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codeName="DieseArbeitsmappe" defaultThemeVersion="124226"/>
  <mc:AlternateContent xmlns:mc="http://schemas.openxmlformats.org/markup-compatibility/2006">
    <mc:Choice Requires="x15">
      <x15ac:absPath xmlns:x15ac="http://schemas.microsoft.com/office/spreadsheetml/2010/11/ac" url="C:\Users\Jean-PierreWidmann\Documents\VZPM\Projekte\CH-IPMA ICR4-ICB4\TP Prozesse\Lieferobjekte\Rezertifizierung\"/>
    </mc:Choice>
  </mc:AlternateContent>
  <xr:revisionPtr revIDLastSave="0" documentId="13_ncr:1_{DEE9914C-BEB5-4D6E-89F5-975408141D99}" xr6:coauthVersionLast="45" xr6:coauthVersionMax="45" xr10:uidLastSave="{00000000-0000-0000-0000-000000000000}"/>
  <workbookProtection workbookAlgorithmName="SHA-512" workbookHashValue="BuezorsJw+3w6OIcpEAnb6WAcEcxWyQR+WqIhEqPodbWXuNuw7LrpiYDXxQsTud/tYlFGpVGuYKWX+eZb1b6zQ==" workbookSaltValue="/kn9KcDKj7s9gMazP68CXg==" workbookSpinCount="100000" lockStructure="1"/>
  <bookViews>
    <workbookView xWindow="3300" yWindow="5085" windowWidth="28800" windowHeight="15435" xr2:uid="{00000000-000D-0000-FFFF-FFFF00000000}"/>
  </bookViews>
  <sheets>
    <sheet name="Tips" sheetId="31" r:id="rId1"/>
    <sheet name="Pers" sheetId="13" r:id="rId2"/>
    <sheet name="Sum" sheetId="17" r:id="rId3"/>
    <sheet name="Pos" sheetId="20" r:id="rId4"/>
    <sheet name="Edu1" sheetId="32" r:id="rId5"/>
    <sheet name="Edu2" sheetId="33" r:id="rId6"/>
    <sheet name="Edu3" sheetId="34" r:id="rId7"/>
    <sheet name="Edu4" sheetId="35" r:id="rId8"/>
    <sheet name="Edu5" sheetId="36" r:id="rId9"/>
    <sheet name="Edu6" sheetId="37" r:id="rId10"/>
    <sheet name="Edu7" sheetId="38" r:id="rId11"/>
    <sheet name="PM" sheetId="4" r:id="rId12"/>
    <sheet name="PgM" sheetId="23" r:id="rId13"/>
    <sheet name="PfM" sheetId="24" r:id="rId14"/>
    <sheet name="SAPM" sheetId="39" r:id="rId15"/>
    <sheet name="SAPgM" sheetId="40" r:id="rId16"/>
    <sheet name="SAPfM" sheetId="41" r:id="rId17"/>
    <sheet name="CXPM" sheetId="42" r:id="rId18"/>
    <sheet name="CXPgM" sheetId="43" r:id="rId19"/>
    <sheet name="CXPfM" sheetId="44" r:id="rId20"/>
    <sheet name="Admin" sheetId="3" r:id="rId21"/>
    <sheet name="Exp" sheetId="19" state="hidden" r:id="rId22"/>
    <sheet name="Vorgaben" sheetId="2" state="hidden" r:id="rId23"/>
  </sheets>
  <externalReferences>
    <externalReference r:id="rId24"/>
    <externalReference r:id="rId25"/>
    <externalReference r:id="rId26"/>
  </externalReferences>
  <definedNames>
    <definedName name="Anrede" localSheetId="19">[1]Vorgaben!$B$1:$B$2</definedName>
    <definedName name="Anrede" localSheetId="18">[1]Vorgaben!$B$1:$B$2</definedName>
    <definedName name="Anrede" localSheetId="17">[1]Vorgaben!$B$1:$B$2</definedName>
    <definedName name="Anrede" localSheetId="4">Vorgaben!$B$1:$B$2</definedName>
    <definedName name="Anrede" localSheetId="5">Vorgaben!$B$1:$B$2</definedName>
    <definedName name="Anrede" localSheetId="6">Vorgaben!$B$1:$B$2</definedName>
    <definedName name="Anrede" localSheetId="7">Vorgaben!$B$1:$B$2</definedName>
    <definedName name="Anrede" localSheetId="8">Vorgaben!$B$1:$B$2</definedName>
    <definedName name="Anrede" localSheetId="9">Vorgaben!$B$1:$B$2</definedName>
    <definedName name="Anrede" localSheetId="10">Vorgaben!$B$1:$B$2</definedName>
    <definedName name="Anrede" localSheetId="16">[1]Vorgaben!$B$1:$B$2</definedName>
    <definedName name="Anrede" localSheetId="15">[1]Vorgaben!$B$1:$B$2</definedName>
    <definedName name="Anrede" localSheetId="14">[1]Vorgaben!$B$1:$B$2</definedName>
    <definedName name="Anrede" localSheetId="0">Vorgaben!$B$1:$B$2</definedName>
    <definedName name="Anrede">Vorgaben!$B$1:$B$2</definedName>
    <definedName name="Antragsprüfer">Vorgaben!$B$137:$B$143</definedName>
    <definedName name="Assessoren">[1]Vorgaben!$B$102:$B$116</definedName>
    <definedName name="Beschluss" localSheetId="19">[1]Vorgaben!$B$61:$B$62</definedName>
    <definedName name="Beschluss" localSheetId="18">[1]Vorgaben!$B$61:$B$62</definedName>
    <definedName name="Beschluss" localSheetId="17">[1]Vorgaben!$B$61:$B$62</definedName>
    <definedName name="Beschluss" localSheetId="4">Vorgaben!$B$79:$B$80</definedName>
    <definedName name="Beschluss" localSheetId="5">Vorgaben!$B$79:$B$80</definedName>
    <definedName name="Beschluss" localSheetId="6">Vorgaben!$B$79:$B$80</definedName>
    <definedName name="Beschluss" localSheetId="7">Vorgaben!$B$79:$B$80</definedName>
    <definedName name="Beschluss" localSheetId="8">Vorgaben!$B$79:$B$80</definedName>
    <definedName name="Beschluss" localSheetId="9">Vorgaben!$B$79:$B$80</definedName>
    <definedName name="Beschluss" localSheetId="10">Vorgaben!$B$79:$B$80</definedName>
    <definedName name="Beschluss" localSheetId="16">[1]Vorgaben!$B$61:$B$62</definedName>
    <definedName name="Beschluss" localSheetId="15">[1]Vorgaben!$B$61:$B$62</definedName>
    <definedName name="Beschluss" localSheetId="14">[1]Vorgaben!$B$61:$B$62</definedName>
    <definedName name="Beschluss" localSheetId="0">Vorgaben!$B$79:$B$80</definedName>
    <definedName name="Beschluss">Vorgaben!$B$69:$B$70</definedName>
    <definedName name="BillingAddressLine1">Pers!$D$62</definedName>
    <definedName name="BillingAddressLine2">Pers!$D$63</definedName>
    <definedName name="BillingCountry">Pers!$D$68</definedName>
    <definedName name="BillingLocality">Pers!$D$67</definedName>
    <definedName name="BillingPoBox">Pers!$D$65</definedName>
    <definedName name="BillingPostcode">Pers!$D$66</definedName>
    <definedName name="BillingStreetAndNumber">Pers!$D$64</definedName>
    <definedName name="Branchen" localSheetId="19">[1]Vorgaben!$B$4:$B$17</definedName>
    <definedName name="Branchen" localSheetId="18">[1]Vorgaben!$B$4:$B$17</definedName>
    <definedName name="Branchen" localSheetId="17">[1]Vorgaben!$B$4:$B$17</definedName>
    <definedName name="Branchen" localSheetId="4">Vorgaben!$B$4:$B$17</definedName>
    <definedName name="Branchen" localSheetId="5">Vorgaben!$B$4:$B$17</definedName>
    <definedName name="Branchen" localSheetId="6">Vorgaben!$B$4:$B$17</definedName>
    <definedName name="Branchen" localSheetId="7">Vorgaben!$B$4:$B$17</definedName>
    <definedName name="Branchen" localSheetId="8">Vorgaben!$B$4:$B$17</definedName>
    <definedName name="Branchen" localSheetId="9">Vorgaben!$B$4:$B$17</definedName>
    <definedName name="Branchen" localSheetId="10">Vorgaben!$B$4:$B$17</definedName>
    <definedName name="Branchen" localSheetId="16">[1]Vorgaben!$B$4:$B$17</definedName>
    <definedName name="Branchen" localSheetId="15">[1]Vorgaben!$B$4:$B$17</definedName>
    <definedName name="Branchen" localSheetId="14">[1]Vorgaben!$B$4:$B$17</definedName>
    <definedName name="Branchen" localSheetId="0">Vorgaben!$B$4:$B$17</definedName>
    <definedName name="Branchen">Vorgaben!$B$4:$B$17</definedName>
    <definedName name="CandidateAddressLine1">Pers!$D$32</definedName>
    <definedName name="CandidateBirthday">Pers!$D$27</definedName>
    <definedName name="CandidateCountry">Pers!$D$37</definedName>
    <definedName name="CandidateEmail">Pers!$D$40</definedName>
    <definedName name="CandidateFunction">Pers!$D$24</definedName>
    <definedName name="CandidateLocality">Pers!$D$36</definedName>
    <definedName name="CandidateMobilePhone">Pers!$D$39</definedName>
    <definedName name="CandidateName">Pers!$D$26</definedName>
    <definedName name="CandidateNationality">Pers!$D$28</definedName>
    <definedName name="CandidatePhone">Pers!$D$38</definedName>
    <definedName name="CandidatePlaceOfBirth">Pers!$D$29</definedName>
    <definedName name="CandidatePoBox">Pers!$D$34</definedName>
    <definedName name="CandidatePostcode">Pers!$D$35</definedName>
    <definedName name="CandidateStreetAndNumber">Pers!$D$33</definedName>
    <definedName name="CandidateSurname">Pers!$D$25</definedName>
    <definedName name="CandidateTitle">Pers!$D$23</definedName>
    <definedName name="CertCertificate">Pers!$D$13</definedName>
    <definedName name="CertLanguageCertificate">Pers!$D$14</definedName>
    <definedName name="CertLevel">Pers!$D$12</definedName>
    <definedName name="CompanyAddressLine1">Pers!$D$46</definedName>
    <definedName name="CompanyCountry">Pers!$D$51</definedName>
    <definedName name="CompanyDepartment">Pers!$D$45</definedName>
    <definedName name="CompanyEmail">Pers!$D$54</definedName>
    <definedName name="CompanyIndustry">Pers!$D$43</definedName>
    <definedName name="CompanyLocality">Pers!$D$50</definedName>
    <definedName name="CompanyMobilePhone">Pers!$D$53</definedName>
    <definedName name="CompanyName">Pers!$D$44</definedName>
    <definedName name="CompanyPhone">Pers!$D$52</definedName>
    <definedName name="CompanyPoBox">Pers!$D$48</definedName>
    <definedName name="CompanyPostcode">Pers!$D$49</definedName>
    <definedName name="CompanyStreetAndNumber">Pers!$D$47</definedName>
    <definedName name="Dokumentenart">Vorgaben!$B$145:$B$148</definedName>
    <definedName name="_xlnm.Print_Area" localSheetId="20">Admin!$A$2:$E$20</definedName>
    <definedName name="_xlnm.Print_Area" localSheetId="19">CXPfM!$A$1:$J$44</definedName>
    <definedName name="_xlnm.Print_Area" localSheetId="18">CXPgM!$A$1:$J$46</definedName>
    <definedName name="_xlnm.Print_Area" localSheetId="17">CXPM!$A$1:$J$49</definedName>
    <definedName name="_xlnm.Print_Area" localSheetId="4">'Edu1'!$A$1:$J$91</definedName>
    <definedName name="_xlnm.Print_Area" localSheetId="5">'Edu2'!$A$1:$J$83</definedName>
    <definedName name="_xlnm.Print_Area" localSheetId="6">'Edu3'!$A$1:$J$39</definedName>
    <definedName name="_xlnm.Print_Area" localSheetId="7">'Edu4'!$A$1:$H$83</definedName>
    <definedName name="_xlnm.Print_Area" localSheetId="8">'Edu5'!$A$1:$J$13</definedName>
    <definedName name="_xlnm.Print_Area" localSheetId="9">'Edu6'!$A$1:$K$34</definedName>
    <definedName name="_xlnm.Print_Area" localSheetId="10">'Edu7'!$A$1:$J$31</definedName>
    <definedName name="_xlnm.Print_Area" localSheetId="21">Exp!$A$1:$BU$74</definedName>
    <definedName name="_xlnm.Print_Area" localSheetId="1">Pers!$A$1:$L$72</definedName>
    <definedName name="_xlnm.Print_Area" localSheetId="13">PfM!$A$1:$M$245</definedName>
    <definedName name="_xlnm.Print_Area" localSheetId="12">PgM!$A$1:$M$245</definedName>
    <definedName name="_xlnm.Print_Area" localSheetId="11">PM!$A$1:$K$415</definedName>
    <definedName name="_xlnm.Print_Area" localSheetId="3">Pos!$A$1:$K$13</definedName>
    <definedName name="_xlnm.Print_Area" localSheetId="16">SAPfM!$A$1:$G$212</definedName>
    <definedName name="_xlnm.Print_Area" localSheetId="15">SAPgM!$A$1:$G$237</definedName>
    <definedName name="_xlnm.Print_Area" localSheetId="14">SAPM!$A$1:$G$232</definedName>
    <definedName name="_xlnm.Print_Area" localSheetId="2">Sum!$A$1:$I$49</definedName>
    <definedName name="_xlnm.Print_Area" localSheetId="0">Tips!$A$1:$D$17</definedName>
    <definedName name="_xlnm.Print_Area" localSheetId="22">Vorgaben!$A$1:$B$70</definedName>
    <definedName name="_xlnm.Print_Titles" localSheetId="21">Exp!$A:$H,Exp!$1:$9</definedName>
    <definedName name="Empfehlung" localSheetId="4">Vorgaben!$B$76:$B$77</definedName>
    <definedName name="Empfehlung" localSheetId="5">Vorgaben!$B$76:$B$77</definedName>
    <definedName name="Empfehlung" localSheetId="6">Vorgaben!$B$76:$B$77</definedName>
    <definedName name="Empfehlung" localSheetId="7">Vorgaben!$B$76:$B$77</definedName>
    <definedName name="Empfehlung" localSheetId="8">Vorgaben!$B$76:$B$77</definedName>
    <definedName name="Empfehlung" localSheetId="9">Vorgaben!$B$76:$B$77</definedName>
    <definedName name="Empfehlung" localSheetId="10">Vorgaben!$B$76:$B$77</definedName>
    <definedName name="Empfehlung" localSheetId="0">Vorgaben!$B$76:$B$77</definedName>
    <definedName name="EmpfehlungRez">Vorgaben!$B$134:$B$135</definedName>
    <definedName name="Entscheid" localSheetId="19">[1]Vorgaben!$B$58:$B$59</definedName>
    <definedName name="Entscheid" localSheetId="18">[1]Vorgaben!$B$58:$B$59</definedName>
    <definedName name="Entscheid" localSheetId="17">[1]Vorgaben!$B$58:$B$59</definedName>
    <definedName name="Entscheid" localSheetId="4">Vorgaben!$B$73:$B$74</definedName>
    <definedName name="Entscheid" localSheetId="5">Vorgaben!$B$73:$B$74</definedName>
    <definedName name="Entscheid" localSheetId="6">Vorgaben!$B$73:$B$74</definedName>
    <definedName name="Entscheid" localSheetId="7">Vorgaben!$B$73:$B$74</definedName>
    <definedName name="Entscheid" localSheetId="8">Vorgaben!$B$73:$B$74</definedName>
    <definedName name="Entscheid" localSheetId="9">Vorgaben!$B$73:$B$74</definedName>
    <definedName name="Entscheid" localSheetId="10">Vorgaben!$B$73:$B$74</definedName>
    <definedName name="Entscheid" localSheetId="16">[1]Vorgaben!$B$58:$B$59</definedName>
    <definedName name="Entscheid" localSheetId="15">[1]Vorgaben!$B$58:$B$59</definedName>
    <definedName name="Entscheid" localSheetId="14">[1]Vorgaben!$B$58:$B$59</definedName>
    <definedName name="Entscheid" localSheetId="0">Vorgaben!$B$73:$B$74</definedName>
    <definedName name="Entscheid">Vorgaben!$B$66:$B$67</definedName>
    <definedName name="Entscheid_DE">[1]Vorgaben!$B$99:$B$100</definedName>
    <definedName name="Entscheid2">Vorgaben!$B$150:$B$151</definedName>
    <definedName name="InvoiceAdditionalDetails">Pers!$D$58</definedName>
    <definedName name="InvoiceRecipient">Pers!$D$57</definedName>
    <definedName name="Kompetenzzuordnung">Vorgaben!$B$100:$B$132</definedName>
    <definedName name="Komplexität">Vorgaben!$B$20:$B$40</definedName>
    <definedName name="Level" localSheetId="4">Vorgaben!$B$19:$B$21</definedName>
    <definedName name="Level" localSheetId="5">Vorgaben!$B$19:$B$21</definedName>
    <definedName name="Level" localSheetId="6">Vorgaben!$B$19:$B$21</definedName>
    <definedName name="Level" localSheetId="7">Vorgaben!$B$19:$B$21</definedName>
    <definedName name="Level" localSheetId="8">Vorgaben!$B$19:$B$21</definedName>
    <definedName name="Level" localSheetId="9">Vorgaben!$B$19:$B$21</definedName>
    <definedName name="Level" localSheetId="10">Vorgaben!$B$19:$B$21</definedName>
    <definedName name="Level" localSheetId="0">Vorgaben!$B$19:$B$21</definedName>
    <definedName name="Level">Vorgaben!$B$19:$B$21</definedName>
    <definedName name="Personentage" localSheetId="4">Vorgaben!$B$68:$B$71</definedName>
    <definedName name="Personentage" localSheetId="5">Vorgaben!$B$68:$B$71</definedName>
    <definedName name="Personentage" localSheetId="6">Vorgaben!$B$68:$B$71</definedName>
    <definedName name="Personentage" localSheetId="7">Vorgaben!$B$68:$B$71</definedName>
    <definedName name="Personentage" localSheetId="8">Vorgaben!$B$68:$B$71</definedName>
    <definedName name="Personentage" localSheetId="9">Vorgaben!$B$68:$B$71</definedName>
    <definedName name="Personentage" localSheetId="10">Vorgaben!$B$68:$B$71</definedName>
    <definedName name="Personentage" localSheetId="0">Vorgaben!$B$68:$B$71</definedName>
    <definedName name="PreviousCertificationExpirationDate">Pers!$D$9</definedName>
    <definedName name="PreviousCertificationLevel">Pers!$D$8</definedName>
    <definedName name="PreviousCertificationNumber">Pers!$D$7</definedName>
    <definedName name="Projektarten" localSheetId="19">[1]Vorgaben!$B$78:$B$90</definedName>
    <definedName name="Projektarten" localSheetId="18">[1]Vorgaben!$B$78:$B$90</definedName>
    <definedName name="Projektarten" localSheetId="17">[1]Vorgaben!$B$78:$B$90</definedName>
    <definedName name="Projektarten" localSheetId="16">[1]Vorgaben!$B$78:$B$90</definedName>
    <definedName name="Projektarten" localSheetId="15">[1]Vorgaben!$B$78:$B$90</definedName>
    <definedName name="Projektarten" localSheetId="14">[1]Vorgaben!$B$78:$B$90</definedName>
    <definedName name="Projektarten">Vorgaben!$B$86:$B$98</definedName>
    <definedName name="Projektrollen" localSheetId="19">[1]Vorgaben!$B$64:$B$67</definedName>
    <definedName name="Projektrollen" localSheetId="18">[1]Vorgaben!$B$64:$B$67</definedName>
    <definedName name="Projektrollen" localSheetId="17">[1]Vorgaben!$B$64:$B$67</definedName>
    <definedName name="Projektrollen" localSheetId="4">Vorgaben!$B$82:$B$98</definedName>
    <definedName name="Projektrollen" localSheetId="5">Vorgaben!$B$82:$B$98</definedName>
    <definedName name="Projektrollen" localSheetId="6">Vorgaben!$B$82:$B$98</definedName>
    <definedName name="Projektrollen" localSheetId="7">Vorgaben!$B$82:$B$98</definedName>
    <definedName name="Projektrollen" localSheetId="8">Vorgaben!$B$82:$B$98</definedName>
    <definedName name="Projektrollen" localSheetId="9">Vorgaben!$B$82:$B$98</definedName>
    <definedName name="Projektrollen" localSheetId="10">Vorgaben!$B$82:$B$98</definedName>
    <definedName name="Projektrollen" localSheetId="16">[1]Vorgaben!$B$64:$B$67</definedName>
    <definedName name="Projektrollen" localSheetId="15">[1]Vorgaben!$B$64:$B$67</definedName>
    <definedName name="Projektrollen" localSheetId="14">[1]Vorgaben!$B$64:$B$67</definedName>
    <definedName name="Projektrollen" localSheetId="0">Vorgaben!$B$82:$B$98</definedName>
    <definedName name="Projektrollen">Vorgaben!$B$72:$B$84</definedName>
    <definedName name="Rechnung_an" localSheetId="19">[1]Vorgaben!$B$46:$B$48</definedName>
    <definedName name="Rechnung_an" localSheetId="18">[1]Vorgaben!$B$46:$B$48</definedName>
    <definedName name="Rechnung_an" localSheetId="17">[1]Vorgaben!$B$46:$B$48</definedName>
    <definedName name="Rechnung_an" localSheetId="4">Vorgaben!$B$39:$B$41</definedName>
    <definedName name="Rechnung_an" localSheetId="5">Vorgaben!$B$39:$B$41</definedName>
    <definedName name="Rechnung_an" localSheetId="6">Vorgaben!$B$39:$B$41</definedName>
    <definedName name="Rechnung_an" localSheetId="7">Vorgaben!$B$39:$B$41</definedName>
    <definedName name="Rechnung_an" localSheetId="8">Vorgaben!$B$39:$B$41</definedName>
    <definedName name="Rechnung_an" localSheetId="9">Vorgaben!$B$39:$B$41</definedName>
    <definedName name="Rechnung_an" localSheetId="10">Vorgaben!$B$39:$B$41</definedName>
    <definedName name="Rechnung_an" localSheetId="16">[1]Vorgaben!$B$46:$B$48</definedName>
    <definedName name="Rechnung_an" localSheetId="15">[1]Vorgaben!$B$46:$B$48</definedName>
    <definedName name="Rechnung_an" localSheetId="14">[1]Vorgaben!$B$46:$B$48</definedName>
    <definedName name="Rechnung_an" localSheetId="0">Vorgaben!$B$39:$B$41</definedName>
    <definedName name="Rechnung_an">Vorgaben!$B$44:$B$46</definedName>
    <definedName name="Rollen" localSheetId="19">[1]Vorgaben!$B$50:$B$56</definedName>
    <definedName name="Rollen" localSheetId="18">[1]Vorgaben!$B$50:$B$56</definedName>
    <definedName name="Rollen" localSheetId="17">[1]Vorgaben!$B$50:$B$56</definedName>
    <definedName name="Rollen" localSheetId="4">Vorgaben!$B$48:$B$66</definedName>
    <definedName name="Rollen" localSheetId="5">Vorgaben!$B$48:$B$66</definedName>
    <definedName name="Rollen" localSheetId="6">Vorgaben!$B$48:$B$66</definedName>
    <definedName name="Rollen" localSheetId="7">Vorgaben!$B$48:$B$66</definedName>
    <definedName name="Rollen" localSheetId="8">Vorgaben!$B$48:$B$66</definedName>
    <definedName name="Rollen" localSheetId="9">Vorgaben!$B$48:$B$66</definedName>
    <definedName name="Rollen" localSheetId="10">Vorgaben!$B$48:$B$66</definedName>
    <definedName name="Rollen" localSheetId="16">[1]Vorgaben!$B$50:$B$56</definedName>
    <definedName name="Rollen" localSheetId="15">[1]Vorgaben!$B$50:$B$56</definedName>
    <definedName name="Rollen" localSheetId="14">[1]Vorgaben!$B$50:$B$56</definedName>
    <definedName name="Rollen" localSheetId="0">Vorgaben!$B$48:$B$66</definedName>
    <definedName name="Rollen">Vorgaben!$B$48:$B$64</definedName>
    <definedName name="Selbstbeurteilung">Vorgaben!$B$44:$B$46</definedName>
    <definedName name="Sprachen" localSheetId="19">[1]Vorgaben!$B$42:$B$44</definedName>
    <definedName name="Sprachen" localSheetId="18">[1]Vorgaben!$B$42:$B$44</definedName>
    <definedName name="Sprachen" localSheetId="17">[1]Vorgaben!$B$42:$B$44</definedName>
    <definedName name="Sprachen" localSheetId="4">Vorgaben!$B$35:$B$37</definedName>
    <definedName name="Sprachen" localSheetId="5">Vorgaben!$B$35:$B$37</definedName>
    <definedName name="Sprachen" localSheetId="6">Vorgaben!$B$35:$B$37</definedName>
    <definedName name="Sprachen" localSheetId="7">Vorgaben!$B$35:$B$37</definedName>
    <definedName name="Sprachen" localSheetId="8">Vorgaben!$B$35:$B$37</definedName>
    <definedName name="Sprachen" localSheetId="9">Vorgaben!$B$35:$B$37</definedName>
    <definedName name="Sprachen" localSheetId="10">Vorgaben!$B$35:$B$37</definedName>
    <definedName name="Sprachen" localSheetId="16">[1]Vorgaben!$B$42:$B$44</definedName>
    <definedName name="Sprachen" localSheetId="15">[1]Vorgaben!$B$42:$B$44</definedName>
    <definedName name="Sprachen" localSheetId="14">[1]Vorgaben!$B$42:$B$44</definedName>
    <definedName name="Sprachen" localSheetId="0">Vorgaben!$B$35:$B$37</definedName>
    <definedName name="Sprachen">Vorgaben!$B$40:$B$42</definedName>
    <definedName name="Verlängerung">[1]Vorgaben!$B$69:$B$76</definedName>
    <definedName name="Verlängerungsentscheid">[1]Vorgaben!$B$96:$B$97</definedName>
    <definedName name="Zertifikat" localSheetId="19">[1]Vorgaben!$B$32:$B$40</definedName>
    <definedName name="Zertifikat" localSheetId="18">[1]Vorgaben!$B$32:$B$40</definedName>
    <definedName name="Zertifikat" localSheetId="17">[1]Vorgaben!$B$32:$B$40</definedName>
    <definedName name="Zertifikat" localSheetId="4">Vorgaben!$B$31:$B$33</definedName>
    <definedName name="Zertifikat" localSheetId="5">Vorgaben!$B$31:$B$33</definedName>
    <definedName name="Zertifikat" localSheetId="6">Vorgaben!$B$31:$B$33</definedName>
    <definedName name="Zertifikat" localSheetId="7">Vorgaben!$B$31:$B$33</definedName>
    <definedName name="Zertifikat" localSheetId="8">Vorgaben!$B$31:$B$33</definedName>
    <definedName name="Zertifikat" localSheetId="9">Vorgaben!$B$31:$B$33</definedName>
    <definedName name="Zertifikat" localSheetId="10">Vorgaben!$B$31:$B$33</definedName>
    <definedName name="Zertifikat" localSheetId="16">[1]Vorgaben!$B$32:$B$40</definedName>
    <definedName name="Zertifikat" localSheetId="15">[1]Vorgaben!$B$32:$B$40</definedName>
    <definedName name="Zertifikat" localSheetId="14">[1]Vorgaben!$B$32:$B$40</definedName>
    <definedName name="Zertifikat" localSheetId="0">Vorgaben!$B$31:$B$33</definedName>
    <definedName name="Zertifikat">Vorgaben!$B$31:$B$38</definedName>
    <definedName name="Zertifikate" localSheetId="19">[1]Vorgaben!$B$23:$B$30</definedName>
    <definedName name="Zertifikate" localSheetId="18">[1]Vorgaben!$B$23:$B$30</definedName>
    <definedName name="Zertifikate" localSheetId="17">[1]Vorgaben!$B$23:$B$30</definedName>
    <definedName name="Zertifikate" localSheetId="4">Vorgaben!$B$23:$B$29</definedName>
    <definedName name="Zertifikate" localSheetId="5">Vorgaben!$B$23:$B$29</definedName>
    <definedName name="Zertifikate" localSheetId="6">Vorgaben!$B$23:$B$29</definedName>
    <definedName name="Zertifikate" localSheetId="7">Vorgaben!$B$23:$B$29</definedName>
    <definedName name="Zertifikate" localSheetId="8">Vorgaben!$B$23:$B$29</definedName>
    <definedName name="Zertifikate" localSheetId="9">Vorgaben!$B$23:$B$29</definedName>
    <definedName name="Zertifikate" localSheetId="10">Vorgaben!$B$23:$B$29</definedName>
    <definedName name="Zertifikate" localSheetId="16">[1]Vorgaben!$B$23:$B$30</definedName>
    <definedName name="Zertifikate" localSheetId="15">[1]Vorgaben!$B$23:$B$30</definedName>
    <definedName name="Zertifikate" localSheetId="14">[1]Vorgaben!$B$23:$B$30</definedName>
    <definedName name="Zertifikate" localSheetId="0">Vorgaben!$B$23:$B$29</definedName>
    <definedName name="Zertifikate">Vorgaben!$B$23:$B$29</definedName>
    <definedName name="Zulassung" localSheetId="19">[1]Vorgaben!$B$92:$B$94</definedName>
    <definedName name="Zulassung" localSheetId="18">[1]Vorgaben!$B$92:$B$94</definedName>
    <definedName name="Zulassung" localSheetId="17">[1]Vorgaben!$B$92:$B$94</definedName>
    <definedName name="Zulassung" localSheetId="16">[1]Vorgaben!$B$92:$B$94</definedName>
    <definedName name="Zulassung" localSheetId="15">[1]Vorgaben!$B$92:$B$94</definedName>
    <definedName name="Zulassung" localSheetId="14">[1]Vorgaben!$B$92:$B$94</definedName>
    <definedName name="Zulassung">Vorgaben!#REF!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3" l="1"/>
  <c r="AK396" i="4" l="1"/>
  <c r="AJ396" i="4"/>
  <c r="AK395" i="4"/>
  <c r="AJ395" i="4"/>
  <c r="AK394" i="4"/>
  <c r="AJ394" i="4"/>
  <c r="AK355" i="4"/>
  <c r="AJ355" i="4"/>
  <c r="AK354" i="4"/>
  <c r="AJ354" i="4"/>
  <c r="AK353" i="4"/>
  <c r="AJ353" i="4"/>
  <c r="AK314" i="4"/>
  <c r="AJ314" i="4"/>
  <c r="AK313" i="4"/>
  <c r="AJ313" i="4"/>
  <c r="AK312" i="4"/>
  <c r="AJ312" i="4"/>
  <c r="AK273" i="4"/>
  <c r="AJ273" i="4"/>
  <c r="AK272" i="4"/>
  <c r="AJ272" i="4"/>
  <c r="AK271" i="4"/>
  <c r="AJ271" i="4"/>
  <c r="AK232" i="4"/>
  <c r="AJ232" i="4"/>
  <c r="AK231" i="4"/>
  <c r="AJ231" i="4"/>
  <c r="AK230" i="4"/>
  <c r="AJ230" i="4"/>
  <c r="AK191" i="4"/>
  <c r="AJ191" i="4"/>
  <c r="AK190" i="4"/>
  <c r="AJ190" i="4"/>
  <c r="AK189" i="4"/>
  <c r="AJ189" i="4"/>
  <c r="AK150" i="4"/>
  <c r="AJ150" i="4"/>
  <c r="AK149" i="4"/>
  <c r="AJ149" i="4"/>
  <c r="AK148" i="4"/>
  <c r="AJ148" i="4"/>
  <c r="AK109" i="4"/>
  <c r="AJ109" i="4"/>
  <c r="AK108" i="4"/>
  <c r="AJ108" i="4"/>
  <c r="AK107" i="4"/>
  <c r="AJ107" i="4"/>
  <c r="AK68" i="4"/>
  <c r="AJ68" i="4"/>
  <c r="AK67" i="4"/>
  <c r="AJ67" i="4"/>
  <c r="AK66" i="4"/>
  <c r="AJ66" i="4"/>
  <c r="AK27" i="4"/>
  <c r="AJ27" i="4"/>
  <c r="AK26" i="4"/>
  <c r="AJ26" i="4"/>
  <c r="AK25" i="4"/>
  <c r="AJ25" i="4"/>
  <c r="P237" i="24"/>
  <c r="P236" i="24"/>
  <c r="P235" i="24"/>
  <c r="P234" i="24"/>
  <c r="P233" i="24"/>
  <c r="P232" i="24"/>
  <c r="P231" i="24"/>
  <c r="P230" i="24"/>
  <c r="P229" i="24"/>
  <c r="P228" i="24"/>
  <c r="P227" i="24"/>
  <c r="P226" i="24"/>
  <c r="P225" i="24"/>
  <c r="P224" i="24"/>
  <c r="P223" i="24"/>
  <c r="P222" i="24"/>
  <c r="P221" i="24"/>
  <c r="P220" i="24"/>
  <c r="P219" i="24"/>
  <c r="P218" i="24"/>
  <c r="P217" i="24"/>
  <c r="P216" i="24"/>
  <c r="P215" i="24"/>
  <c r="P214" i="24"/>
  <c r="P213" i="24"/>
  <c r="P212" i="24"/>
  <c r="P211" i="24"/>
  <c r="P210" i="24"/>
  <c r="T207" i="24" s="1"/>
  <c r="P209" i="24"/>
  <c r="P208" i="24"/>
  <c r="R207" i="24" s="1"/>
  <c r="P157" i="24"/>
  <c r="P156" i="24"/>
  <c r="P155" i="24"/>
  <c r="P154" i="24"/>
  <c r="P153" i="24"/>
  <c r="P152" i="24"/>
  <c r="P151" i="24"/>
  <c r="P150" i="24"/>
  <c r="P149" i="24"/>
  <c r="P148" i="24"/>
  <c r="P147" i="24"/>
  <c r="P146" i="24"/>
  <c r="P145" i="24"/>
  <c r="P144" i="24"/>
  <c r="P143" i="24"/>
  <c r="P142" i="24"/>
  <c r="P141" i="24"/>
  <c r="P140" i="24"/>
  <c r="P139" i="24"/>
  <c r="P138" i="24"/>
  <c r="P137" i="24"/>
  <c r="P136" i="24"/>
  <c r="P135" i="24"/>
  <c r="P134" i="24"/>
  <c r="P133" i="24"/>
  <c r="P132" i="24"/>
  <c r="P131" i="24"/>
  <c r="P130" i="24"/>
  <c r="P129" i="24"/>
  <c r="P128" i="24"/>
  <c r="R127" i="24" s="1"/>
  <c r="V127" i="24"/>
  <c r="P77" i="24"/>
  <c r="P76" i="24"/>
  <c r="P75" i="24"/>
  <c r="P74" i="24"/>
  <c r="P73" i="24"/>
  <c r="P72" i="24"/>
  <c r="P71" i="24"/>
  <c r="P70" i="24"/>
  <c r="P69" i="24"/>
  <c r="P68" i="24"/>
  <c r="P67" i="24"/>
  <c r="P66" i="24"/>
  <c r="P65" i="24"/>
  <c r="P64" i="24"/>
  <c r="P63" i="24"/>
  <c r="P62" i="24"/>
  <c r="P61" i="24"/>
  <c r="P60" i="24"/>
  <c r="P59" i="24"/>
  <c r="P58" i="24"/>
  <c r="P57" i="24"/>
  <c r="P56" i="24"/>
  <c r="P55" i="24"/>
  <c r="P54" i="24"/>
  <c r="P53" i="24"/>
  <c r="P52" i="24"/>
  <c r="P51" i="24"/>
  <c r="P50" i="24"/>
  <c r="P49" i="24"/>
  <c r="P48" i="24"/>
  <c r="P237" i="23"/>
  <c r="P236" i="23"/>
  <c r="P235" i="23"/>
  <c r="P234" i="23"/>
  <c r="P233" i="23"/>
  <c r="P232" i="23"/>
  <c r="P231" i="23"/>
  <c r="P230" i="23"/>
  <c r="P229" i="23"/>
  <c r="P228" i="23"/>
  <c r="P227" i="23"/>
  <c r="P226" i="23"/>
  <c r="P225" i="23"/>
  <c r="P224" i="23"/>
  <c r="P223" i="23"/>
  <c r="P222" i="23"/>
  <c r="P221" i="23"/>
  <c r="P220" i="23"/>
  <c r="P219" i="23"/>
  <c r="P218" i="23"/>
  <c r="P217" i="23"/>
  <c r="P216" i="23"/>
  <c r="P215" i="23"/>
  <c r="P214" i="23"/>
  <c r="P213" i="23"/>
  <c r="P212" i="23"/>
  <c r="P211" i="23"/>
  <c r="P210" i="23"/>
  <c r="P209" i="23"/>
  <c r="P208" i="23"/>
  <c r="P157" i="23"/>
  <c r="P156" i="23"/>
  <c r="P155" i="23"/>
  <c r="P154" i="23"/>
  <c r="P153" i="23"/>
  <c r="P152" i="23"/>
  <c r="P151" i="23"/>
  <c r="P150" i="23"/>
  <c r="P149" i="23"/>
  <c r="P148" i="23"/>
  <c r="P147" i="23"/>
  <c r="P146" i="23"/>
  <c r="P145" i="23"/>
  <c r="P144" i="23"/>
  <c r="P143" i="23"/>
  <c r="P142" i="23"/>
  <c r="P141" i="23"/>
  <c r="P140" i="23"/>
  <c r="P139" i="23"/>
  <c r="P138" i="23"/>
  <c r="P137" i="23"/>
  <c r="P136" i="23"/>
  <c r="P135" i="23"/>
  <c r="P134" i="23"/>
  <c r="P133" i="23"/>
  <c r="P132" i="23"/>
  <c r="P131" i="23"/>
  <c r="P130" i="23"/>
  <c r="P129" i="23"/>
  <c r="P128" i="23"/>
  <c r="P77" i="23"/>
  <c r="P76" i="23"/>
  <c r="P75" i="23"/>
  <c r="P74" i="23"/>
  <c r="P73" i="23"/>
  <c r="P72" i="23"/>
  <c r="P71" i="23"/>
  <c r="P70" i="23"/>
  <c r="P69" i="23"/>
  <c r="P68" i="23"/>
  <c r="P67" i="23"/>
  <c r="P66" i="23"/>
  <c r="P65" i="23"/>
  <c r="P64" i="23"/>
  <c r="P63" i="23"/>
  <c r="P62" i="23"/>
  <c r="P61" i="23"/>
  <c r="P60" i="23"/>
  <c r="P59" i="23"/>
  <c r="P58" i="23"/>
  <c r="P57" i="23"/>
  <c r="P56" i="23"/>
  <c r="P55" i="23"/>
  <c r="P54" i="23"/>
  <c r="P53" i="23"/>
  <c r="P52" i="23"/>
  <c r="P51" i="23"/>
  <c r="P50" i="23"/>
  <c r="P49" i="23"/>
  <c r="P48" i="23"/>
  <c r="V47" i="23" s="1"/>
  <c r="M393" i="4"/>
  <c r="M396" i="4" s="1"/>
  <c r="N396" i="4" s="1"/>
  <c r="M352" i="4"/>
  <c r="Q355" i="4" s="1"/>
  <c r="R355" i="4" s="1"/>
  <c r="M311" i="4"/>
  <c r="O314" i="4" s="1"/>
  <c r="P314" i="4" s="1"/>
  <c r="Q272" i="4"/>
  <c r="R272" i="4" s="1"/>
  <c r="M270" i="4"/>
  <c r="Q273" i="4" s="1"/>
  <c r="R273" i="4" s="1"/>
  <c r="M229" i="4"/>
  <c r="Q230" i="4" s="1"/>
  <c r="R230" i="4" s="1"/>
  <c r="M188" i="4"/>
  <c r="Q191" i="4" s="1"/>
  <c r="R191" i="4" s="1"/>
  <c r="M147" i="4"/>
  <c r="Q150" i="4" s="1"/>
  <c r="R150" i="4" s="1"/>
  <c r="M106" i="4"/>
  <c r="Q109" i="4" s="1"/>
  <c r="R109" i="4" s="1"/>
  <c r="M65" i="4"/>
  <c r="O68" i="4" s="1"/>
  <c r="P68" i="4" s="1"/>
  <c r="M24" i="4"/>
  <c r="Q27" i="4" s="1"/>
  <c r="R27" i="4" s="1"/>
  <c r="V47" i="24" l="1"/>
  <c r="T127" i="24"/>
  <c r="V207" i="23"/>
  <c r="T207" i="23"/>
  <c r="V127" i="23"/>
  <c r="V207" i="24"/>
  <c r="R127" i="23"/>
  <c r="T127" i="23"/>
  <c r="R207" i="23"/>
  <c r="T47" i="23"/>
  <c r="R47" i="24"/>
  <c r="T47" i="24"/>
  <c r="O271" i="4"/>
  <c r="P271" i="4" s="1"/>
  <c r="R47" i="23"/>
  <c r="M395" i="4"/>
  <c r="N395" i="4" s="1"/>
  <c r="O396" i="4"/>
  <c r="P396" i="4" s="1"/>
  <c r="Q395" i="4"/>
  <c r="R395" i="4" s="1"/>
  <c r="Q394" i="4"/>
  <c r="R394" i="4" s="1"/>
  <c r="M394" i="4"/>
  <c r="N394" i="4" s="1"/>
  <c r="O395" i="4"/>
  <c r="P395" i="4" s="1"/>
  <c r="Q396" i="4"/>
  <c r="R396" i="4" s="1"/>
  <c r="O394" i="4"/>
  <c r="P394" i="4" s="1"/>
  <c r="O353" i="4"/>
  <c r="P353" i="4" s="1"/>
  <c r="Q354" i="4"/>
  <c r="R354" i="4" s="1"/>
  <c r="Q353" i="4"/>
  <c r="R353" i="4" s="1"/>
  <c r="M355" i="4"/>
  <c r="N355" i="4" s="1"/>
  <c r="M354" i="4"/>
  <c r="N354" i="4" s="1"/>
  <c r="O355" i="4"/>
  <c r="P355" i="4" s="1"/>
  <c r="M353" i="4"/>
  <c r="N353" i="4" s="1"/>
  <c r="O354" i="4"/>
  <c r="P354" i="4" s="1"/>
  <c r="Q312" i="4"/>
  <c r="R312" i="4" s="1"/>
  <c r="M314" i="4"/>
  <c r="N314" i="4" s="1"/>
  <c r="Q313" i="4"/>
  <c r="R313" i="4" s="1"/>
  <c r="M313" i="4"/>
  <c r="N313" i="4" s="1"/>
  <c r="M312" i="4"/>
  <c r="N312" i="4" s="1"/>
  <c r="O313" i="4"/>
  <c r="P313" i="4" s="1"/>
  <c r="Q314" i="4"/>
  <c r="R314" i="4" s="1"/>
  <c r="O312" i="4"/>
  <c r="P312" i="4" s="1"/>
  <c r="Q271" i="4"/>
  <c r="R271" i="4" s="1"/>
  <c r="O273" i="4"/>
  <c r="P273" i="4" s="1"/>
  <c r="M273" i="4"/>
  <c r="N273" i="4" s="1"/>
  <c r="M272" i="4"/>
  <c r="N272" i="4" s="1"/>
  <c r="M271" i="4"/>
  <c r="N271" i="4" s="1"/>
  <c r="O272" i="4"/>
  <c r="P272" i="4" s="1"/>
  <c r="M231" i="4"/>
  <c r="N231" i="4" s="1"/>
  <c r="O232" i="4"/>
  <c r="P232" i="4" s="1"/>
  <c r="Q231" i="4"/>
  <c r="R231" i="4" s="1"/>
  <c r="M232" i="4"/>
  <c r="N232" i="4" s="1"/>
  <c r="M230" i="4"/>
  <c r="N230" i="4" s="1"/>
  <c r="O231" i="4"/>
  <c r="P231" i="4" s="1"/>
  <c r="Q232" i="4"/>
  <c r="R232" i="4" s="1"/>
  <c r="O230" i="4"/>
  <c r="P230" i="4" s="1"/>
  <c r="Q190" i="4"/>
  <c r="R190" i="4" s="1"/>
  <c r="O189" i="4"/>
  <c r="P189" i="4" s="1"/>
  <c r="Q189" i="4"/>
  <c r="R189" i="4" s="1"/>
  <c r="M191" i="4"/>
  <c r="N191" i="4" s="1"/>
  <c r="M190" i="4"/>
  <c r="N190" i="4" s="1"/>
  <c r="O191" i="4"/>
  <c r="P191" i="4" s="1"/>
  <c r="M189" i="4"/>
  <c r="N189" i="4" s="1"/>
  <c r="O190" i="4"/>
  <c r="P190" i="4" s="1"/>
  <c r="Q149" i="4"/>
  <c r="R149" i="4" s="1"/>
  <c r="M150" i="4"/>
  <c r="N150" i="4" s="1"/>
  <c r="O148" i="4"/>
  <c r="P148" i="4" s="1"/>
  <c r="Q148" i="4"/>
  <c r="R148" i="4" s="1"/>
  <c r="M149" i="4"/>
  <c r="N149" i="4" s="1"/>
  <c r="O150" i="4"/>
  <c r="P150" i="4" s="1"/>
  <c r="M148" i="4"/>
  <c r="N148" i="4" s="1"/>
  <c r="O149" i="4"/>
  <c r="P149" i="4" s="1"/>
  <c r="M109" i="4"/>
  <c r="N109" i="4" s="1"/>
  <c r="O107" i="4"/>
  <c r="P107" i="4" s="1"/>
  <c r="Q107" i="4"/>
  <c r="R107" i="4" s="1"/>
  <c r="M108" i="4"/>
  <c r="N108" i="4" s="1"/>
  <c r="O109" i="4"/>
  <c r="P109" i="4" s="1"/>
  <c r="Q108" i="4"/>
  <c r="R108" i="4" s="1"/>
  <c r="M107" i="4"/>
  <c r="N107" i="4" s="1"/>
  <c r="O108" i="4"/>
  <c r="P108" i="4" s="1"/>
  <c r="M66" i="4"/>
  <c r="N66" i="4" s="1"/>
  <c r="O67" i="4"/>
  <c r="P67" i="4" s="1"/>
  <c r="Q68" i="4"/>
  <c r="R68" i="4" s="1"/>
  <c r="O66" i="4"/>
  <c r="P66" i="4" s="1"/>
  <c r="Q67" i="4"/>
  <c r="R67" i="4" s="1"/>
  <c r="Q66" i="4"/>
  <c r="R66" i="4" s="1"/>
  <c r="M68" i="4"/>
  <c r="N68" i="4" s="1"/>
  <c r="M67" i="4"/>
  <c r="N67" i="4" s="1"/>
  <c r="Q26" i="4"/>
  <c r="R26" i="4" s="1"/>
  <c r="O25" i="4"/>
  <c r="P25" i="4" s="1"/>
  <c r="M27" i="4"/>
  <c r="N27" i="4" s="1"/>
  <c r="Q25" i="4"/>
  <c r="R25" i="4" s="1"/>
  <c r="M26" i="4"/>
  <c r="N26" i="4" s="1"/>
  <c r="O27" i="4"/>
  <c r="P27" i="4" s="1"/>
  <c r="M25" i="4"/>
  <c r="N25" i="4" s="1"/>
  <c r="O26" i="4"/>
  <c r="P26" i="4" s="1"/>
  <c r="F199" i="41"/>
  <c r="I199" i="41" s="1"/>
  <c r="F193" i="41"/>
  <c r="I193" i="41" s="1"/>
  <c r="F185" i="41"/>
  <c r="I185" i="41" s="1"/>
  <c r="F177" i="41"/>
  <c r="I177" i="41" s="1"/>
  <c r="F171" i="41"/>
  <c r="I171" i="41" s="1"/>
  <c r="F167" i="41"/>
  <c r="I167" i="41" s="1"/>
  <c r="F161" i="41"/>
  <c r="I161" i="41" s="1"/>
  <c r="F156" i="41"/>
  <c r="I156" i="41" s="1"/>
  <c r="F152" i="41"/>
  <c r="I152" i="41" s="1"/>
  <c r="F145" i="41"/>
  <c r="I145" i="41" s="1"/>
  <c r="F141" i="41"/>
  <c r="I141" i="41" s="1"/>
  <c r="F136" i="41"/>
  <c r="I136" i="41" s="1"/>
  <c r="F132" i="41"/>
  <c r="I132" i="41" s="1"/>
  <c r="F127" i="41"/>
  <c r="I127" i="41" s="1"/>
  <c r="F118" i="41"/>
  <c r="I118" i="41" s="1"/>
  <c r="F110" i="41"/>
  <c r="I110" i="41" s="1"/>
  <c r="F102" i="41"/>
  <c r="I102" i="41" s="1"/>
  <c r="F95" i="41"/>
  <c r="I95" i="41" s="1"/>
  <c r="F87" i="41"/>
  <c r="I87" i="41" s="1"/>
  <c r="F79" i="41"/>
  <c r="I79" i="41" s="1"/>
  <c r="F71" i="41"/>
  <c r="I71" i="41" s="1"/>
  <c r="F63" i="41"/>
  <c r="I63" i="41" s="1"/>
  <c r="F55" i="41"/>
  <c r="I55" i="41" s="1"/>
  <c r="F47" i="41"/>
  <c r="I47" i="41" s="1"/>
  <c r="F40" i="41"/>
  <c r="I40" i="41" s="1"/>
  <c r="F34" i="41"/>
  <c r="I34" i="41" s="1"/>
  <c r="F25" i="41"/>
  <c r="I25" i="41" s="1"/>
  <c r="F17" i="41"/>
  <c r="I17" i="41" s="1"/>
  <c r="F9" i="41"/>
  <c r="I9" i="41" s="1"/>
  <c r="F226" i="40"/>
  <c r="I226" i="40" s="1"/>
  <c r="F219" i="40"/>
  <c r="I219" i="40" s="1"/>
  <c r="F211" i="40"/>
  <c r="I211" i="40" s="1"/>
  <c r="F203" i="40"/>
  <c r="I203" i="40" s="1"/>
  <c r="F195" i="40"/>
  <c r="I195" i="40" s="1"/>
  <c r="F189" i="40"/>
  <c r="I189" i="40" s="1"/>
  <c r="F181" i="40"/>
  <c r="I181" i="40" s="1"/>
  <c r="F173" i="40"/>
  <c r="I173" i="40" s="1"/>
  <c r="F168" i="40"/>
  <c r="I168" i="40" s="1"/>
  <c r="F161" i="40"/>
  <c r="I161" i="40" s="1"/>
  <c r="F155" i="40"/>
  <c r="I155" i="40" s="1"/>
  <c r="F148" i="40"/>
  <c r="I148" i="40" s="1"/>
  <c r="F140" i="40"/>
  <c r="I140" i="40" s="1"/>
  <c r="F129" i="40"/>
  <c r="I129" i="40" s="1"/>
  <c r="F120" i="40"/>
  <c r="I120" i="40" s="1"/>
  <c r="F112" i="40"/>
  <c r="I112" i="40" s="1"/>
  <c r="F104" i="40"/>
  <c r="I104" i="40" s="1"/>
  <c r="F97" i="40"/>
  <c r="I97" i="40" s="1"/>
  <c r="F89" i="40"/>
  <c r="I89" i="40" s="1"/>
  <c r="F81" i="40"/>
  <c r="I81" i="40" s="1"/>
  <c r="F73" i="40"/>
  <c r="I73" i="40" s="1"/>
  <c r="F65" i="40"/>
  <c r="I65" i="40" s="1"/>
  <c r="F57" i="40"/>
  <c r="I57" i="40" s="1"/>
  <c r="F49" i="40"/>
  <c r="I49" i="40" s="1"/>
  <c r="F42" i="40"/>
  <c r="I42" i="40" s="1"/>
  <c r="F36" i="40"/>
  <c r="I36" i="40" s="1"/>
  <c r="F27" i="40"/>
  <c r="I27" i="40" s="1"/>
  <c r="F17" i="40"/>
  <c r="I17" i="40" s="1"/>
  <c r="F9" i="40"/>
  <c r="I9" i="40" s="1"/>
  <c r="F221" i="39"/>
  <c r="I221" i="39" s="1"/>
  <c r="F213" i="39"/>
  <c r="I213" i="39" s="1"/>
  <c r="F205" i="39"/>
  <c r="I205" i="39" s="1"/>
  <c r="F196" i="39"/>
  <c r="I196" i="39" s="1"/>
  <c r="F189" i="39"/>
  <c r="I189" i="39" s="1"/>
  <c r="F181" i="39"/>
  <c r="I181" i="39" s="1"/>
  <c r="F173" i="39"/>
  <c r="I173" i="39" s="1"/>
  <c r="F165" i="39"/>
  <c r="I165" i="39" s="1"/>
  <c r="F158" i="39"/>
  <c r="I158" i="39" s="1"/>
  <c r="F150" i="39"/>
  <c r="I150" i="39" s="1"/>
  <c r="F143" i="39"/>
  <c r="I143" i="39" s="1"/>
  <c r="F137" i="39"/>
  <c r="I137" i="39" s="1"/>
  <c r="F129" i="39"/>
  <c r="I129" i="39" s="1"/>
  <c r="F120" i="39"/>
  <c r="I120" i="39" s="1"/>
  <c r="F112" i="39"/>
  <c r="I112" i="39" s="1"/>
  <c r="F104" i="39"/>
  <c r="I104" i="39" s="1"/>
  <c r="F97" i="39"/>
  <c r="I97" i="39" s="1"/>
  <c r="F89" i="39"/>
  <c r="I89" i="39" s="1"/>
  <c r="F81" i="39"/>
  <c r="I81" i="39" s="1"/>
  <c r="F73" i="39"/>
  <c r="I73" i="39" s="1"/>
  <c r="F65" i="39"/>
  <c r="I65" i="39" s="1"/>
  <c r="F57" i="39"/>
  <c r="I57" i="39" s="1"/>
  <c r="F49" i="39"/>
  <c r="I49" i="39" s="1"/>
  <c r="F42" i="39"/>
  <c r="I42" i="39" s="1"/>
  <c r="F36" i="39"/>
  <c r="I36" i="39" s="1"/>
  <c r="F27" i="39"/>
  <c r="I27" i="39" s="1"/>
  <c r="F17" i="39"/>
  <c r="I17" i="39" s="1"/>
  <c r="F9" i="39"/>
  <c r="I9" i="39" s="1"/>
  <c r="I211" i="41" l="1"/>
  <c r="F211" i="41" s="1"/>
  <c r="I209" i="41"/>
  <c r="F209" i="41" s="1"/>
  <c r="I208" i="41"/>
  <c r="F208" i="41" s="1"/>
  <c r="I210" i="41"/>
  <c r="F210" i="41" s="1"/>
  <c r="I236" i="40"/>
  <c r="F236" i="40" s="1"/>
  <c r="I234" i="40"/>
  <c r="F234" i="40" s="1"/>
  <c r="I235" i="40"/>
  <c r="F235" i="40" s="1"/>
  <c r="I233" i="40"/>
  <c r="F233" i="40" s="1"/>
  <c r="I231" i="39"/>
  <c r="F231" i="39" s="1"/>
  <c r="I229" i="39"/>
  <c r="F229" i="39" s="1"/>
  <c r="I230" i="39"/>
  <c r="F230" i="39" s="1"/>
  <c r="I228" i="39"/>
  <c r="F228" i="39" s="1"/>
  <c r="L238" i="24"/>
  <c r="L178" i="24" s="1"/>
  <c r="K238" i="24"/>
  <c r="K178" i="24" s="1"/>
  <c r="J238" i="24"/>
  <c r="I238" i="24"/>
  <c r="I178" i="24" s="1"/>
  <c r="F238" i="24"/>
  <c r="L182" i="24" s="1"/>
  <c r="L190" i="24"/>
  <c r="L188" i="24"/>
  <c r="L187" i="24"/>
  <c r="L186" i="24"/>
  <c r="L181" i="24"/>
  <c r="J178" i="24"/>
  <c r="L174" i="24"/>
  <c r="L158" i="24"/>
  <c r="L98" i="24" s="1"/>
  <c r="K158" i="24"/>
  <c r="K98" i="24" s="1"/>
  <c r="J158" i="24"/>
  <c r="I158" i="24"/>
  <c r="F158" i="24"/>
  <c r="L102" i="24" s="1"/>
  <c r="L110" i="24"/>
  <c r="L108" i="24"/>
  <c r="L107" i="24"/>
  <c r="L106" i="24"/>
  <c r="L101" i="24"/>
  <c r="J98" i="24"/>
  <c r="I98" i="24"/>
  <c r="L94" i="24"/>
  <c r="L78" i="24" l="1"/>
  <c r="K78" i="24"/>
  <c r="K18" i="24" s="1"/>
  <c r="J78" i="24"/>
  <c r="J18" i="24" s="1"/>
  <c r="I78" i="24"/>
  <c r="I18" i="24" s="1"/>
  <c r="F78" i="24"/>
  <c r="L18" i="24"/>
  <c r="L238" i="23" l="1"/>
  <c r="K238" i="23"/>
  <c r="K178" i="23" s="1"/>
  <c r="J238" i="23"/>
  <c r="J178" i="23" s="1"/>
  <c r="I238" i="23"/>
  <c r="I178" i="23" s="1"/>
  <c r="F238" i="23"/>
  <c r="L182" i="23" s="1"/>
  <c r="L190" i="23"/>
  <c r="L188" i="23"/>
  <c r="L187" i="23"/>
  <c r="L186" i="23"/>
  <c r="L181" i="23"/>
  <c r="L178" i="23"/>
  <c r="L174" i="23"/>
  <c r="L158" i="23"/>
  <c r="L98" i="23" s="1"/>
  <c r="K158" i="23"/>
  <c r="K98" i="23" s="1"/>
  <c r="J158" i="23"/>
  <c r="J98" i="23" s="1"/>
  <c r="I158" i="23"/>
  <c r="I98" i="23" s="1"/>
  <c r="F158" i="23"/>
  <c r="L102" i="23" s="1"/>
  <c r="L110" i="23"/>
  <c r="L108" i="23"/>
  <c r="L107" i="23"/>
  <c r="L106" i="23"/>
  <c r="L101" i="23"/>
  <c r="L94" i="23"/>
  <c r="J398" i="4"/>
  <c r="J396" i="4"/>
  <c r="J395" i="4"/>
  <c r="J394" i="4"/>
  <c r="J384" i="4"/>
  <c r="J357" i="4"/>
  <c r="J355" i="4"/>
  <c r="J354" i="4"/>
  <c r="J353" i="4"/>
  <c r="J343" i="4"/>
  <c r="J316" i="4"/>
  <c r="J314" i="4"/>
  <c r="J313" i="4"/>
  <c r="J312" i="4"/>
  <c r="J302" i="4"/>
  <c r="J275" i="4"/>
  <c r="J273" i="4"/>
  <c r="J272" i="4"/>
  <c r="J271" i="4"/>
  <c r="J261" i="4"/>
  <c r="J234" i="4"/>
  <c r="J232" i="4"/>
  <c r="J231" i="4"/>
  <c r="J230" i="4"/>
  <c r="J220" i="4"/>
  <c r="J193" i="4"/>
  <c r="J191" i="4"/>
  <c r="J190" i="4"/>
  <c r="J189" i="4"/>
  <c r="J179" i="4"/>
  <c r="J152" i="4"/>
  <c r="J150" i="4"/>
  <c r="J149" i="4"/>
  <c r="J148" i="4"/>
  <c r="J138" i="4"/>
  <c r="J111" i="4"/>
  <c r="J109" i="4"/>
  <c r="J108" i="4"/>
  <c r="J107" i="4"/>
  <c r="J97" i="4"/>
  <c r="J70" i="4"/>
  <c r="J68" i="4"/>
  <c r="J67" i="4"/>
  <c r="J66" i="4"/>
  <c r="J56" i="4"/>
  <c r="F42" i="17" l="1"/>
  <c r="D17" i="13"/>
  <c r="B11" i="19" s="1"/>
  <c r="D18" i="13"/>
  <c r="D12" i="13"/>
  <c r="AB7" i="19" s="1"/>
  <c r="AB8" i="19" s="1"/>
  <c r="M4" i="19"/>
  <c r="M5" i="19"/>
  <c r="AW4" i="19"/>
  <c r="AW5" i="19"/>
  <c r="D78" i="17"/>
  <c r="N4" i="19"/>
  <c r="AO26" i="4"/>
  <c r="J29" i="4"/>
  <c r="N5" i="19"/>
  <c r="O4" i="19"/>
  <c r="O5" i="19"/>
  <c r="P4" i="19"/>
  <c r="P5" i="19"/>
  <c r="Q4" i="19"/>
  <c r="Q5" i="19"/>
  <c r="R4" i="19"/>
  <c r="R5" i="19"/>
  <c r="S4" i="19"/>
  <c r="S5" i="19"/>
  <c r="T4" i="19"/>
  <c r="T5" i="19"/>
  <c r="U4" i="19"/>
  <c r="U5" i="19"/>
  <c r="V4" i="19"/>
  <c r="V5" i="19"/>
  <c r="W4" i="19"/>
  <c r="W5" i="19"/>
  <c r="X4" i="19"/>
  <c r="X5" i="19"/>
  <c r="Y4" i="19"/>
  <c r="Y5" i="19"/>
  <c r="Z4" i="19"/>
  <c r="Z5" i="19"/>
  <c r="AA4" i="19"/>
  <c r="AA5" i="19"/>
  <c r="AB4" i="19"/>
  <c r="AB5" i="19"/>
  <c r="AC4" i="19"/>
  <c r="AC5" i="19"/>
  <c r="AD4" i="19"/>
  <c r="AD5" i="19"/>
  <c r="AE4" i="19"/>
  <c r="AE5" i="19"/>
  <c r="AF4" i="19"/>
  <c r="AF5" i="19"/>
  <c r="AG4" i="19"/>
  <c r="AG5" i="19"/>
  <c r="AH4" i="19"/>
  <c r="AH5" i="19"/>
  <c r="AI4" i="19"/>
  <c r="AI5" i="19"/>
  <c r="AJ4" i="19"/>
  <c r="AJ5" i="19"/>
  <c r="AK4" i="19"/>
  <c r="AK5" i="19"/>
  <c r="AL4" i="19"/>
  <c r="AL5" i="19"/>
  <c r="AM4" i="19"/>
  <c r="AM5" i="19"/>
  <c r="AN4" i="19"/>
  <c r="AN5" i="19"/>
  <c r="AO4" i="19"/>
  <c r="AO5" i="19"/>
  <c r="AP4" i="19"/>
  <c r="AP5" i="19"/>
  <c r="AO25" i="4"/>
  <c r="AM25" i="4" s="1"/>
  <c r="M6" i="19" s="1"/>
  <c r="BL4" i="19"/>
  <c r="BL5" i="19"/>
  <c r="BM4" i="19"/>
  <c r="BM5" i="19"/>
  <c r="BN4" i="19"/>
  <c r="BN5" i="19"/>
  <c r="BO4" i="19"/>
  <c r="BO5" i="19"/>
  <c r="BP4" i="19"/>
  <c r="BP5" i="19"/>
  <c r="BQ4" i="19"/>
  <c r="BQ5" i="19"/>
  <c r="BR4" i="19"/>
  <c r="BR5" i="19"/>
  <c r="BS4" i="19"/>
  <c r="BS5" i="19"/>
  <c r="BT4" i="19"/>
  <c r="BT5" i="19"/>
  <c r="N9" i="13"/>
  <c r="D20" i="13" s="1"/>
  <c r="S25" i="4"/>
  <c r="T25" i="4" s="1"/>
  <c r="Y25" i="4"/>
  <c r="Z25" i="4" s="1"/>
  <c r="S26" i="4"/>
  <c r="T26" i="4" s="1"/>
  <c r="Y26" i="4"/>
  <c r="Z26" i="4" s="1"/>
  <c r="S27" i="4"/>
  <c r="T27" i="4" s="1"/>
  <c r="Y27" i="4"/>
  <c r="Z27" i="4" s="1"/>
  <c r="U25" i="4"/>
  <c r="V25" i="4" s="1"/>
  <c r="AA25" i="4"/>
  <c r="AB25" i="4" s="1"/>
  <c r="U26" i="4"/>
  <c r="V26" i="4" s="1"/>
  <c r="AA26" i="4"/>
  <c r="AB26" i="4" s="1"/>
  <c r="U27" i="4"/>
  <c r="V27" i="4" s="1"/>
  <c r="AA27" i="4"/>
  <c r="AB27" i="4" s="1"/>
  <c r="W25" i="4"/>
  <c r="X25" i="4" s="1"/>
  <c r="AC25" i="4"/>
  <c r="AD25" i="4" s="1"/>
  <c r="W26" i="4"/>
  <c r="X26" i="4"/>
  <c r="AC26" i="4"/>
  <c r="AD26" i="4"/>
  <c r="W27" i="4"/>
  <c r="X27" i="4" s="1"/>
  <c r="AC27" i="4"/>
  <c r="AD27" i="4" s="1"/>
  <c r="G30" i="38"/>
  <c r="G18" i="17" s="1"/>
  <c r="H18" i="17" s="1"/>
  <c r="H29" i="37"/>
  <c r="H33" i="37" s="1"/>
  <c r="G17" i="17" s="1"/>
  <c r="H17" i="17" s="1"/>
  <c r="H31" i="37"/>
  <c r="H6" i="37"/>
  <c r="H9" i="37"/>
  <c r="H12" i="37"/>
  <c r="H15" i="37"/>
  <c r="H18" i="37"/>
  <c r="H13" i="37"/>
  <c r="H10" i="37"/>
  <c r="H7" i="37"/>
  <c r="G6" i="36"/>
  <c r="G12" i="36" s="1"/>
  <c r="G15" i="17" s="1"/>
  <c r="H15" i="17" s="1"/>
  <c r="G9" i="36"/>
  <c r="G82" i="35"/>
  <c r="G14" i="17" s="1"/>
  <c r="H14" i="17" s="1"/>
  <c r="G38" i="34"/>
  <c r="G13" i="17" s="1"/>
  <c r="H13" i="17" s="1"/>
  <c r="G82" i="33"/>
  <c r="G12" i="17" s="1"/>
  <c r="H12" i="17" s="1"/>
  <c r="G82" i="32"/>
  <c r="G11" i="17" s="1"/>
  <c r="H11" i="17" s="1"/>
  <c r="U179" i="23"/>
  <c r="S188" i="23"/>
  <c r="T188" i="23" s="1"/>
  <c r="W188" i="23"/>
  <c r="X188" i="23"/>
  <c r="AA188" i="23"/>
  <c r="AB188" i="23" s="1"/>
  <c r="AE188" i="23"/>
  <c r="AF188" i="23" s="1"/>
  <c r="AI188" i="23"/>
  <c r="AJ188" i="23" s="1"/>
  <c r="S187" i="23"/>
  <c r="T187" i="23" s="1"/>
  <c r="W187" i="23"/>
  <c r="X187" i="23" s="1"/>
  <c r="AA187" i="23"/>
  <c r="AB187" i="23" s="1"/>
  <c r="AE187" i="23"/>
  <c r="AF187" i="23" s="1"/>
  <c r="S186" i="23"/>
  <c r="T186" i="23" s="1"/>
  <c r="W186" i="23"/>
  <c r="X186" i="23" s="1"/>
  <c r="AA186" i="23"/>
  <c r="AB186" i="23"/>
  <c r="AI186" i="23"/>
  <c r="AJ186" i="23" s="1"/>
  <c r="U99" i="23"/>
  <c r="S108" i="23"/>
  <c r="T108" i="23" s="1"/>
  <c r="W108" i="23"/>
  <c r="X108" i="23" s="1"/>
  <c r="AA108" i="23"/>
  <c r="AB108" i="23" s="1"/>
  <c r="AE108" i="23"/>
  <c r="AF108" i="23" s="1"/>
  <c r="AI108" i="23"/>
  <c r="AJ108" i="23" s="1"/>
  <c r="S107" i="23"/>
  <c r="T107" i="23" s="1"/>
  <c r="W107" i="23"/>
  <c r="X107" i="23" s="1"/>
  <c r="AA107" i="23"/>
  <c r="AB107" i="23" s="1"/>
  <c r="AE107" i="23"/>
  <c r="AF107" i="23" s="1"/>
  <c r="AI107" i="23"/>
  <c r="AJ107" i="23" s="1"/>
  <c r="S106" i="23"/>
  <c r="T106" i="23" s="1"/>
  <c r="W106" i="23"/>
  <c r="X106" i="23" s="1"/>
  <c r="AA106" i="23"/>
  <c r="AB106" i="23" s="1"/>
  <c r="AI106" i="23"/>
  <c r="AJ106" i="23" s="1"/>
  <c r="U396" i="4"/>
  <c r="V396" i="4" s="1"/>
  <c r="AA396" i="4"/>
  <c r="AB396" i="4" s="1"/>
  <c r="U395" i="4"/>
  <c r="V395" i="4" s="1"/>
  <c r="AA395" i="4"/>
  <c r="AB395" i="4" s="1"/>
  <c r="U355" i="4"/>
  <c r="V355" i="4" s="1"/>
  <c r="AA355" i="4"/>
  <c r="AB355" i="4" s="1"/>
  <c r="U354" i="4"/>
  <c r="V354" i="4" s="1"/>
  <c r="AA354" i="4"/>
  <c r="AB354" i="4" s="1"/>
  <c r="U314" i="4"/>
  <c r="V314" i="4" s="1"/>
  <c r="AA314" i="4"/>
  <c r="AB314" i="4" s="1"/>
  <c r="U313" i="4"/>
  <c r="V313" i="4" s="1"/>
  <c r="AA313" i="4"/>
  <c r="AB313" i="4" s="1"/>
  <c r="U273" i="4"/>
  <c r="V273" i="4" s="1"/>
  <c r="AA273" i="4"/>
  <c r="AB273" i="4" s="1"/>
  <c r="U272" i="4"/>
  <c r="V272" i="4" s="1"/>
  <c r="AA272" i="4"/>
  <c r="AB272" i="4" s="1"/>
  <c r="U232" i="4"/>
  <c r="V232" i="4" s="1"/>
  <c r="AA232" i="4"/>
  <c r="AB232" i="4" s="1"/>
  <c r="U231" i="4"/>
  <c r="V231" i="4" s="1"/>
  <c r="AA231" i="4"/>
  <c r="AB231" i="4" s="1"/>
  <c r="U191" i="4"/>
  <c r="V191" i="4" s="1"/>
  <c r="AA191" i="4"/>
  <c r="AB191" i="4" s="1"/>
  <c r="U190" i="4"/>
  <c r="V190" i="4"/>
  <c r="AA190" i="4"/>
  <c r="AB190" i="4" s="1"/>
  <c r="U150" i="4"/>
  <c r="V150" i="4" s="1"/>
  <c r="AA150" i="4"/>
  <c r="AB150" i="4" s="1"/>
  <c r="U149" i="4"/>
  <c r="V149" i="4"/>
  <c r="AA149" i="4"/>
  <c r="AB149" i="4" s="1"/>
  <c r="U109" i="4"/>
  <c r="V109" i="4" s="1"/>
  <c r="AA109" i="4"/>
  <c r="AB109" i="4" s="1"/>
  <c r="U108" i="4"/>
  <c r="V108" i="4" s="1"/>
  <c r="AA108" i="4"/>
  <c r="AB108" i="4" s="1"/>
  <c r="U68" i="4"/>
  <c r="V68" i="4"/>
  <c r="AA68" i="4"/>
  <c r="AB68" i="4" s="1"/>
  <c r="U67" i="4"/>
  <c r="V67" i="4" s="1"/>
  <c r="AA67" i="4"/>
  <c r="AB67" i="4" s="1"/>
  <c r="J25" i="4"/>
  <c r="J26" i="4"/>
  <c r="W26" i="23"/>
  <c r="X26" i="23" s="1"/>
  <c r="AA26" i="23"/>
  <c r="AB26" i="23" s="1"/>
  <c r="S26" i="23"/>
  <c r="T26" i="23" s="1"/>
  <c r="L30" i="23"/>
  <c r="U19" i="23"/>
  <c r="L19" i="23" s="1"/>
  <c r="O19" i="23"/>
  <c r="Q19" i="23"/>
  <c r="L78" i="23"/>
  <c r="L18" i="23" s="1"/>
  <c r="AI26" i="23"/>
  <c r="AJ26" i="23" s="1"/>
  <c r="L21" i="23"/>
  <c r="W27" i="23"/>
  <c r="X27" i="23"/>
  <c r="AA27" i="23"/>
  <c r="AB27" i="23" s="1"/>
  <c r="W28" i="23"/>
  <c r="X28" i="23" s="1"/>
  <c r="AA28" i="23"/>
  <c r="AB28" i="23" s="1"/>
  <c r="AI28" i="23"/>
  <c r="AJ28" i="23" s="1"/>
  <c r="AX4" i="19"/>
  <c r="AX5" i="19"/>
  <c r="AY4" i="19"/>
  <c r="AY5" i="19"/>
  <c r="AZ4" i="19"/>
  <c r="AZ5" i="19"/>
  <c r="BA4" i="19"/>
  <c r="BA5" i="19"/>
  <c r="BB4" i="19"/>
  <c r="BB5" i="19"/>
  <c r="BC4" i="19"/>
  <c r="BC5" i="19"/>
  <c r="BD4" i="19"/>
  <c r="BD5" i="19"/>
  <c r="BE4" i="19"/>
  <c r="BE5" i="19"/>
  <c r="AS26" i="23"/>
  <c r="J78" i="23"/>
  <c r="J18" i="23" s="1"/>
  <c r="L22" i="24"/>
  <c r="F78" i="23"/>
  <c r="L22" i="23" s="1"/>
  <c r="K19" i="23"/>
  <c r="U26" i="23"/>
  <c r="V26" i="23" s="1"/>
  <c r="Y26" i="23"/>
  <c r="Z26" i="23" s="1"/>
  <c r="AC26" i="23"/>
  <c r="AD26" i="23" s="1"/>
  <c r="Y27" i="23"/>
  <c r="Z27" i="23" s="1"/>
  <c r="U27" i="23"/>
  <c r="V27" i="23" s="1"/>
  <c r="AC27" i="23"/>
  <c r="AD27" i="23" s="1"/>
  <c r="AK28" i="23"/>
  <c r="AL28" i="23" s="1"/>
  <c r="Y28" i="23"/>
  <c r="Z28" i="23" s="1"/>
  <c r="U28" i="23"/>
  <c r="V28" i="23" s="1"/>
  <c r="AC28" i="23"/>
  <c r="AD28" i="23" s="1"/>
  <c r="U179" i="24"/>
  <c r="U99" i="24"/>
  <c r="U19" i="24"/>
  <c r="K78" i="23"/>
  <c r="K18" i="23" s="1"/>
  <c r="AS188" i="24"/>
  <c r="AS187" i="24"/>
  <c r="AS186" i="24"/>
  <c r="AS108" i="24"/>
  <c r="AS107" i="24"/>
  <c r="AS106" i="24"/>
  <c r="AS28" i="24"/>
  <c r="L30" i="24"/>
  <c r="AS27" i="24"/>
  <c r="AS26" i="24"/>
  <c r="AS188" i="23"/>
  <c r="AQ188" i="23" s="1"/>
  <c r="BE6" i="19" s="1"/>
  <c r="AS187" i="23"/>
  <c r="AS186" i="23"/>
  <c r="AQ186" i="23" s="1"/>
  <c r="BC6" i="19" s="1"/>
  <c r="AS108" i="23"/>
  <c r="AS107" i="23"/>
  <c r="AS106" i="23"/>
  <c r="AQ106" i="23" s="1"/>
  <c r="AZ6" i="19" s="1"/>
  <c r="AS28" i="23"/>
  <c r="AS27" i="23"/>
  <c r="L26" i="23"/>
  <c r="AK187" i="24"/>
  <c r="AL187" i="24" s="1"/>
  <c r="AI108" i="24"/>
  <c r="AJ108" i="24" s="1"/>
  <c r="AK27" i="24"/>
  <c r="AL27" i="24" s="1"/>
  <c r="AK186" i="23"/>
  <c r="AL186" i="23" s="1"/>
  <c r="AK108" i="23"/>
  <c r="AL108" i="23" s="1"/>
  <c r="AO396" i="4"/>
  <c r="AM396" i="4" s="1"/>
  <c r="AP6" i="19" s="1"/>
  <c r="AO395" i="4"/>
  <c r="AM395" i="4" s="1"/>
  <c r="AO6" i="19" s="1"/>
  <c r="AO394" i="4"/>
  <c r="AM394" i="4" s="1"/>
  <c r="AN6" i="19" s="1"/>
  <c r="AO355" i="4"/>
  <c r="AM355" i="4"/>
  <c r="AM6" i="19" s="1"/>
  <c r="AO354" i="4"/>
  <c r="AM354" i="4" s="1"/>
  <c r="AO353" i="4"/>
  <c r="AM353" i="4" s="1"/>
  <c r="AK6" i="19" s="1"/>
  <c r="AO314" i="4"/>
  <c r="AM314" i="4" s="1"/>
  <c r="AJ6" i="19" s="1"/>
  <c r="AO313" i="4"/>
  <c r="AM313" i="4" s="1"/>
  <c r="AI6" i="19" s="1"/>
  <c r="AO312" i="4"/>
  <c r="AM312" i="4" s="1"/>
  <c r="AH6" i="19" s="1"/>
  <c r="AO273" i="4"/>
  <c r="AM273" i="4" s="1"/>
  <c r="AG6" i="19" s="1"/>
  <c r="AO272" i="4"/>
  <c r="AM272" i="4" s="1"/>
  <c r="AF6" i="19" s="1"/>
  <c r="AO271" i="4"/>
  <c r="AM271" i="4" s="1"/>
  <c r="AE6" i="19" s="1"/>
  <c r="AO232" i="4"/>
  <c r="AM232" i="4" s="1"/>
  <c r="AD6" i="19" s="1"/>
  <c r="AO231" i="4"/>
  <c r="AM231" i="4" s="1"/>
  <c r="AC6" i="19" s="1"/>
  <c r="AO230" i="4"/>
  <c r="AM230" i="4" s="1"/>
  <c r="AB6" i="19" s="1"/>
  <c r="AO191" i="4"/>
  <c r="AM191" i="4" s="1"/>
  <c r="AA6" i="19" s="1"/>
  <c r="AO190" i="4"/>
  <c r="AM190" i="4" s="1"/>
  <c r="Z6" i="19" s="1"/>
  <c r="AO189" i="4"/>
  <c r="AM189" i="4" s="1"/>
  <c r="Y6" i="19" s="1"/>
  <c r="AO150" i="4"/>
  <c r="AM150" i="4" s="1"/>
  <c r="X6" i="19" s="1"/>
  <c r="AO149" i="4"/>
  <c r="AM149" i="4" s="1"/>
  <c r="W6" i="19" s="1"/>
  <c r="AO148" i="4"/>
  <c r="AM148" i="4" s="1"/>
  <c r="V6" i="19" s="1"/>
  <c r="AO109" i="4"/>
  <c r="AM109" i="4"/>
  <c r="U6" i="19" s="1"/>
  <c r="AO108" i="4"/>
  <c r="AM108" i="4" s="1"/>
  <c r="T6" i="19" s="1"/>
  <c r="AO107" i="4"/>
  <c r="AM107" i="4" s="1"/>
  <c r="S6" i="19" s="1"/>
  <c r="AO68" i="4"/>
  <c r="AM68" i="4" s="1"/>
  <c r="R6" i="19" s="1"/>
  <c r="AO67" i="4"/>
  <c r="AM67" i="4" s="1"/>
  <c r="Q6" i="19" s="1"/>
  <c r="AO66" i="4"/>
  <c r="AM66" i="4" s="1"/>
  <c r="P6" i="19" s="1"/>
  <c r="AO27" i="4"/>
  <c r="AM27" i="4" s="1"/>
  <c r="O6" i="19" s="1"/>
  <c r="L28" i="23"/>
  <c r="L27" i="23"/>
  <c r="AL6" i="19"/>
  <c r="AK188" i="24"/>
  <c r="AL188" i="24" s="1"/>
  <c r="S188" i="24"/>
  <c r="T188" i="24" s="1"/>
  <c r="W188" i="24"/>
  <c r="X188" i="24" s="1"/>
  <c r="AA188" i="24"/>
  <c r="AB188" i="24" s="1"/>
  <c r="AE188" i="24"/>
  <c r="AF188" i="24" s="1"/>
  <c r="S187" i="24"/>
  <c r="T187" i="24" s="1"/>
  <c r="W187" i="24"/>
  <c r="X187" i="24" s="1"/>
  <c r="AA187" i="24"/>
  <c r="AB187" i="24" s="1"/>
  <c r="S186" i="24"/>
  <c r="T186" i="24" s="1"/>
  <c r="W186" i="24"/>
  <c r="X186" i="24" s="1"/>
  <c r="AA186" i="24"/>
  <c r="AB186" i="24" s="1"/>
  <c r="S108" i="24"/>
  <c r="T108" i="24"/>
  <c r="W108" i="24"/>
  <c r="X108" i="24" s="1"/>
  <c r="AA108" i="24"/>
  <c r="AB108" i="24"/>
  <c r="AE107" i="24"/>
  <c r="AF107" i="24" s="1"/>
  <c r="AE108" i="24"/>
  <c r="AF108" i="24" s="1"/>
  <c r="U107" i="24"/>
  <c r="V107" i="24" s="1"/>
  <c r="Y107" i="24"/>
  <c r="Z107" i="24" s="1"/>
  <c r="AC107" i="24"/>
  <c r="AD107" i="24" s="1"/>
  <c r="AG107" i="24"/>
  <c r="AH107" i="24" s="1"/>
  <c r="S107" i="24"/>
  <c r="T107" i="24" s="1"/>
  <c r="W107" i="24"/>
  <c r="X107" i="24" s="1"/>
  <c r="AA107" i="24"/>
  <c r="AB107" i="24" s="1"/>
  <c r="S106" i="24"/>
  <c r="T106" i="24" s="1"/>
  <c r="W106" i="24"/>
  <c r="X106" i="24" s="1"/>
  <c r="AA106" i="24"/>
  <c r="AB106" i="24" s="1"/>
  <c r="AE106" i="24"/>
  <c r="AF106" i="24" s="1"/>
  <c r="Y28" i="24"/>
  <c r="Z28" i="24" s="1"/>
  <c r="U28" i="24"/>
  <c r="V28" i="24" s="1"/>
  <c r="AC28" i="24"/>
  <c r="AD28" i="24" s="1"/>
  <c r="L21" i="24"/>
  <c r="AE27" i="24" s="1"/>
  <c r="AF27" i="24" s="1"/>
  <c r="Y27" i="24"/>
  <c r="Z27" i="24" s="1"/>
  <c r="U27" i="24"/>
  <c r="V27" i="24" s="1"/>
  <c r="AC27" i="24"/>
  <c r="AD27" i="24" s="1"/>
  <c r="Y26" i="24"/>
  <c r="Z26" i="24" s="1"/>
  <c r="U26" i="24"/>
  <c r="V26" i="24" s="1"/>
  <c r="AC26" i="24"/>
  <c r="AD26" i="24" s="1"/>
  <c r="AI28" i="24"/>
  <c r="AJ28" i="24" s="1"/>
  <c r="W28" i="24"/>
  <c r="X28" i="24" s="1"/>
  <c r="S28" i="24"/>
  <c r="T28" i="24" s="1"/>
  <c r="AA28" i="24"/>
  <c r="AB28" i="24" s="1"/>
  <c r="AI27" i="24"/>
  <c r="AJ27" i="24" s="1"/>
  <c r="W27" i="24"/>
  <c r="X27" i="24" s="1"/>
  <c r="S27" i="24"/>
  <c r="T27" i="24" s="1"/>
  <c r="AA27" i="24"/>
  <c r="AB27" i="24" s="1"/>
  <c r="AI26" i="24"/>
  <c r="AJ26" i="24" s="1"/>
  <c r="W26" i="24"/>
  <c r="X26" i="24" s="1"/>
  <c r="S26" i="24"/>
  <c r="T26" i="24" s="1"/>
  <c r="AA26" i="24"/>
  <c r="AB26" i="24" s="1"/>
  <c r="Y108" i="23"/>
  <c r="Z108" i="23" s="1"/>
  <c r="U108" i="23"/>
  <c r="V108" i="23" s="1"/>
  <c r="AC108" i="23"/>
  <c r="AD108" i="23" s="1"/>
  <c r="AG108" i="23"/>
  <c r="AH108" i="23" s="1"/>
  <c r="Y107" i="23"/>
  <c r="Z107" i="23" s="1"/>
  <c r="U107" i="23"/>
  <c r="V107" i="23" s="1"/>
  <c r="AC107" i="23"/>
  <c r="AD107" i="23" s="1"/>
  <c r="AG107" i="23"/>
  <c r="AH107" i="23" s="1"/>
  <c r="Y106" i="23"/>
  <c r="Z106" i="23" s="1"/>
  <c r="U106" i="23"/>
  <c r="V106" i="23" s="1"/>
  <c r="AC106" i="23"/>
  <c r="AD106" i="23" s="1"/>
  <c r="AG106" i="23"/>
  <c r="AH106" i="23" s="1"/>
  <c r="S28" i="23"/>
  <c r="T28" i="23" s="1"/>
  <c r="S27" i="23"/>
  <c r="T27" i="23" s="1"/>
  <c r="W396" i="4"/>
  <c r="X396" i="4" s="1"/>
  <c r="AC396" i="4"/>
  <c r="AD396" i="4" s="1"/>
  <c r="S396" i="4"/>
  <c r="T396" i="4" s="1"/>
  <c r="Y396" i="4"/>
  <c r="Z396" i="4" s="1"/>
  <c r="W395" i="4"/>
  <c r="X395" i="4" s="1"/>
  <c r="AC395" i="4"/>
  <c r="AD395" i="4" s="1"/>
  <c r="S395" i="4"/>
  <c r="T395" i="4" s="1"/>
  <c r="Y395" i="4"/>
  <c r="Z395" i="4" s="1"/>
  <c r="W394" i="4"/>
  <c r="X394" i="4" s="1"/>
  <c r="AC394" i="4"/>
  <c r="AD394" i="4" s="1"/>
  <c r="U394" i="4"/>
  <c r="V394" i="4" s="1"/>
  <c r="AA394" i="4"/>
  <c r="AB394" i="4" s="1"/>
  <c r="S394" i="4"/>
  <c r="T394" i="4" s="1"/>
  <c r="Y394" i="4"/>
  <c r="Z394" i="4" s="1"/>
  <c r="W355" i="4"/>
  <c r="X355" i="4" s="1"/>
  <c r="AC355" i="4"/>
  <c r="AD355" i="4" s="1"/>
  <c r="S355" i="4"/>
  <c r="T355" i="4" s="1"/>
  <c r="Y355" i="4"/>
  <c r="Z355" i="4"/>
  <c r="W354" i="4"/>
  <c r="X354" i="4" s="1"/>
  <c r="AC354" i="4"/>
  <c r="AD354" i="4" s="1"/>
  <c r="S354" i="4"/>
  <c r="T354" i="4"/>
  <c r="Y354" i="4"/>
  <c r="Z354" i="4" s="1"/>
  <c r="W353" i="4"/>
  <c r="X353" i="4" s="1"/>
  <c r="AC353" i="4"/>
  <c r="AD353" i="4" s="1"/>
  <c r="U353" i="4"/>
  <c r="V353" i="4" s="1"/>
  <c r="AA353" i="4"/>
  <c r="AB353" i="4" s="1"/>
  <c r="S353" i="4"/>
  <c r="T353" i="4" s="1"/>
  <c r="Y353" i="4"/>
  <c r="Z353" i="4" s="1"/>
  <c r="W314" i="4"/>
  <c r="X314" i="4" s="1"/>
  <c r="AC314" i="4"/>
  <c r="AD314" i="4"/>
  <c r="S314" i="4"/>
  <c r="T314" i="4" s="1"/>
  <c r="Y314" i="4"/>
  <c r="Z314" i="4" s="1"/>
  <c r="W313" i="4"/>
  <c r="X313" i="4" s="1"/>
  <c r="AC313" i="4"/>
  <c r="AD313" i="4" s="1"/>
  <c r="S313" i="4"/>
  <c r="T313" i="4" s="1"/>
  <c r="Y313" i="4"/>
  <c r="Z313" i="4" s="1"/>
  <c r="W312" i="4"/>
  <c r="X312" i="4"/>
  <c r="AC312" i="4"/>
  <c r="AD312" i="4" s="1"/>
  <c r="U312" i="4"/>
  <c r="V312" i="4" s="1"/>
  <c r="AA312" i="4"/>
  <c r="AB312" i="4" s="1"/>
  <c r="S312" i="4"/>
  <c r="T312" i="4" s="1"/>
  <c r="Y312" i="4"/>
  <c r="Z312" i="4" s="1"/>
  <c r="W273" i="4"/>
  <c r="X273" i="4" s="1"/>
  <c r="AC273" i="4"/>
  <c r="AD273" i="4" s="1"/>
  <c r="S273" i="4"/>
  <c r="T273" i="4" s="1"/>
  <c r="Y273" i="4"/>
  <c r="Z273" i="4"/>
  <c r="W272" i="4"/>
  <c r="X272" i="4" s="1"/>
  <c r="AC272" i="4"/>
  <c r="AD272" i="4" s="1"/>
  <c r="S272" i="4"/>
  <c r="T272" i="4"/>
  <c r="Y272" i="4"/>
  <c r="Z272" i="4"/>
  <c r="W271" i="4"/>
  <c r="X271" i="4" s="1"/>
  <c r="AC271" i="4"/>
  <c r="AD271" i="4" s="1"/>
  <c r="U271" i="4"/>
  <c r="V271" i="4" s="1"/>
  <c r="AA271" i="4"/>
  <c r="AB271" i="4" s="1"/>
  <c r="S271" i="4"/>
  <c r="T271" i="4" s="1"/>
  <c r="AF271" i="4" s="1"/>
  <c r="Y271" i="4"/>
  <c r="Z271" i="4" s="1"/>
  <c r="W232" i="4"/>
  <c r="X232" i="4" s="1"/>
  <c r="AC232" i="4"/>
  <c r="AD232" i="4" s="1"/>
  <c r="S232" i="4"/>
  <c r="T232" i="4" s="1"/>
  <c r="Y232" i="4"/>
  <c r="Z232" i="4" s="1"/>
  <c r="W231" i="4"/>
  <c r="X231" i="4"/>
  <c r="AH231" i="4" s="1"/>
  <c r="AC231" i="4"/>
  <c r="AD231" i="4"/>
  <c r="S231" i="4"/>
  <c r="T231" i="4" s="1"/>
  <c r="Y231" i="4"/>
  <c r="Z231" i="4" s="1"/>
  <c r="W230" i="4"/>
  <c r="X230" i="4" s="1"/>
  <c r="AC230" i="4"/>
  <c r="AD230" i="4" s="1"/>
  <c r="U230" i="4"/>
  <c r="V230" i="4" s="1"/>
  <c r="AA230" i="4"/>
  <c r="AB230" i="4" s="1"/>
  <c r="S230" i="4"/>
  <c r="T230" i="4" s="1"/>
  <c r="Y230" i="4"/>
  <c r="Z230" i="4" s="1"/>
  <c r="W191" i="4"/>
  <c r="X191" i="4" s="1"/>
  <c r="AC191" i="4"/>
  <c r="AD191" i="4" s="1"/>
  <c r="S191" i="4"/>
  <c r="T191" i="4" s="1"/>
  <c r="Y191" i="4"/>
  <c r="Z191" i="4" s="1"/>
  <c r="W190" i="4"/>
  <c r="X190" i="4" s="1"/>
  <c r="AC190" i="4"/>
  <c r="AD190" i="4" s="1"/>
  <c r="S190" i="4"/>
  <c r="T190" i="4" s="1"/>
  <c r="Y190" i="4"/>
  <c r="Z190" i="4" s="1"/>
  <c r="W189" i="4"/>
  <c r="X189" i="4" s="1"/>
  <c r="AC189" i="4"/>
  <c r="AD189" i="4" s="1"/>
  <c r="U189" i="4"/>
  <c r="V189" i="4" s="1"/>
  <c r="AA189" i="4"/>
  <c r="AB189" i="4" s="1"/>
  <c r="S189" i="4"/>
  <c r="T189" i="4" s="1"/>
  <c r="Y189" i="4"/>
  <c r="Z189" i="4" s="1"/>
  <c r="W150" i="4"/>
  <c r="X150" i="4" s="1"/>
  <c r="AC150" i="4"/>
  <c r="AD150" i="4"/>
  <c r="S150" i="4"/>
  <c r="T150" i="4" s="1"/>
  <c r="Y150" i="4"/>
  <c r="Z150" i="4" s="1"/>
  <c r="W149" i="4"/>
  <c r="X149" i="4" s="1"/>
  <c r="AC149" i="4"/>
  <c r="AD149" i="4" s="1"/>
  <c r="S149" i="4"/>
  <c r="T149" i="4" s="1"/>
  <c r="Y149" i="4"/>
  <c r="Z149" i="4" s="1"/>
  <c r="W148" i="4"/>
  <c r="X148" i="4" s="1"/>
  <c r="AC148" i="4"/>
  <c r="AD148" i="4" s="1"/>
  <c r="U148" i="4"/>
  <c r="V148" i="4" s="1"/>
  <c r="AA148" i="4"/>
  <c r="AB148" i="4" s="1"/>
  <c r="S148" i="4"/>
  <c r="T148" i="4" s="1"/>
  <c r="Y148" i="4"/>
  <c r="Z148" i="4" s="1"/>
  <c r="W109" i="4"/>
  <c r="X109" i="4"/>
  <c r="AC109" i="4"/>
  <c r="AD109" i="4" s="1"/>
  <c r="S109" i="4"/>
  <c r="T109" i="4" s="1"/>
  <c r="Y109" i="4"/>
  <c r="Z109" i="4" s="1"/>
  <c r="W108" i="4"/>
  <c r="X108" i="4" s="1"/>
  <c r="AC108" i="4"/>
  <c r="AD108" i="4" s="1"/>
  <c r="S108" i="4"/>
  <c r="T108" i="4" s="1"/>
  <c r="Y108" i="4"/>
  <c r="Z108" i="4" s="1"/>
  <c r="W107" i="4"/>
  <c r="X107" i="4" s="1"/>
  <c r="AC107" i="4"/>
  <c r="AD107" i="4" s="1"/>
  <c r="U107" i="4"/>
  <c r="V107" i="4" s="1"/>
  <c r="AA107" i="4"/>
  <c r="AB107" i="4" s="1"/>
  <c r="S107" i="4"/>
  <c r="T107" i="4" s="1"/>
  <c r="Y107" i="4"/>
  <c r="Z107" i="4" s="1"/>
  <c r="W68" i="4"/>
  <c r="X68" i="4" s="1"/>
  <c r="AC68" i="4"/>
  <c r="AD68" i="4" s="1"/>
  <c r="S68" i="4"/>
  <c r="T68" i="4" s="1"/>
  <c r="Y68" i="4"/>
  <c r="Z68" i="4" s="1"/>
  <c r="W67" i="4"/>
  <c r="X67" i="4"/>
  <c r="AC67" i="4"/>
  <c r="AD67" i="4" s="1"/>
  <c r="S67" i="4"/>
  <c r="T67" i="4" s="1"/>
  <c r="Y67" i="4"/>
  <c r="Z67" i="4" s="1"/>
  <c r="W66" i="4"/>
  <c r="X66" i="4" s="1"/>
  <c r="AC66" i="4"/>
  <c r="AD66" i="4" s="1"/>
  <c r="U66" i="4"/>
  <c r="V66" i="4" s="1"/>
  <c r="AA66" i="4"/>
  <c r="AB66" i="4" s="1"/>
  <c r="S66" i="4"/>
  <c r="T66" i="4" s="1"/>
  <c r="Y66" i="4"/>
  <c r="Z66" i="4" s="1"/>
  <c r="O179" i="24"/>
  <c r="Q179" i="24"/>
  <c r="O99" i="24"/>
  <c r="Q99" i="24"/>
  <c r="O19" i="24"/>
  <c r="Q19" i="24"/>
  <c r="O99" i="23"/>
  <c r="Q99" i="23"/>
  <c r="O179" i="23"/>
  <c r="Q179" i="23"/>
  <c r="L26" i="24"/>
  <c r="L28" i="24"/>
  <c r="AG188" i="24"/>
  <c r="AH188" i="24" s="1"/>
  <c r="U188" i="24"/>
  <c r="V188" i="24"/>
  <c r="Y188" i="24"/>
  <c r="Z188" i="24" s="1"/>
  <c r="AC188" i="24"/>
  <c r="AD188" i="24" s="1"/>
  <c r="AG187" i="24"/>
  <c r="AH187" i="24" s="1"/>
  <c r="U187" i="24"/>
  <c r="V187" i="24" s="1"/>
  <c r="Y187" i="24"/>
  <c r="Z187" i="24" s="1"/>
  <c r="AC187" i="24"/>
  <c r="AD187" i="24" s="1"/>
  <c r="AG186" i="24"/>
  <c r="AH186" i="24" s="1"/>
  <c r="U186" i="24"/>
  <c r="V186" i="24" s="1"/>
  <c r="Y186" i="24"/>
  <c r="Z186" i="24" s="1"/>
  <c r="AC186" i="24"/>
  <c r="AD186" i="24" s="1"/>
  <c r="AG108" i="24"/>
  <c r="AH108" i="24" s="1"/>
  <c r="U108" i="24"/>
  <c r="V108" i="24" s="1"/>
  <c r="Y108" i="24"/>
  <c r="Z108" i="24" s="1"/>
  <c r="AC108" i="24"/>
  <c r="AD108" i="24"/>
  <c r="AG106" i="24"/>
  <c r="AH106" i="24" s="1"/>
  <c r="U106" i="24"/>
  <c r="V106" i="24" s="1"/>
  <c r="Y106" i="24"/>
  <c r="Z106" i="24" s="1"/>
  <c r="AC106" i="24"/>
  <c r="AD106" i="24" s="1"/>
  <c r="L27" i="24"/>
  <c r="L14" i="24"/>
  <c r="U188" i="23"/>
  <c r="V188" i="23" s="1"/>
  <c r="Y188" i="23"/>
  <c r="Z188" i="23" s="1"/>
  <c r="AC188" i="23"/>
  <c r="AD188" i="23" s="1"/>
  <c r="AG188" i="23"/>
  <c r="AH188" i="23"/>
  <c r="U187" i="23"/>
  <c r="V187" i="23" s="1"/>
  <c r="Y187" i="23"/>
  <c r="Z187" i="23" s="1"/>
  <c r="AC187" i="23"/>
  <c r="AD187" i="23" s="1"/>
  <c r="AG187" i="23"/>
  <c r="AH187" i="23"/>
  <c r="U186" i="23"/>
  <c r="V186" i="23" s="1"/>
  <c r="Y186" i="23"/>
  <c r="Z186" i="23"/>
  <c r="AC186" i="23"/>
  <c r="AD186" i="23" s="1"/>
  <c r="AG186" i="23"/>
  <c r="AH186" i="23"/>
  <c r="I78" i="23"/>
  <c r="I18" i="23" s="1"/>
  <c r="L14" i="23"/>
  <c r="J27" i="4"/>
  <c r="J15" i="4"/>
  <c r="AQ108" i="24"/>
  <c r="BQ6" i="19" s="1"/>
  <c r="AQ107" i="24"/>
  <c r="BP6" i="19" s="1"/>
  <c r="AK188" i="23"/>
  <c r="AL188" i="23" s="1"/>
  <c r="AK108" i="24"/>
  <c r="AL108" i="24" s="1"/>
  <c r="AK107" i="24"/>
  <c r="AL107" i="24" s="1"/>
  <c r="AK106" i="24"/>
  <c r="AL106" i="24" s="1"/>
  <c r="AQ187" i="23"/>
  <c r="BD6" i="19" s="1"/>
  <c r="AE186" i="23"/>
  <c r="AF186" i="23" s="1"/>
  <c r="AQ27" i="24"/>
  <c r="BM6" i="19" s="1"/>
  <c r="AI186" i="24"/>
  <c r="AJ186" i="24" s="1"/>
  <c r="AK27" i="23"/>
  <c r="AL27" i="23" s="1"/>
  <c r="AK26" i="23"/>
  <c r="AL26" i="23" s="1"/>
  <c r="AE106" i="23"/>
  <c r="AF106" i="23" s="1"/>
  <c r="S99" i="24" l="1"/>
  <c r="S19" i="23"/>
  <c r="AG191" i="4"/>
  <c r="AF355" i="4"/>
  <c r="AH149" i="4"/>
  <c r="AH230" i="4"/>
  <c r="BT7" i="19"/>
  <c r="O28" i="23"/>
  <c r="P28" i="23" s="1"/>
  <c r="AN28" i="23" s="1"/>
  <c r="Q27" i="23"/>
  <c r="R27" i="23" s="1"/>
  <c r="Q28" i="23"/>
  <c r="R28" i="23" s="1"/>
  <c r="O26" i="23"/>
  <c r="P26" i="23" s="1"/>
  <c r="O27" i="23"/>
  <c r="P27" i="23" s="1"/>
  <c r="S99" i="23"/>
  <c r="AH27" i="4"/>
  <c r="S179" i="23"/>
  <c r="AG27" i="24"/>
  <c r="AH27" i="24" s="1"/>
  <c r="AG28" i="24"/>
  <c r="AH28" i="24" s="1"/>
  <c r="AF353" i="4"/>
  <c r="AF232" i="4"/>
  <c r="AE27" i="23"/>
  <c r="AF27" i="23" s="1"/>
  <c r="AN27" i="23" s="1"/>
  <c r="AG27" i="23"/>
  <c r="AH27" i="23" s="1"/>
  <c r="AO27" i="23" s="1"/>
  <c r="AG26" i="4"/>
  <c r="AF25" i="4"/>
  <c r="M7" i="19"/>
  <c r="M8" i="19" s="1"/>
  <c r="Q7" i="19"/>
  <c r="Q8" i="19" s="1"/>
  <c r="U7" i="19"/>
  <c r="U8" i="19" s="1"/>
  <c r="Y7" i="19"/>
  <c r="Y8" i="19" s="1"/>
  <c r="AC7" i="19"/>
  <c r="AC8" i="19" s="1"/>
  <c r="AG7" i="19"/>
  <c r="AG8" i="19" s="1"/>
  <c r="AK7" i="19"/>
  <c r="AK8" i="19" s="1"/>
  <c r="AO7" i="19"/>
  <c r="AO8" i="19" s="1"/>
  <c r="AW7" i="19"/>
  <c r="AW8" i="19" s="1"/>
  <c r="BA7" i="19"/>
  <c r="BA8" i="19" s="1"/>
  <c r="BE7" i="19"/>
  <c r="BE8" i="19" s="1"/>
  <c r="BM7" i="19"/>
  <c r="BQ7" i="19"/>
  <c r="BQ8" i="19" s="1"/>
  <c r="D42" i="17"/>
  <c r="H46" i="17" s="1"/>
  <c r="N7" i="19"/>
  <c r="N8" i="19" s="1"/>
  <c r="R7" i="19"/>
  <c r="R8" i="19" s="1"/>
  <c r="V7" i="19"/>
  <c r="V8" i="19" s="1"/>
  <c r="Z7" i="19"/>
  <c r="Z8" i="19" s="1"/>
  <c r="AD7" i="19"/>
  <c r="AD8" i="19" s="1"/>
  <c r="AH7" i="19"/>
  <c r="AH8" i="19" s="1"/>
  <c r="AL7" i="19"/>
  <c r="AL8" i="19" s="1"/>
  <c r="AP7" i="19"/>
  <c r="AP8" i="19" s="1"/>
  <c r="AX7" i="19"/>
  <c r="AX8" i="19" s="1"/>
  <c r="BB7" i="19"/>
  <c r="BB8" i="19" s="1"/>
  <c r="BN7" i="19"/>
  <c r="BN8" i="19" s="1"/>
  <c r="BR7" i="19"/>
  <c r="BR8" i="19" s="1"/>
  <c r="O7" i="19"/>
  <c r="O8" i="19" s="1"/>
  <c r="S7" i="19"/>
  <c r="S8" i="19" s="1"/>
  <c r="W7" i="19"/>
  <c r="W8" i="19" s="1"/>
  <c r="AA7" i="19"/>
  <c r="AA8" i="19" s="1"/>
  <c r="AE7" i="19"/>
  <c r="AE8" i="19" s="1"/>
  <c r="AI7" i="19"/>
  <c r="AI8" i="19" s="1"/>
  <c r="AM7" i="19"/>
  <c r="AM8" i="19" s="1"/>
  <c r="AY7" i="19"/>
  <c r="AY8" i="19" s="1"/>
  <c r="BC7" i="19"/>
  <c r="BC8" i="19" s="1"/>
  <c r="BO7" i="19"/>
  <c r="BS7" i="19"/>
  <c r="BS8" i="19" s="1"/>
  <c r="S19" i="24"/>
  <c r="S179" i="24"/>
  <c r="AH108" i="4"/>
  <c r="AG148" i="4"/>
  <c r="AH148" i="4"/>
  <c r="AF231" i="4"/>
  <c r="AG394" i="4"/>
  <c r="AG26" i="23"/>
  <c r="AH26" i="23" s="1"/>
  <c r="AG273" i="4"/>
  <c r="AG27" i="4"/>
  <c r="AF26" i="4"/>
  <c r="BP7" i="19"/>
  <c r="BD7" i="19"/>
  <c r="BD8" i="19" s="1"/>
  <c r="AN7" i="19"/>
  <c r="AN8" i="19" s="1"/>
  <c r="X7" i="19"/>
  <c r="X8" i="19" s="1"/>
  <c r="AH355" i="4"/>
  <c r="AI187" i="24"/>
  <c r="AJ187" i="24" s="1"/>
  <c r="AI188" i="24"/>
  <c r="AJ188" i="24" s="1"/>
  <c r="AI27" i="23"/>
  <c r="AJ27" i="23" s="1"/>
  <c r="AG231" i="4"/>
  <c r="AF27" i="4"/>
  <c r="AH26" i="4"/>
  <c r="AH25" i="4"/>
  <c r="BL7" i="19"/>
  <c r="BL8" i="19" s="1"/>
  <c r="AZ7" i="19"/>
  <c r="AZ8" i="19" s="1"/>
  <c r="AJ7" i="19"/>
  <c r="AJ8" i="19" s="1"/>
  <c r="T7" i="19"/>
  <c r="T8" i="19" s="1"/>
  <c r="AH150" i="4"/>
  <c r="AF230" i="4"/>
  <c r="AF396" i="4"/>
  <c r="AG28" i="23"/>
  <c r="AH28" i="23" s="1"/>
  <c r="AO28" i="23" s="1"/>
  <c r="AH67" i="4"/>
  <c r="AF68" i="4"/>
  <c r="AH68" i="4"/>
  <c r="AF149" i="4"/>
  <c r="AH189" i="4"/>
  <c r="AH190" i="4"/>
  <c r="AH232" i="4"/>
  <c r="AH395" i="4"/>
  <c r="AI106" i="24"/>
  <c r="AJ106" i="24" s="1"/>
  <c r="AF108" i="4"/>
  <c r="AF150" i="4"/>
  <c r="AG189" i="4"/>
  <c r="AG230" i="4"/>
  <c r="AH271" i="4"/>
  <c r="AF272" i="4"/>
  <c r="AH272" i="4"/>
  <c r="AH273" i="4"/>
  <c r="AG312" i="4"/>
  <c r="AK107" i="23"/>
  <c r="AL107" i="23" s="1"/>
  <c r="AE28" i="23"/>
  <c r="AF28" i="23" s="1"/>
  <c r="AE26" i="23"/>
  <c r="AF26" i="23" s="1"/>
  <c r="AN26" i="23" s="1"/>
  <c r="AG232" i="4"/>
  <c r="AG396" i="4"/>
  <c r="AG25" i="4"/>
  <c r="AM26" i="4"/>
  <c r="N6" i="19" s="1"/>
  <c r="AF7" i="19"/>
  <c r="AF8" i="19" s="1"/>
  <c r="P7" i="19"/>
  <c r="P8" i="19" s="1"/>
  <c r="AG271" i="4"/>
  <c r="AF273" i="4"/>
  <c r="AF394" i="4"/>
  <c r="AH394" i="4"/>
  <c r="AQ106" i="24"/>
  <c r="BO6" i="19" s="1"/>
  <c r="BM8" i="19"/>
  <c r="AG67" i="4"/>
  <c r="AG149" i="4"/>
  <c r="AG355" i="4"/>
  <c r="AI187" i="23"/>
  <c r="AJ187" i="23" s="1"/>
  <c r="AH312" i="4"/>
  <c r="AF395" i="4"/>
  <c r="AH396" i="4"/>
  <c r="AQ108" i="23"/>
  <c r="BB6" i="19" s="1"/>
  <c r="AG68" i="4"/>
  <c r="AG313" i="4"/>
  <c r="AK186" i="24"/>
  <c r="AL186" i="24" s="1"/>
  <c r="K179" i="24"/>
  <c r="L179" i="24"/>
  <c r="AI107" i="24"/>
  <c r="AJ107" i="24" s="1"/>
  <c r="L99" i="24"/>
  <c r="K99" i="24"/>
  <c r="AQ188" i="24"/>
  <c r="BT6" i="19" s="1"/>
  <c r="AQ187" i="24"/>
  <c r="BS6" i="19" s="1"/>
  <c r="AQ186" i="24"/>
  <c r="BR6" i="19" s="1"/>
  <c r="BO8" i="19"/>
  <c r="BP8" i="19"/>
  <c r="BT8" i="19"/>
  <c r="AQ26" i="24"/>
  <c r="BL6" i="19" s="1"/>
  <c r="AE187" i="24"/>
  <c r="AF187" i="24" s="1"/>
  <c r="AG26" i="24"/>
  <c r="AH26" i="24" s="1"/>
  <c r="AE186" i="24"/>
  <c r="AF186" i="24" s="1"/>
  <c r="AQ28" i="24"/>
  <c r="BN6" i="19" s="1"/>
  <c r="AK28" i="24"/>
  <c r="AL28" i="24" s="1"/>
  <c r="AE26" i="24"/>
  <c r="AF26" i="24" s="1"/>
  <c r="AK26" i="24"/>
  <c r="AL26" i="24" s="1"/>
  <c r="AE28" i="24"/>
  <c r="AF28" i="24" s="1"/>
  <c r="L19" i="24"/>
  <c r="K19" i="24"/>
  <c r="L179" i="23"/>
  <c r="K179" i="23"/>
  <c r="AK187" i="23"/>
  <c r="AL187" i="23" s="1"/>
  <c r="AQ107" i="23"/>
  <c r="BA6" i="19" s="1"/>
  <c r="AK106" i="23"/>
  <c r="AL106" i="23" s="1"/>
  <c r="K99" i="23"/>
  <c r="L99" i="23"/>
  <c r="AQ27" i="23"/>
  <c r="AX6" i="19" s="1"/>
  <c r="AQ26" i="23"/>
  <c r="AW6" i="19" s="1"/>
  <c r="Q26" i="23"/>
  <c r="R26" i="23" s="1"/>
  <c r="AQ28" i="23"/>
  <c r="AY6" i="19" s="1"/>
  <c r="AG395" i="4"/>
  <c r="AG353" i="4"/>
  <c r="AF354" i="4"/>
  <c r="AH354" i="4"/>
  <c r="AG354" i="4"/>
  <c r="AH353" i="4"/>
  <c r="AF313" i="4"/>
  <c r="AH313" i="4"/>
  <c r="AF314" i="4"/>
  <c r="AF312" i="4"/>
  <c r="AG314" i="4"/>
  <c r="AH314" i="4"/>
  <c r="AG272" i="4"/>
  <c r="AF189" i="4"/>
  <c r="AF191" i="4"/>
  <c r="AH191" i="4"/>
  <c r="AF190" i="4"/>
  <c r="AG190" i="4"/>
  <c r="AF148" i="4"/>
  <c r="AG150" i="4"/>
  <c r="AG109" i="4"/>
  <c r="AF107" i="4"/>
  <c r="AF109" i="4"/>
  <c r="AG107" i="4"/>
  <c r="AH107" i="4"/>
  <c r="AH109" i="4"/>
  <c r="AG108" i="4"/>
  <c r="AF67" i="4"/>
  <c r="AF66" i="4"/>
  <c r="AG66" i="4"/>
  <c r="AH66" i="4"/>
  <c r="H21" i="37"/>
  <c r="G16" i="17" s="1"/>
  <c r="H16" i="17" s="1"/>
  <c r="H8" i="17" s="1"/>
  <c r="C44" i="17" s="1"/>
  <c r="AE11" i="19"/>
  <c r="BD11" i="19"/>
  <c r="AA11" i="19"/>
  <c r="BQ11" i="19"/>
  <c r="AP11" i="19"/>
  <c r="AW11" i="19"/>
  <c r="B12" i="19"/>
  <c r="P12" i="19" s="1"/>
  <c r="U11" i="19"/>
  <c r="BP11" i="19"/>
  <c r="AL11" i="19"/>
  <c r="Q11" i="19"/>
  <c r="AK12" i="19"/>
  <c r="P11" i="19"/>
  <c r="T11" i="19"/>
  <c r="X11" i="19"/>
  <c r="AB11" i="19"/>
  <c r="AF11" i="19"/>
  <c r="AJ11" i="19"/>
  <c r="AN11" i="19"/>
  <c r="AY11" i="19"/>
  <c r="BC11" i="19"/>
  <c r="BO11" i="19"/>
  <c r="BS11" i="19"/>
  <c r="R11" i="19"/>
  <c r="W11" i="19"/>
  <c r="AC11" i="19"/>
  <c r="AH11" i="19"/>
  <c r="AM11" i="19"/>
  <c r="AZ11" i="19"/>
  <c r="BE11" i="19"/>
  <c r="BM11" i="19"/>
  <c r="BR11" i="19"/>
  <c r="N11" i="19"/>
  <c r="S11" i="19"/>
  <c r="Y11" i="19"/>
  <c r="AD11" i="19"/>
  <c r="AI11" i="19"/>
  <c r="AO11" i="19"/>
  <c r="BA11" i="19"/>
  <c r="AN12" i="19"/>
  <c r="AG12" i="19"/>
  <c r="BN11" i="19"/>
  <c r="BB11" i="19"/>
  <c r="AK11" i="19"/>
  <c r="Z11" i="19"/>
  <c r="O11" i="19"/>
  <c r="AM12" i="19"/>
  <c r="AF12" i="19"/>
  <c r="BT11" i="19"/>
  <c r="BL11" i="19"/>
  <c r="AX11" i="19"/>
  <c r="AG11" i="19"/>
  <c r="V11" i="19"/>
  <c r="M11" i="19"/>
  <c r="AO26" i="23" l="1"/>
  <c r="BS12" i="19"/>
  <c r="BT12" i="19"/>
  <c r="B13" i="19"/>
  <c r="AD12" i="19"/>
  <c r="O108" i="24"/>
  <c r="P108" i="24" s="1"/>
  <c r="AN108" i="24" s="1"/>
  <c r="Q107" i="24"/>
  <c r="R107" i="24" s="1"/>
  <c r="AO107" i="24" s="1"/>
  <c r="O107" i="24"/>
  <c r="P107" i="24" s="1"/>
  <c r="AN107" i="24" s="1"/>
  <c r="Q108" i="24"/>
  <c r="R108" i="24" s="1"/>
  <c r="AO108" i="24" s="1"/>
  <c r="Q106" i="24"/>
  <c r="R106" i="24" s="1"/>
  <c r="AO106" i="24" s="1"/>
  <c r="O106" i="24"/>
  <c r="P106" i="24" s="1"/>
  <c r="AN106" i="24" s="1"/>
  <c r="Q187" i="24"/>
  <c r="R187" i="24" s="1"/>
  <c r="AO187" i="24" s="1"/>
  <c r="O186" i="24"/>
  <c r="P186" i="24" s="1"/>
  <c r="AN186" i="24" s="1"/>
  <c r="O187" i="24"/>
  <c r="P187" i="24" s="1"/>
  <c r="AN187" i="24" s="1"/>
  <c r="Q186" i="24"/>
  <c r="R186" i="24" s="1"/>
  <c r="AO186" i="24" s="1"/>
  <c r="Q188" i="24"/>
  <c r="R188" i="24" s="1"/>
  <c r="AO188" i="24" s="1"/>
  <c r="O188" i="24"/>
  <c r="P188" i="24" s="1"/>
  <c r="AN188" i="24" s="1"/>
  <c r="Q28" i="24"/>
  <c r="R28" i="24" s="1"/>
  <c r="AO28" i="24" s="1"/>
  <c r="O28" i="24"/>
  <c r="P28" i="24" s="1"/>
  <c r="AN28" i="24" s="1"/>
  <c r="O27" i="24"/>
  <c r="P27" i="24" s="1"/>
  <c r="AN27" i="24" s="1"/>
  <c r="O26" i="24"/>
  <c r="P26" i="24" s="1"/>
  <c r="AN26" i="24" s="1"/>
  <c r="Q27" i="24"/>
  <c r="R27" i="24" s="1"/>
  <c r="AO27" i="24" s="1"/>
  <c r="Q26" i="24"/>
  <c r="R26" i="24" s="1"/>
  <c r="AO26" i="24" s="1"/>
  <c r="Q188" i="23"/>
  <c r="R188" i="23" s="1"/>
  <c r="AO188" i="23" s="1"/>
  <c r="Q186" i="23"/>
  <c r="R186" i="23" s="1"/>
  <c r="AO186" i="23" s="1"/>
  <c r="O187" i="23"/>
  <c r="P187" i="23" s="1"/>
  <c r="AN187" i="23" s="1"/>
  <c r="O188" i="23"/>
  <c r="P188" i="23" s="1"/>
  <c r="AN188" i="23" s="1"/>
  <c r="O186" i="23"/>
  <c r="P186" i="23" s="1"/>
  <c r="AN186" i="23" s="1"/>
  <c r="Q187" i="23"/>
  <c r="R187" i="23" s="1"/>
  <c r="AO187" i="23" s="1"/>
  <c r="Q106" i="23"/>
  <c r="R106" i="23" s="1"/>
  <c r="AO106" i="23" s="1"/>
  <c r="O108" i="23"/>
  <c r="P108" i="23" s="1"/>
  <c r="AN108" i="23" s="1"/>
  <c r="Q108" i="23"/>
  <c r="R108" i="23" s="1"/>
  <c r="AO108" i="23" s="1"/>
  <c r="O106" i="23"/>
  <c r="P106" i="23" s="1"/>
  <c r="AN106" i="23" s="1"/>
  <c r="O107" i="23"/>
  <c r="P107" i="23" s="1"/>
  <c r="AN107" i="23" s="1"/>
  <c r="Q107" i="23"/>
  <c r="R107" i="23" s="1"/>
  <c r="AO107" i="23" s="1"/>
  <c r="O12" i="19"/>
  <c r="BP12" i="19"/>
  <c r="BQ12" i="19"/>
  <c r="Z12" i="19"/>
  <c r="AW12" i="19"/>
  <c r="U12" i="19"/>
  <c r="AJ12" i="19"/>
  <c r="AZ12" i="19"/>
  <c r="N12" i="19"/>
  <c r="W12" i="19"/>
  <c r="Q12" i="19"/>
  <c r="AY12" i="19"/>
  <c r="S12" i="19"/>
  <c r="BB12" i="19"/>
  <c r="M12" i="19"/>
  <c r="X12" i="19"/>
  <c r="BL12" i="19"/>
  <c r="BK12" i="19" s="1"/>
  <c r="AA12" i="19"/>
  <c r="BN12" i="19"/>
  <c r="AE12" i="19"/>
  <c r="AP12" i="19"/>
  <c r="AC12" i="19"/>
  <c r="AB12" i="19"/>
  <c r="BA12" i="19"/>
  <c r="Y12" i="19"/>
  <c r="BM12" i="19"/>
  <c r="AL12" i="19"/>
  <c r="V12" i="19"/>
  <c r="AX12" i="19"/>
  <c r="AI12" i="19"/>
  <c r="BO12" i="19"/>
  <c r="AO12" i="19"/>
  <c r="T12" i="19"/>
  <c r="BD12" i="19"/>
  <c r="AH12" i="19"/>
  <c r="R12" i="19"/>
  <c r="BR12" i="19"/>
  <c r="BC12" i="19"/>
  <c r="BE12" i="19"/>
  <c r="AS11" i="19"/>
  <c r="P13" i="19"/>
  <c r="T13" i="19"/>
  <c r="X13" i="19"/>
  <c r="AB13" i="19"/>
  <c r="AF13" i="19"/>
  <c r="AJ13" i="19"/>
  <c r="AN13" i="19"/>
  <c r="AX13" i="19"/>
  <c r="BB13" i="19"/>
  <c r="BO13" i="19"/>
  <c r="BS13" i="19"/>
  <c r="R13" i="19"/>
  <c r="W13" i="19"/>
  <c r="AC13" i="19"/>
  <c r="AH13" i="19"/>
  <c r="AM13" i="19"/>
  <c r="AY13" i="19"/>
  <c r="BD13" i="19"/>
  <c r="BN13" i="19"/>
  <c r="BT13" i="19"/>
  <c r="Q13" i="19"/>
  <c r="Y13" i="19"/>
  <c r="AE13" i="19"/>
  <c r="AL13" i="19"/>
  <c r="AZ13" i="19"/>
  <c r="BL13" i="19"/>
  <c r="BR13" i="19"/>
  <c r="S13" i="19"/>
  <c r="Z13" i="19"/>
  <c r="AG13" i="19"/>
  <c r="AO13" i="19"/>
  <c r="BA13" i="19"/>
  <c r="BM13" i="19"/>
  <c r="V13" i="19"/>
  <c r="AK13" i="19"/>
  <c r="BE13" i="19"/>
  <c r="N13" i="19"/>
  <c r="AA13" i="19"/>
  <c r="AP13" i="19"/>
  <c r="BP13" i="19"/>
  <c r="O13" i="19"/>
  <c r="AD13" i="19"/>
  <c r="AW13" i="19"/>
  <c r="BQ13" i="19"/>
  <c r="B14" i="19"/>
  <c r="U13" i="19"/>
  <c r="AI13" i="19"/>
  <c r="BC13" i="19"/>
  <c r="BH11" i="19"/>
  <c r="BI11" i="19"/>
  <c r="BG11" i="19"/>
  <c r="BK11" i="19"/>
  <c r="M13" i="19"/>
  <c r="L13" i="19" s="1"/>
  <c r="AR11" i="19"/>
  <c r="AT11" i="19"/>
  <c r="AV11" i="19"/>
  <c r="L12" i="19"/>
  <c r="L11" i="19"/>
  <c r="H11" i="19"/>
  <c r="J11" i="19"/>
  <c r="I11" i="19"/>
  <c r="I12" i="19" l="1"/>
  <c r="H12" i="19"/>
  <c r="AV12" i="19"/>
  <c r="BI12" i="19"/>
  <c r="AR12" i="19"/>
  <c r="J13" i="19"/>
  <c r="AT12" i="19"/>
  <c r="BH12" i="19"/>
  <c r="H13" i="19"/>
  <c r="J12" i="19"/>
  <c r="BG12" i="19"/>
  <c r="AS12" i="19"/>
  <c r="I13" i="19"/>
  <c r="BH13" i="19"/>
  <c r="BK13" i="19"/>
  <c r="BI13" i="19"/>
  <c r="BG13" i="19"/>
  <c r="AS13" i="19"/>
  <c r="AV13" i="19"/>
  <c r="AT13" i="19"/>
  <c r="AR13" i="19"/>
  <c r="N14" i="19"/>
  <c r="R14" i="19"/>
  <c r="V14" i="19"/>
  <c r="Z14" i="19"/>
  <c r="AD14" i="19"/>
  <c r="AH14" i="19"/>
  <c r="AL14" i="19"/>
  <c r="AP14" i="19"/>
  <c r="AZ14" i="19"/>
  <c r="BD14" i="19"/>
  <c r="BM14" i="19"/>
  <c r="BQ14" i="19"/>
  <c r="P14" i="19"/>
  <c r="U14" i="19"/>
  <c r="AA14" i="19"/>
  <c r="AF14" i="19"/>
  <c r="AK14" i="19"/>
  <c r="AW14" i="19"/>
  <c r="BB14" i="19"/>
  <c r="BL14" i="19"/>
  <c r="BR14" i="19"/>
  <c r="Q14" i="19"/>
  <c r="X14" i="19"/>
  <c r="AE14" i="19"/>
  <c r="AM14" i="19"/>
  <c r="AY14" i="19"/>
  <c r="BS14" i="19"/>
  <c r="S14" i="19"/>
  <c r="Y14" i="19"/>
  <c r="AG14" i="19"/>
  <c r="AN14" i="19"/>
  <c r="BA14" i="19"/>
  <c r="BN14" i="19"/>
  <c r="BT14" i="19"/>
  <c r="O14" i="19"/>
  <c r="AC14" i="19"/>
  <c r="AX14" i="19"/>
  <c r="BP14" i="19"/>
  <c r="T14" i="19"/>
  <c r="AI14" i="19"/>
  <c r="BC14" i="19"/>
  <c r="B15" i="19"/>
  <c r="W14" i="19"/>
  <c r="AJ14" i="19"/>
  <c r="BE14" i="19"/>
  <c r="AB14" i="19"/>
  <c r="AO14" i="19"/>
  <c r="BO14" i="19"/>
  <c r="M14" i="19"/>
  <c r="E11" i="19"/>
  <c r="F11" i="19"/>
  <c r="D11" i="19"/>
  <c r="E12" i="19" l="1"/>
  <c r="D13" i="19"/>
  <c r="D12" i="19"/>
  <c r="F12" i="19"/>
  <c r="F13" i="19"/>
  <c r="AS14" i="19"/>
  <c r="AT14" i="19"/>
  <c r="AR14" i="19"/>
  <c r="AV14" i="19"/>
  <c r="E13" i="19"/>
  <c r="H14" i="19"/>
  <c r="J14" i="19"/>
  <c r="L14" i="19"/>
  <c r="I14" i="19"/>
  <c r="P15" i="19"/>
  <c r="T15" i="19"/>
  <c r="X15" i="19"/>
  <c r="AB15" i="19"/>
  <c r="AF15" i="19"/>
  <c r="AJ15" i="19"/>
  <c r="AN15" i="19"/>
  <c r="AX15" i="19"/>
  <c r="BB15" i="19"/>
  <c r="BO15" i="19"/>
  <c r="BS15" i="19"/>
  <c r="N15" i="19"/>
  <c r="S15" i="19"/>
  <c r="Y15" i="19"/>
  <c r="AD15" i="19"/>
  <c r="AI15" i="19"/>
  <c r="AO15" i="19"/>
  <c r="AZ15" i="19"/>
  <c r="BE15" i="19"/>
  <c r="BP15" i="19"/>
  <c r="Q15" i="19"/>
  <c r="W15" i="19"/>
  <c r="AE15" i="19"/>
  <c r="AL15" i="19"/>
  <c r="AY15" i="19"/>
  <c r="BL15" i="19"/>
  <c r="BR15" i="19"/>
  <c r="R15" i="19"/>
  <c r="Z15" i="19"/>
  <c r="AG15" i="19"/>
  <c r="AM15" i="19"/>
  <c r="BA15" i="19"/>
  <c r="BM15" i="19"/>
  <c r="BT15" i="19"/>
  <c r="V15" i="19"/>
  <c r="AK15" i="19"/>
  <c r="BD15" i="19"/>
  <c r="AA15" i="19"/>
  <c r="AP15" i="19"/>
  <c r="BN15" i="19"/>
  <c r="O15" i="19"/>
  <c r="AC15" i="19"/>
  <c r="AW15" i="19"/>
  <c r="BQ15" i="19"/>
  <c r="U15" i="19"/>
  <c r="AH15" i="19"/>
  <c r="BC15" i="19"/>
  <c r="B16" i="19"/>
  <c r="M15" i="19"/>
  <c r="BH14" i="19"/>
  <c r="BI14" i="19"/>
  <c r="BG14" i="19"/>
  <c r="BK14" i="19"/>
  <c r="BH15" i="19" l="1"/>
  <c r="BK15" i="19"/>
  <c r="BI15" i="19"/>
  <c r="BG15" i="19"/>
  <c r="F14" i="19"/>
  <c r="N16" i="19"/>
  <c r="R16" i="19"/>
  <c r="V16" i="19"/>
  <c r="Z16" i="19"/>
  <c r="AD16" i="19"/>
  <c r="AH16" i="19"/>
  <c r="AL16" i="19"/>
  <c r="AP16" i="19"/>
  <c r="AZ16" i="19"/>
  <c r="BD16" i="19"/>
  <c r="BM16" i="19"/>
  <c r="BQ16" i="19"/>
  <c r="Q16" i="19"/>
  <c r="W16" i="19"/>
  <c r="AB16" i="19"/>
  <c r="AG16" i="19"/>
  <c r="AM16" i="19"/>
  <c r="AX16" i="19"/>
  <c r="BC16" i="19"/>
  <c r="BN16" i="19"/>
  <c r="BS16" i="19"/>
  <c r="P16" i="19"/>
  <c r="X16" i="19"/>
  <c r="AE16" i="19"/>
  <c r="AK16" i="19"/>
  <c r="AY16" i="19"/>
  <c r="BR16" i="19"/>
  <c r="S16" i="19"/>
  <c r="Y16" i="19"/>
  <c r="AF16" i="19"/>
  <c r="AN16" i="19"/>
  <c r="BA16" i="19"/>
  <c r="BL16" i="19"/>
  <c r="BT16" i="19"/>
  <c r="O16" i="19"/>
  <c r="AC16" i="19"/>
  <c r="AW16" i="19"/>
  <c r="BP16" i="19"/>
  <c r="T16" i="19"/>
  <c r="AI16" i="19"/>
  <c r="BB16" i="19"/>
  <c r="B17" i="19"/>
  <c r="U16" i="19"/>
  <c r="AJ16" i="19"/>
  <c r="BE16" i="19"/>
  <c r="AA16" i="19"/>
  <c r="AO16" i="19"/>
  <c r="BO16" i="19"/>
  <c r="M16" i="19"/>
  <c r="AS15" i="19"/>
  <c r="AR15" i="19"/>
  <c r="AV15" i="19"/>
  <c r="AT15" i="19"/>
  <c r="J15" i="19"/>
  <c r="L15" i="19"/>
  <c r="H15" i="19"/>
  <c r="I15" i="19"/>
  <c r="D14" i="19"/>
  <c r="E14" i="19"/>
  <c r="D15" i="19" l="1"/>
  <c r="P17" i="19"/>
  <c r="T17" i="19"/>
  <c r="X17" i="19"/>
  <c r="AB17" i="19"/>
  <c r="AF17" i="19"/>
  <c r="AJ17" i="19"/>
  <c r="AN17" i="19"/>
  <c r="AX17" i="19"/>
  <c r="BB17" i="19"/>
  <c r="BO17" i="19"/>
  <c r="O17" i="19"/>
  <c r="U17" i="19"/>
  <c r="Z17" i="19"/>
  <c r="AE17" i="19"/>
  <c r="AK17" i="19"/>
  <c r="AP17" i="19"/>
  <c r="BA17" i="19"/>
  <c r="BL17" i="19"/>
  <c r="BQ17" i="19"/>
  <c r="Q17" i="19"/>
  <c r="W17" i="19"/>
  <c r="AD17" i="19"/>
  <c r="AL17" i="19"/>
  <c r="AY17" i="19"/>
  <c r="BE17" i="19"/>
  <c r="BR17" i="19"/>
  <c r="R17" i="19"/>
  <c r="Y17" i="19"/>
  <c r="AG17" i="19"/>
  <c r="AM17" i="19"/>
  <c r="AZ17" i="19"/>
  <c r="BM17" i="19"/>
  <c r="BS17" i="19"/>
  <c r="V17" i="19"/>
  <c r="AI17" i="19"/>
  <c r="BD17" i="19"/>
  <c r="B18" i="19"/>
  <c r="AA17" i="19"/>
  <c r="AO17" i="19"/>
  <c r="BN17" i="19"/>
  <c r="N17" i="19"/>
  <c r="AC17" i="19"/>
  <c r="AW17" i="19"/>
  <c r="BP17" i="19"/>
  <c r="AH17" i="19"/>
  <c r="BC17" i="19"/>
  <c r="BT17" i="19"/>
  <c r="S17" i="19"/>
  <c r="M17" i="19"/>
  <c r="F15" i="19"/>
  <c r="H16" i="19"/>
  <c r="I16" i="19"/>
  <c r="L16" i="19"/>
  <c r="J16" i="19"/>
  <c r="AS16" i="19"/>
  <c r="AV16" i="19"/>
  <c r="AR16" i="19"/>
  <c r="AT16" i="19"/>
  <c r="BH16" i="19"/>
  <c r="BI16" i="19"/>
  <c r="BG16" i="19"/>
  <c r="BK16" i="19"/>
  <c r="E15" i="19"/>
  <c r="D16" i="19" l="1"/>
  <c r="F16" i="19"/>
  <c r="L17" i="19"/>
  <c r="H17" i="19"/>
  <c r="I17" i="19"/>
  <c r="J17" i="19"/>
  <c r="P18" i="19"/>
  <c r="T18" i="19"/>
  <c r="X18" i="19"/>
  <c r="AB18" i="19"/>
  <c r="AF18" i="19"/>
  <c r="AJ18" i="19"/>
  <c r="AN18" i="19"/>
  <c r="AX18" i="19"/>
  <c r="BB18" i="19"/>
  <c r="BO18" i="19"/>
  <c r="BS18" i="19"/>
  <c r="N18" i="19"/>
  <c r="S18" i="19"/>
  <c r="Y18" i="19"/>
  <c r="AD18" i="19"/>
  <c r="AI18" i="19"/>
  <c r="AO18" i="19"/>
  <c r="AZ18" i="19"/>
  <c r="BE18" i="19"/>
  <c r="BP18" i="19"/>
  <c r="O18" i="19"/>
  <c r="U18" i="19"/>
  <c r="Z18" i="19"/>
  <c r="AE18" i="19"/>
  <c r="AK18" i="19"/>
  <c r="AP18" i="19"/>
  <c r="BA18" i="19"/>
  <c r="BL18" i="19"/>
  <c r="BQ18" i="19"/>
  <c r="B19" i="19"/>
  <c r="W18" i="19"/>
  <c r="AH18" i="19"/>
  <c r="AY18" i="19"/>
  <c r="BN18" i="19"/>
  <c r="Q18" i="19"/>
  <c r="AA18" i="19"/>
  <c r="AL18" i="19"/>
  <c r="BC18" i="19"/>
  <c r="BR18" i="19"/>
  <c r="R18" i="19"/>
  <c r="AC18" i="19"/>
  <c r="AM18" i="19"/>
  <c r="BD18" i="19"/>
  <c r="BT18" i="19"/>
  <c r="AG18" i="19"/>
  <c r="AW18" i="19"/>
  <c r="BM18" i="19"/>
  <c r="V18" i="19"/>
  <c r="M18" i="19"/>
  <c r="BH17" i="19"/>
  <c r="BK17" i="19"/>
  <c r="BI17" i="19"/>
  <c r="BG17" i="19"/>
  <c r="E16" i="19"/>
  <c r="AS17" i="19"/>
  <c r="AV17" i="19"/>
  <c r="AR17" i="19"/>
  <c r="AT17" i="19"/>
  <c r="H18" i="19" l="1"/>
  <c r="J18" i="19"/>
  <c r="L18" i="19"/>
  <c r="I18" i="19"/>
  <c r="BH18" i="19"/>
  <c r="BI18" i="19"/>
  <c r="BG18" i="19"/>
  <c r="BK18" i="19"/>
  <c r="F17" i="19"/>
  <c r="E17" i="19"/>
  <c r="AS18" i="19"/>
  <c r="AT18" i="19"/>
  <c r="AR18" i="19"/>
  <c r="AV18" i="19"/>
  <c r="N19" i="19"/>
  <c r="R19" i="19"/>
  <c r="V19" i="19"/>
  <c r="Z19" i="19"/>
  <c r="AD19" i="19"/>
  <c r="AH19" i="19"/>
  <c r="AL19" i="19"/>
  <c r="Q19" i="19"/>
  <c r="W19" i="19"/>
  <c r="AB19" i="19"/>
  <c r="AG19" i="19"/>
  <c r="AM19" i="19"/>
  <c r="AW19" i="19"/>
  <c r="BA19" i="19"/>
  <c r="BE19" i="19"/>
  <c r="BN19" i="19"/>
  <c r="BR19" i="19"/>
  <c r="B20" i="19"/>
  <c r="S19" i="19"/>
  <c r="X19" i="19"/>
  <c r="AC19" i="19"/>
  <c r="AI19" i="19"/>
  <c r="AN19" i="19"/>
  <c r="AX19" i="19"/>
  <c r="BB19" i="19"/>
  <c r="BO19" i="19"/>
  <c r="BS19" i="19"/>
  <c r="P19" i="19"/>
  <c r="AA19" i="19"/>
  <c r="AK19" i="19"/>
  <c r="AZ19" i="19"/>
  <c r="BM19" i="19"/>
  <c r="T19" i="19"/>
  <c r="AE19" i="19"/>
  <c r="AO19" i="19"/>
  <c r="BC19" i="19"/>
  <c r="BP19" i="19"/>
  <c r="U19" i="19"/>
  <c r="AF19" i="19"/>
  <c r="AP19" i="19"/>
  <c r="BD19" i="19"/>
  <c r="BQ19" i="19"/>
  <c r="Y19" i="19"/>
  <c r="BT19" i="19"/>
  <c r="AJ19" i="19"/>
  <c r="AY19" i="19"/>
  <c r="O19" i="19"/>
  <c r="BL19" i="19"/>
  <c r="M19" i="19"/>
  <c r="D17" i="19"/>
  <c r="E18" i="19" l="1"/>
  <c r="Q20" i="19"/>
  <c r="U20" i="19"/>
  <c r="Y20" i="19"/>
  <c r="AC20" i="19"/>
  <c r="AG20" i="19"/>
  <c r="AK20" i="19"/>
  <c r="AO20" i="19"/>
  <c r="AY20" i="19"/>
  <c r="BC20" i="19"/>
  <c r="BL20" i="19"/>
  <c r="BP20" i="19"/>
  <c r="BT20" i="19"/>
  <c r="N20" i="19"/>
  <c r="R20" i="19"/>
  <c r="V20" i="19"/>
  <c r="Z20" i="19"/>
  <c r="AD20" i="19"/>
  <c r="AH20" i="19"/>
  <c r="AL20" i="19"/>
  <c r="AP20" i="19"/>
  <c r="AZ20" i="19"/>
  <c r="BD20" i="19"/>
  <c r="BM20" i="19"/>
  <c r="BQ20" i="19"/>
  <c r="T20" i="19"/>
  <c r="AB20" i="19"/>
  <c r="AJ20" i="19"/>
  <c r="AX20" i="19"/>
  <c r="BS20" i="19"/>
  <c r="O20" i="19"/>
  <c r="W20" i="19"/>
  <c r="AE20" i="19"/>
  <c r="AM20" i="19"/>
  <c r="BA20" i="19"/>
  <c r="BN20" i="19"/>
  <c r="B21" i="19"/>
  <c r="P20" i="19"/>
  <c r="X20" i="19"/>
  <c r="AF20" i="19"/>
  <c r="AN20" i="19"/>
  <c r="BB20" i="19"/>
  <c r="BO20" i="19"/>
  <c r="AW20" i="19"/>
  <c r="S20" i="19"/>
  <c r="BE20" i="19"/>
  <c r="AA20" i="19"/>
  <c r="BR20" i="19"/>
  <c r="AI20" i="19"/>
  <c r="M20" i="19"/>
  <c r="F18" i="19"/>
  <c r="BH19" i="19"/>
  <c r="BI19" i="19"/>
  <c r="BG19" i="19"/>
  <c r="BK19" i="19"/>
  <c r="J19" i="19"/>
  <c r="L19" i="19"/>
  <c r="I19" i="19"/>
  <c r="H19" i="19"/>
  <c r="AS19" i="19"/>
  <c r="AR19" i="19"/>
  <c r="AT19" i="19"/>
  <c r="AV19" i="19"/>
  <c r="D18" i="19"/>
  <c r="D19" i="19" l="1"/>
  <c r="E19" i="19"/>
  <c r="H20" i="19"/>
  <c r="I20" i="19"/>
  <c r="J20" i="19"/>
  <c r="L20" i="19"/>
  <c r="BH20" i="19"/>
  <c r="BI20" i="19"/>
  <c r="BG20" i="19"/>
  <c r="BK20" i="19"/>
  <c r="O21" i="19"/>
  <c r="S21" i="19"/>
  <c r="W21" i="19"/>
  <c r="AA21" i="19"/>
  <c r="AE21" i="19"/>
  <c r="AI21" i="19"/>
  <c r="AM21" i="19"/>
  <c r="AW21" i="19"/>
  <c r="BA21" i="19"/>
  <c r="BE21" i="19"/>
  <c r="BN21" i="19"/>
  <c r="BR21" i="19"/>
  <c r="B22" i="19"/>
  <c r="P21" i="19"/>
  <c r="T21" i="19"/>
  <c r="X21" i="19"/>
  <c r="AB21" i="19"/>
  <c r="R21" i="19"/>
  <c r="Z21" i="19"/>
  <c r="AG21" i="19"/>
  <c r="AL21" i="19"/>
  <c r="AX21" i="19"/>
  <c r="BC21" i="19"/>
  <c r="BM21" i="19"/>
  <c r="BS21" i="19"/>
  <c r="U21" i="19"/>
  <c r="AC21" i="19"/>
  <c r="AH21" i="19"/>
  <c r="AN21" i="19"/>
  <c r="AY21" i="19"/>
  <c r="BD21" i="19"/>
  <c r="BO21" i="19"/>
  <c r="BT21" i="19"/>
  <c r="N21" i="19"/>
  <c r="V21" i="19"/>
  <c r="AD21" i="19"/>
  <c r="AJ21" i="19"/>
  <c r="AO21" i="19"/>
  <c r="AZ21" i="19"/>
  <c r="BP21" i="19"/>
  <c r="Y21" i="19"/>
  <c r="BB21" i="19"/>
  <c r="AF21" i="19"/>
  <c r="BL21" i="19"/>
  <c r="AK21" i="19"/>
  <c r="BQ21" i="19"/>
  <c r="Q21" i="19"/>
  <c r="AP21" i="19"/>
  <c r="M21" i="19"/>
  <c r="F19" i="19"/>
  <c r="AS20" i="19"/>
  <c r="AV20" i="19"/>
  <c r="AR20" i="19"/>
  <c r="AT20" i="19"/>
  <c r="F20" i="19" l="1"/>
  <c r="H21" i="19"/>
  <c r="I21" i="19"/>
  <c r="J21" i="19"/>
  <c r="L21" i="19"/>
  <c r="Q22" i="19"/>
  <c r="U22" i="19"/>
  <c r="Y22" i="19"/>
  <c r="AC22" i="19"/>
  <c r="AG22" i="19"/>
  <c r="AK22" i="19"/>
  <c r="AO22" i="19"/>
  <c r="AY22" i="19"/>
  <c r="BC22" i="19"/>
  <c r="BL22" i="19"/>
  <c r="BP22" i="19"/>
  <c r="BT22" i="19"/>
  <c r="O22" i="19"/>
  <c r="T22" i="19"/>
  <c r="Z22" i="19"/>
  <c r="AE22" i="19"/>
  <c r="AJ22" i="19"/>
  <c r="AP22" i="19"/>
  <c r="BA22" i="19"/>
  <c r="BQ22" i="19"/>
  <c r="B23" i="19"/>
  <c r="P22" i="19"/>
  <c r="V22" i="19"/>
  <c r="AA22" i="19"/>
  <c r="AF22" i="19"/>
  <c r="AL22" i="19"/>
  <c r="AW22" i="19"/>
  <c r="BB22" i="19"/>
  <c r="BM22" i="19"/>
  <c r="BR22" i="19"/>
  <c r="R22" i="19"/>
  <c r="W22" i="19"/>
  <c r="AB22" i="19"/>
  <c r="AH22" i="19"/>
  <c r="AM22" i="19"/>
  <c r="AX22" i="19"/>
  <c r="BD22" i="19"/>
  <c r="BN22" i="19"/>
  <c r="BS22" i="19"/>
  <c r="S22" i="19"/>
  <c r="AN22" i="19"/>
  <c r="X22" i="19"/>
  <c r="AZ22" i="19"/>
  <c r="AD22" i="19"/>
  <c r="BE22" i="19"/>
  <c r="AI22" i="19"/>
  <c r="BO22" i="19"/>
  <c r="N22" i="19"/>
  <c r="M22" i="19"/>
  <c r="E20" i="19"/>
  <c r="BH21" i="19"/>
  <c r="BK21" i="19"/>
  <c r="BI21" i="19"/>
  <c r="BG21" i="19"/>
  <c r="AS21" i="19"/>
  <c r="AV21" i="19"/>
  <c r="AT21" i="19"/>
  <c r="AR21" i="19"/>
  <c r="D20" i="19"/>
  <c r="BH22" i="19" l="1"/>
  <c r="BI22" i="19"/>
  <c r="BG22" i="19"/>
  <c r="BK22" i="19"/>
  <c r="E21" i="19"/>
  <c r="O23" i="19"/>
  <c r="S23" i="19"/>
  <c r="W23" i="19"/>
  <c r="AA23" i="19"/>
  <c r="AE23" i="19"/>
  <c r="AI23" i="19"/>
  <c r="AM23" i="19"/>
  <c r="AW23" i="19"/>
  <c r="BA23" i="19"/>
  <c r="BE23" i="19"/>
  <c r="BN23" i="19"/>
  <c r="BR23" i="19"/>
  <c r="B24" i="19"/>
  <c r="R23" i="19"/>
  <c r="X23" i="19"/>
  <c r="AC23" i="19"/>
  <c r="AH23" i="19"/>
  <c r="AN23" i="19"/>
  <c r="AY23" i="19"/>
  <c r="BD23" i="19"/>
  <c r="BO23" i="19"/>
  <c r="BT23" i="19"/>
  <c r="N23" i="19"/>
  <c r="T23" i="19"/>
  <c r="Y23" i="19"/>
  <c r="AD23" i="19"/>
  <c r="AJ23" i="19"/>
  <c r="AO23" i="19"/>
  <c r="AZ23" i="19"/>
  <c r="BP23" i="19"/>
  <c r="P23" i="19"/>
  <c r="U23" i="19"/>
  <c r="Z23" i="19"/>
  <c r="AF23" i="19"/>
  <c r="AK23" i="19"/>
  <c r="AP23" i="19"/>
  <c r="BB23" i="19"/>
  <c r="BL23" i="19"/>
  <c r="BQ23" i="19"/>
  <c r="AG23" i="19"/>
  <c r="BM23" i="19"/>
  <c r="Q23" i="19"/>
  <c r="AL23" i="19"/>
  <c r="BS23" i="19"/>
  <c r="V23" i="19"/>
  <c r="AX23" i="19"/>
  <c r="AB23" i="19"/>
  <c r="BC23" i="19"/>
  <c r="M23" i="19"/>
  <c r="D21" i="19"/>
  <c r="AS22" i="19"/>
  <c r="AV22" i="19"/>
  <c r="AT22" i="19"/>
  <c r="AR22" i="19"/>
  <c r="F21" i="19"/>
  <c r="H22" i="19"/>
  <c r="L22" i="19"/>
  <c r="J22" i="19"/>
  <c r="I22" i="19"/>
  <c r="F22" i="19" l="1"/>
  <c r="E22" i="19"/>
  <c r="BH23" i="19"/>
  <c r="BI23" i="19"/>
  <c r="BG23" i="19"/>
  <c r="BK23" i="19"/>
  <c r="D22" i="19"/>
  <c r="I23" i="19"/>
  <c r="L23" i="19"/>
  <c r="H23" i="19"/>
  <c r="J23" i="19"/>
  <c r="Q24" i="19"/>
  <c r="U24" i="19"/>
  <c r="Y24" i="19"/>
  <c r="AC24" i="19"/>
  <c r="AG24" i="19"/>
  <c r="AK24" i="19"/>
  <c r="AO24" i="19"/>
  <c r="AY24" i="19"/>
  <c r="BC24" i="19"/>
  <c r="P24" i="19"/>
  <c r="V24" i="19"/>
  <c r="AA24" i="19"/>
  <c r="AF24" i="19"/>
  <c r="AL24" i="19"/>
  <c r="AW24" i="19"/>
  <c r="BB24" i="19"/>
  <c r="BL24" i="19"/>
  <c r="BP24" i="19"/>
  <c r="BT24" i="19"/>
  <c r="R24" i="19"/>
  <c r="W24" i="19"/>
  <c r="AB24" i="19"/>
  <c r="AH24" i="19"/>
  <c r="AM24" i="19"/>
  <c r="AX24" i="19"/>
  <c r="BD24" i="19"/>
  <c r="BM24" i="19"/>
  <c r="BQ24" i="19"/>
  <c r="N24" i="19"/>
  <c r="S24" i="19"/>
  <c r="X24" i="19"/>
  <c r="AD24" i="19"/>
  <c r="AI24" i="19"/>
  <c r="AN24" i="19"/>
  <c r="AZ24" i="19"/>
  <c r="BE24" i="19"/>
  <c r="BN24" i="19"/>
  <c r="BR24" i="19"/>
  <c r="B25" i="19"/>
  <c r="Z24" i="19"/>
  <c r="BA24" i="19"/>
  <c r="AE24" i="19"/>
  <c r="O24" i="19"/>
  <c r="AJ24" i="19"/>
  <c r="BO24" i="19"/>
  <c r="T24" i="19"/>
  <c r="AP24" i="19"/>
  <c r="BS24" i="19"/>
  <c r="M24" i="19"/>
  <c r="AS23" i="19"/>
  <c r="AR23" i="19"/>
  <c r="AT23" i="19"/>
  <c r="AV23" i="19"/>
  <c r="AS24" i="19" l="1"/>
  <c r="AV24" i="19"/>
  <c r="AR24" i="19"/>
  <c r="AT24" i="19"/>
  <c r="N25" i="19"/>
  <c r="R25" i="19"/>
  <c r="V25" i="19"/>
  <c r="Z25" i="19"/>
  <c r="AD25" i="19"/>
  <c r="AH25" i="19"/>
  <c r="AL25" i="19"/>
  <c r="AP25" i="19"/>
  <c r="AZ25" i="19"/>
  <c r="BD25" i="19"/>
  <c r="BM25" i="19"/>
  <c r="BQ25" i="19"/>
  <c r="O25" i="19"/>
  <c r="S25" i="19"/>
  <c r="W25" i="19"/>
  <c r="AA25" i="19"/>
  <c r="AE25" i="19"/>
  <c r="AI25" i="19"/>
  <c r="AM25" i="19"/>
  <c r="AW25" i="19"/>
  <c r="BA25" i="19"/>
  <c r="BE25" i="19"/>
  <c r="BN25" i="19"/>
  <c r="BR25" i="19"/>
  <c r="B26" i="19"/>
  <c r="P25" i="19"/>
  <c r="T25" i="19"/>
  <c r="X25" i="19"/>
  <c r="AB25" i="19"/>
  <c r="AF25" i="19"/>
  <c r="AJ25" i="19"/>
  <c r="AN25" i="19"/>
  <c r="AX25" i="19"/>
  <c r="BB25" i="19"/>
  <c r="BO25" i="19"/>
  <c r="BS25" i="19"/>
  <c r="M25" i="19"/>
  <c r="AC25" i="19"/>
  <c r="AY25" i="19"/>
  <c r="BT25" i="19"/>
  <c r="Q25" i="19"/>
  <c r="AG25" i="19"/>
  <c r="BC25" i="19"/>
  <c r="U25" i="19"/>
  <c r="AK25" i="19"/>
  <c r="BL25" i="19"/>
  <c r="AO25" i="19"/>
  <c r="BP25" i="19"/>
  <c r="Y25" i="19"/>
  <c r="H24" i="19"/>
  <c r="L24" i="19"/>
  <c r="I24" i="19"/>
  <c r="J24" i="19"/>
  <c r="BH24" i="19"/>
  <c r="BI24" i="19"/>
  <c r="BG24" i="19"/>
  <c r="BK24" i="19"/>
  <c r="E23" i="19"/>
  <c r="D23" i="19"/>
  <c r="F23" i="19"/>
  <c r="D24" i="19" l="1"/>
  <c r="F24" i="19"/>
  <c r="H25" i="19"/>
  <c r="J25" i="19"/>
  <c r="L25" i="19"/>
  <c r="I25" i="19"/>
  <c r="E24" i="19"/>
  <c r="AS25" i="19"/>
  <c r="AV25" i="19"/>
  <c r="AT25" i="19"/>
  <c r="AR25" i="19"/>
  <c r="BH25" i="19"/>
  <c r="BK25" i="19"/>
  <c r="BG25" i="19"/>
  <c r="BI25" i="19"/>
  <c r="P26" i="19"/>
  <c r="T26" i="19"/>
  <c r="X26" i="19"/>
  <c r="AB26" i="19"/>
  <c r="AF26" i="19"/>
  <c r="AJ26" i="19"/>
  <c r="AN26" i="19"/>
  <c r="AX26" i="19"/>
  <c r="BB26" i="19"/>
  <c r="BO26" i="19"/>
  <c r="BS26" i="19"/>
  <c r="Q26" i="19"/>
  <c r="U26" i="19"/>
  <c r="Y26" i="19"/>
  <c r="AC26" i="19"/>
  <c r="AG26" i="19"/>
  <c r="AK26" i="19"/>
  <c r="AO26" i="19"/>
  <c r="AY26" i="19"/>
  <c r="BC26" i="19"/>
  <c r="BL26" i="19"/>
  <c r="BP26" i="19"/>
  <c r="BT26" i="19"/>
  <c r="S26" i="19"/>
  <c r="AA26" i="19"/>
  <c r="AI26" i="19"/>
  <c r="AW26" i="19"/>
  <c r="BE26" i="19"/>
  <c r="BR26" i="19"/>
  <c r="N26" i="19"/>
  <c r="V26" i="19"/>
  <c r="AD26" i="19"/>
  <c r="AL26" i="19"/>
  <c r="AZ26" i="19"/>
  <c r="BM26" i="19"/>
  <c r="O26" i="19"/>
  <c r="W26" i="19"/>
  <c r="AE26" i="19"/>
  <c r="AM26" i="19"/>
  <c r="BA26" i="19"/>
  <c r="BN26" i="19"/>
  <c r="B27" i="19"/>
  <c r="AH26" i="19"/>
  <c r="AP26" i="19"/>
  <c r="R26" i="19"/>
  <c r="BD26" i="19"/>
  <c r="Z26" i="19"/>
  <c r="BQ26" i="19"/>
  <c r="M26" i="19"/>
  <c r="H26" i="19" l="1"/>
  <c r="L26" i="19"/>
  <c r="J26" i="19"/>
  <c r="I26" i="19"/>
  <c r="AS26" i="19"/>
  <c r="AV26" i="19"/>
  <c r="AT26" i="19"/>
  <c r="AR26" i="19"/>
  <c r="E25" i="19"/>
  <c r="N27" i="19"/>
  <c r="R27" i="19"/>
  <c r="V27" i="19"/>
  <c r="Z27" i="19"/>
  <c r="AD27" i="19"/>
  <c r="AH27" i="19"/>
  <c r="AL27" i="19"/>
  <c r="AP27" i="19"/>
  <c r="AZ27" i="19"/>
  <c r="BD27" i="19"/>
  <c r="BM27" i="19"/>
  <c r="BQ27" i="19"/>
  <c r="O27" i="19"/>
  <c r="S27" i="19"/>
  <c r="W27" i="19"/>
  <c r="AA27" i="19"/>
  <c r="AE27" i="19"/>
  <c r="AI27" i="19"/>
  <c r="AM27" i="19"/>
  <c r="AW27" i="19"/>
  <c r="BA27" i="19"/>
  <c r="BE27" i="19"/>
  <c r="BN27" i="19"/>
  <c r="BR27" i="19"/>
  <c r="B28" i="19"/>
  <c r="Q27" i="19"/>
  <c r="Y27" i="19"/>
  <c r="AG27" i="19"/>
  <c r="AO27" i="19"/>
  <c r="BC27" i="19"/>
  <c r="BP27" i="19"/>
  <c r="T27" i="19"/>
  <c r="AB27" i="19"/>
  <c r="AJ27" i="19"/>
  <c r="AX27" i="19"/>
  <c r="BS27" i="19"/>
  <c r="U27" i="19"/>
  <c r="AC27" i="19"/>
  <c r="AK27" i="19"/>
  <c r="AY27" i="19"/>
  <c r="BL27" i="19"/>
  <c r="BT27" i="19"/>
  <c r="P27" i="19"/>
  <c r="BB27" i="19"/>
  <c r="X27" i="19"/>
  <c r="BO27" i="19"/>
  <c r="AF27" i="19"/>
  <c r="AN27" i="19"/>
  <c r="M27" i="19"/>
  <c r="BH26" i="19"/>
  <c r="BI26" i="19"/>
  <c r="BG26" i="19"/>
  <c r="BK26" i="19"/>
  <c r="F25" i="19"/>
  <c r="D25" i="19"/>
  <c r="E26" i="19" l="1"/>
  <c r="F26" i="19"/>
  <c r="I27" i="19"/>
  <c r="L27" i="19"/>
  <c r="H27" i="19"/>
  <c r="J27" i="19"/>
  <c r="BH27" i="19"/>
  <c r="BK27" i="19"/>
  <c r="BI27" i="19"/>
  <c r="BG27" i="19"/>
  <c r="P28" i="19"/>
  <c r="T28" i="19"/>
  <c r="X28" i="19"/>
  <c r="AB28" i="19"/>
  <c r="AF28" i="19"/>
  <c r="AJ28" i="19"/>
  <c r="AN28" i="19"/>
  <c r="AX28" i="19"/>
  <c r="BB28" i="19"/>
  <c r="BO28" i="19"/>
  <c r="BS28" i="19"/>
  <c r="Q28" i="19"/>
  <c r="U28" i="19"/>
  <c r="Y28" i="19"/>
  <c r="AC28" i="19"/>
  <c r="AG28" i="19"/>
  <c r="AK28" i="19"/>
  <c r="AO28" i="19"/>
  <c r="AY28" i="19"/>
  <c r="BC28" i="19"/>
  <c r="BL28" i="19"/>
  <c r="BP28" i="19"/>
  <c r="BT28" i="19"/>
  <c r="O28" i="19"/>
  <c r="W28" i="19"/>
  <c r="AE28" i="19"/>
  <c r="AM28" i="19"/>
  <c r="BA28" i="19"/>
  <c r="BN28" i="19"/>
  <c r="B29" i="19"/>
  <c r="R28" i="19"/>
  <c r="Z28" i="19"/>
  <c r="AH28" i="19"/>
  <c r="AP28" i="19"/>
  <c r="BD28" i="19"/>
  <c r="BQ28" i="19"/>
  <c r="S28" i="19"/>
  <c r="AA28" i="19"/>
  <c r="AI28" i="19"/>
  <c r="AW28" i="19"/>
  <c r="BE28" i="19"/>
  <c r="BR28" i="19"/>
  <c r="AD28" i="19"/>
  <c r="AL28" i="19"/>
  <c r="N28" i="19"/>
  <c r="AZ28" i="19"/>
  <c r="V28" i="19"/>
  <c r="BM28" i="19"/>
  <c r="M28" i="19"/>
  <c r="AS27" i="19"/>
  <c r="AR27" i="19"/>
  <c r="AV27" i="19"/>
  <c r="AT27" i="19"/>
  <c r="D26" i="19"/>
  <c r="D27" i="19" l="1"/>
  <c r="N29" i="19"/>
  <c r="R29" i="19"/>
  <c r="V29" i="19"/>
  <c r="Z29" i="19"/>
  <c r="AD29" i="19"/>
  <c r="AH29" i="19"/>
  <c r="AL29" i="19"/>
  <c r="AP29" i="19"/>
  <c r="AZ29" i="19"/>
  <c r="BD29" i="19"/>
  <c r="BM29" i="19"/>
  <c r="BQ29" i="19"/>
  <c r="O29" i="19"/>
  <c r="S29" i="19"/>
  <c r="W29" i="19"/>
  <c r="AA29" i="19"/>
  <c r="AE29" i="19"/>
  <c r="AI29" i="19"/>
  <c r="AM29" i="19"/>
  <c r="AW29" i="19"/>
  <c r="BA29" i="19"/>
  <c r="BE29" i="19"/>
  <c r="BN29" i="19"/>
  <c r="BR29" i="19"/>
  <c r="B30" i="19"/>
  <c r="U29" i="19"/>
  <c r="AC29" i="19"/>
  <c r="AK29" i="19"/>
  <c r="AY29" i="19"/>
  <c r="BL29" i="19"/>
  <c r="BT29" i="19"/>
  <c r="P29" i="19"/>
  <c r="X29" i="19"/>
  <c r="AF29" i="19"/>
  <c r="AN29" i="19"/>
  <c r="BB29" i="19"/>
  <c r="BO29" i="19"/>
  <c r="Q29" i="19"/>
  <c r="Y29" i="19"/>
  <c r="AG29" i="19"/>
  <c r="AO29" i="19"/>
  <c r="BC29" i="19"/>
  <c r="BP29" i="19"/>
  <c r="AX29" i="19"/>
  <c r="T29" i="19"/>
  <c r="AB29" i="19"/>
  <c r="BS29" i="19"/>
  <c r="AJ29" i="19"/>
  <c r="M29" i="19"/>
  <c r="H28" i="19"/>
  <c r="I28" i="19"/>
  <c r="L28" i="19"/>
  <c r="J28" i="19"/>
  <c r="BH28" i="19"/>
  <c r="BK28" i="19"/>
  <c r="BI28" i="19"/>
  <c r="BG28" i="19"/>
  <c r="E27" i="19"/>
  <c r="AS28" i="19"/>
  <c r="AR28" i="19"/>
  <c r="AV28" i="19"/>
  <c r="AT28" i="19"/>
  <c r="F27" i="19"/>
  <c r="E28" i="19" l="1"/>
  <c r="D28" i="19"/>
  <c r="BH29" i="19"/>
  <c r="BK29" i="19"/>
  <c r="BI29" i="19"/>
  <c r="BG29" i="19"/>
  <c r="F28" i="19"/>
  <c r="L29" i="19"/>
  <c r="I29" i="19"/>
  <c r="H29" i="19"/>
  <c r="J29" i="19"/>
  <c r="P30" i="19"/>
  <c r="T30" i="19"/>
  <c r="X30" i="19"/>
  <c r="AB30" i="19"/>
  <c r="AF30" i="19"/>
  <c r="AJ30" i="19"/>
  <c r="AN30" i="19"/>
  <c r="AX30" i="19"/>
  <c r="BB30" i="19"/>
  <c r="BO30" i="19"/>
  <c r="BS30" i="19"/>
  <c r="Q30" i="19"/>
  <c r="U30" i="19"/>
  <c r="Y30" i="19"/>
  <c r="AC30" i="19"/>
  <c r="AG30" i="19"/>
  <c r="AK30" i="19"/>
  <c r="AO30" i="19"/>
  <c r="AY30" i="19"/>
  <c r="BC30" i="19"/>
  <c r="BL30" i="19"/>
  <c r="BP30" i="19"/>
  <c r="BT30" i="19"/>
  <c r="S30" i="19"/>
  <c r="AA30" i="19"/>
  <c r="AI30" i="19"/>
  <c r="AW30" i="19"/>
  <c r="BE30" i="19"/>
  <c r="BR30" i="19"/>
  <c r="N30" i="19"/>
  <c r="V30" i="19"/>
  <c r="AD30" i="19"/>
  <c r="AL30" i="19"/>
  <c r="AZ30" i="19"/>
  <c r="BM30" i="19"/>
  <c r="O30" i="19"/>
  <c r="W30" i="19"/>
  <c r="AE30" i="19"/>
  <c r="AM30" i="19"/>
  <c r="BA30" i="19"/>
  <c r="BN30" i="19"/>
  <c r="B31" i="19"/>
  <c r="Z30" i="19"/>
  <c r="BQ30" i="19"/>
  <c r="AH30" i="19"/>
  <c r="AP30" i="19"/>
  <c r="R30" i="19"/>
  <c r="BD30" i="19"/>
  <c r="M30" i="19"/>
  <c r="AS29" i="19"/>
  <c r="AV29" i="19"/>
  <c r="AT29" i="19"/>
  <c r="AR29" i="19"/>
  <c r="E29" i="19" l="1"/>
  <c r="H30" i="19"/>
  <c r="L30" i="19"/>
  <c r="J30" i="19"/>
  <c r="I30" i="19"/>
  <c r="BH30" i="19"/>
  <c r="BI30" i="19"/>
  <c r="BG30" i="19"/>
  <c r="BK30" i="19"/>
  <c r="F29" i="19"/>
  <c r="N31" i="19"/>
  <c r="R31" i="19"/>
  <c r="V31" i="19"/>
  <c r="Z31" i="19"/>
  <c r="AD31" i="19"/>
  <c r="AH31" i="19"/>
  <c r="AL31" i="19"/>
  <c r="AP31" i="19"/>
  <c r="AZ31" i="19"/>
  <c r="BD31" i="19"/>
  <c r="BM31" i="19"/>
  <c r="BQ31" i="19"/>
  <c r="O31" i="19"/>
  <c r="S31" i="19"/>
  <c r="W31" i="19"/>
  <c r="AA31" i="19"/>
  <c r="AE31" i="19"/>
  <c r="AI31" i="19"/>
  <c r="AM31" i="19"/>
  <c r="AW31" i="19"/>
  <c r="BA31" i="19"/>
  <c r="BE31" i="19"/>
  <c r="BN31" i="19"/>
  <c r="BR31" i="19"/>
  <c r="B32" i="19"/>
  <c r="Q31" i="19"/>
  <c r="Y31" i="19"/>
  <c r="AG31" i="19"/>
  <c r="AO31" i="19"/>
  <c r="BC31" i="19"/>
  <c r="BP31" i="19"/>
  <c r="T31" i="19"/>
  <c r="AB31" i="19"/>
  <c r="AJ31" i="19"/>
  <c r="AX31" i="19"/>
  <c r="BS31" i="19"/>
  <c r="U31" i="19"/>
  <c r="AC31" i="19"/>
  <c r="AK31" i="19"/>
  <c r="AY31" i="19"/>
  <c r="BL31" i="19"/>
  <c r="BT31" i="19"/>
  <c r="AN31" i="19"/>
  <c r="P31" i="19"/>
  <c r="BB31" i="19"/>
  <c r="X31" i="19"/>
  <c r="BO31" i="19"/>
  <c r="AF31" i="19"/>
  <c r="M31" i="19"/>
  <c r="AS30" i="19"/>
  <c r="AV30" i="19"/>
  <c r="AT30" i="19"/>
  <c r="AR30" i="19"/>
  <c r="D29" i="19"/>
  <c r="F30" i="19" l="1"/>
  <c r="BH31" i="19"/>
  <c r="BK31" i="19"/>
  <c r="BI31" i="19"/>
  <c r="BG31" i="19"/>
  <c r="AS31" i="19"/>
  <c r="AR31" i="19"/>
  <c r="AV31" i="19"/>
  <c r="AT31" i="19"/>
  <c r="D30" i="19"/>
  <c r="J31" i="19"/>
  <c r="L31" i="19"/>
  <c r="I31" i="19"/>
  <c r="H31" i="19"/>
  <c r="N32" i="19"/>
  <c r="R32" i="19"/>
  <c r="V32" i="19"/>
  <c r="Z32" i="19"/>
  <c r="AD32" i="19"/>
  <c r="AH32" i="19"/>
  <c r="AL32" i="19"/>
  <c r="AP32" i="19"/>
  <c r="AZ32" i="19"/>
  <c r="BD32" i="19"/>
  <c r="BM32" i="19"/>
  <c r="BQ32" i="19"/>
  <c r="O32" i="19"/>
  <c r="S32" i="19"/>
  <c r="W32" i="19"/>
  <c r="AA32" i="19"/>
  <c r="AE32" i="19"/>
  <c r="AI32" i="19"/>
  <c r="AM32" i="19"/>
  <c r="AW32" i="19"/>
  <c r="BA32" i="19"/>
  <c r="BE32" i="19"/>
  <c r="BN32" i="19"/>
  <c r="BR32" i="19"/>
  <c r="B33" i="19"/>
  <c r="P32" i="19"/>
  <c r="T32" i="19"/>
  <c r="X32" i="19"/>
  <c r="AB32" i="19"/>
  <c r="AF32" i="19"/>
  <c r="AJ32" i="19"/>
  <c r="AN32" i="19"/>
  <c r="AX32" i="19"/>
  <c r="BB32" i="19"/>
  <c r="BO32" i="19"/>
  <c r="BS32" i="19"/>
  <c r="Q32" i="19"/>
  <c r="AG32" i="19"/>
  <c r="BC32" i="19"/>
  <c r="U32" i="19"/>
  <c r="AK32" i="19"/>
  <c r="BL32" i="19"/>
  <c r="Y32" i="19"/>
  <c r="AO32" i="19"/>
  <c r="BP32" i="19"/>
  <c r="AC32" i="19"/>
  <c r="AY32" i="19"/>
  <c r="BT32" i="19"/>
  <c r="M32" i="19"/>
  <c r="E30" i="19"/>
  <c r="E31" i="19" l="1"/>
  <c r="BH32" i="19"/>
  <c r="BI32" i="19"/>
  <c r="BG32" i="19"/>
  <c r="BK32" i="19"/>
  <c r="H32" i="19"/>
  <c r="I32" i="19"/>
  <c r="J32" i="19"/>
  <c r="L32" i="19"/>
  <c r="P33" i="19"/>
  <c r="Q33" i="19"/>
  <c r="U33" i="19"/>
  <c r="Y33" i="19"/>
  <c r="AC33" i="19"/>
  <c r="AG33" i="19"/>
  <c r="AK33" i="19"/>
  <c r="AO33" i="19"/>
  <c r="AY33" i="19"/>
  <c r="BC33" i="19"/>
  <c r="BL33" i="19"/>
  <c r="BP33" i="19"/>
  <c r="BT33" i="19"/>
  <c r="N33" i="19"/>
  <c r="R33" i="19"/>
  <c r="V33" i="19"/>
  <c r="Z33" i="19"/>
  <c r="AD33" i="19"/>
  <c r="AH33" i="19"/>
  <c r="AL33" i="19"/>
  <c r="AP33" i="19"/>
  <c r="AZ33" i="19"/>
  <c r="BD33" i="19"/>
  <c r="BM33" i="19"/>
  <c r="BQ33" i="19"/>
  <c r="O33" i="19"/>
  <c r="X33" i="19"/>
  <c r="AF33" i="19"/>
  <c r="AN33" i="19"/>
  <c r="BB33" i="19"/>
  <c r="BO33" i="19"/>
  <c r="S33" i="19"/>
  <c r="AA33" i="19"/>
  <c r="AI33" i="19"/>
  <c r="AW33" i="19"/>
  <c r="BE33" i="19"/>
  <c r="BR33" i="19"/>
  <c r="T33" i="19"/>
  <c r="AB33" i="19"/>
  <c r="AJ33" i="19"/>
  <c r="AX33" i="19"/>
  <c r="BS33" i="19"/>
  <c r="AE33" i="19"/>
  <c r="B34" i="19"/>
  <c r="AM33" i="19"/>
  <c r="BA33" i="19"/>
  <c r="W33" i="19"/>
  <c r="BN33" i="19"/>
  <c r="M33" i="19"/>
  <c r="F31" i="19"/>
  <c r="AS32" i="19"/>
  <c r="AV32" i="19"/>
  <c r="AR32" i="19"/>
  <c r="AT32" i="19"/>
  <c r="D31" i="19"/>
  <c r="E32" i="19" l="1"/>
  <c r="O34" i="19"/>
  <c r="S34" i="19"/>
  <c r="W34" i="19"/>
  <c r="AA34" i="19"/>
  <c r="AE34" i="19"/>
  <c r="AI34" i="19"/>
  <c r="AM34" i="19"/>
  <c r="AW34" i="19"/>
  <c r="BA34" i="19"/>
  <c r="BE34" i="19"/>
  <c r="BN34" i="19"/>
  <c r="BR34" i="19"/>
  <c r="B35" i="19"/>
  <c r="P34" i="19"/>
  <c r="T34" i="19"/>
  <c r="X34" i="19"/>
  <c r="AB34" i="19"/>
  <c r="AF34" i="19"/>
  <c r="AJ34" i="19"/>
  <c r="AN34" i="19"/>
  <c r="AX34" i="19"/>
  <c r="BB34" i="19"/>
  <c r="BO34" i="19"/>
  <c r="BS34" i="19"/>
  <c r="N34" i="19"/>
  <c r="V34" i="19"/>
  <c r="AD34" i="19"/>
  <c r="AL34" i="19"/>
  <c r="AZ34" i="19"/>
  <c r="BM34" i="19"/>
  <c r="Q34" i="19"/>
  <c r="Y34" i="19"/>
  <c r="AG34" i="19"/>
  <c r="AO34" i="19"/>
  <c r="BC34" i="19"/>
  <c r="BP34" i="19"/>
  <c r="R34" i="19"/>
  <c r="Z34" i="19"/>
  <c r="AH34" i="19"/>
  <c r="AP34" i="19"/>
  <c r="BD34" i="19"/>
  <c r="BQ34" i="19"/>
  <c r="AY34" i="19"/>
  <c r="U34" i="19"/>
  <c r="BL34" i="19"/>
  <c r="AC34" i="19"/>
  <c r="BT34" i="19"/>
  <c r="AK34" i="19"/>
  <c r="M34" i="19"/>
  <c r="AS33" i="19"/>
  <c r="AV33" i="19"/>
  <c r="AR33" i="19"/>
  <c r="AT33" i="19"/>
  <c r="BH33" i="19"/>
  <c r="BK33" i="19"/>
  <c r="BI33" i="19"/>
  <c r="BG33" i="19"/>
  <c r="F32" i="19"/>
  <c r="H33" i="19"/>
  <c r="I33" i="19"/>
  <c r="J33" i="19"/>
  <c r="L33" i="19"/>
  <c r="D32" i="19"/>
  <c r="E33" i="19" l="1"/>
  <c r="AS34" i="19"/>
  <c r="AV34" i="19"/>
  <c r="AT34" i="19"/>
  <c r="AR34" i="19"/>
  <c r="D33" i="19"/>
  <c r="F33" i="19"/>
  <c r="H34" i="19"/>
  <c r="L34" i="19"/>
  <c r="J34" i="19"/>
  <c r="I34" i="19"/>
  <c r="BH34" i="19"/>
  <c r="BI34" i="19"/>
  <c r="BG34" i="19"/>
  <c r="BK34" i="19"/>
  <c r="Q35" i="19"/>
  <c r="U35" i="19"/>
  <c r="Y35" i="19"/>
  <c r="AC35" i="19"/>
  <c r="AG35" i="19"/>
  <c r="AK35" i="19"/>
  <c r="AO35" i="19"/>
  <c r="AY35" i="19"/>
  <c r="BC35" i="19"/>
  <c r="BL35" i="19"/>
  <c r="BP35" i="19"/>
  <c r="BT35" i="19"/>
  <c r="N35" i="19"/>
  <c r="R35" i="19"/>
  <c r="V35" i="19"/>
  <c r="Z35" i="19"/>
  <c r="AD35" i="19"/>
  <c r="AH35" i="19"/>
  <c r="AL35" i="19"/>
  <c r="AP35" i="19"/>
  <c r="AZ35" i="19"/>
  <c r="BD35" i="19"/>
  <c r="BM35" i="19"/>
  <c r="BQ35" i="19"/>
  <c r="T35" i="19"/>
  <c r="AB35" i="19"/>
  <c r="AJ35" i="19"/>
  <c r="AX35" i="19"/>
  <c r="BS35" i="19"/>
  <c r="O35" i="19"/>
  <c r="W35" i="19"/>
  <c r="AE35" i="19"/>
  <c r="AM35" i="19"/>
  <c r="BA35" i="19"/>
  <c r="BN35" i="19"/>
  <c r="B36" i="19"/>
  <c r="P35" i="19"/>
  <c r="X35" i="19"/>
  <c r="AF35" i="19"/>
  <c r="AN35" i="19"/>
  <c r="BB35" i="19"/>
  <c r="BO35" i="19"/>
  <c r="AA35" i="19"/>
  <c r="BR35" i="19"/>
  <c r="AI35" i="19"/>
  <c r="AW35" i="19"/>
  <c r="S35" i="19"/>
  <c r="BE35" i="19"/>
  <c r="M35" i="19"/>
  <c r="AS35" i="19" l="1"/>
  <c r="AR35" i="19"/>
  <c r="AV35" i="19"/>
  <c r="AT35" i="19"/>
  <c r="D34" i="19"/>
  <c r="J35" i="19"/>
  <c r="L35" i="19"/>
  <c r="I35" i="19"/>
  <c r="H35" i="19"/>
  <c r="O36" i="19"/>
  <c r="S36" i="19"/>
  <c r="W36" i="19"/>
  <c r="AA36" i="19"/>
  <c r="AE36" i="19"/>
  <c r="AI36" i="19"/>
  <c r="AM36" i="19"/>
  <c r="AW36" i="19"/>
  <c r="BA36" i="19"/>
  <c r="BE36" i="19"/>
  <c r="BN36" i="19"/>
  <c r="BR36" i="19"/>
  <c r="B37" i="19"/>
  <c r="P36" i="19"/>
  <c r="T36" i="19"/>
  <c r="X36" i="19"/>
  <c r="AB36" i="19"/>
  <c r="AF36" i="19"/>
  <c r="AJ36" i="19"/>
  <c r="AN36" i="19"/>
  <c r="AX36" i="19"/>
  <c r="BB36" i="19"/>
  <c r="BO36" i="19"/>
  <c r="BS36" i="19"/>
  <c r="R36" i="19"/>
  <c r="Z36" i="19"/>
  <c r="AH36" i="19"/>
  <c r="AP36" i="19"/>
  <c r="BD36" i="19"/>
  <c r="BQ36" i="19"/>
  <c r="U36" i="19"/>
  <c r="AC36" i="19"/>
  <c r="AK36" i="19"/>
  <c r="AY36" i="19"/>
  <c r="BL36" i="19"/>
  <c r="BT36" i="19"/>
  <c r="N36" i="19"/>
  <c r="V36" i="19"/>
  <c r="AD36" i="19"/>
  <c r="AL36" i="19"/>
  <c r="AZ36" i="19"/>
  <c r="BM36" i="19"/>
  <c r="AO36" i="19"/>
  <c r="Q36" i="19"/>
  <c r="BC36" i="19"/>
  <c r="Y36" i="19"/>
  <c r="BP36" i="19"/>
  <c r="AG36" i="19"/>
  <c r="M36" i="19"/>
  <c r="E34" i="19"/>
  <c r="BH35" i="19"/>
  <c r="BK35" i="19"/>
  <c r="BI35" i="19"/>
  <c r="BG35" i="19"/>
  <c r="F34" i="19"/>
  <c r="E35" i="19" l="1"/>
  <c r="BH36" i="19"/>
  <c r="BI36" i="19"/>
  <c r="BG36" i="19"/>
  <c r="BK36" i="19"/>
  <c r="Q37" i="19"/>
  <c r="U37" i="19"/>
  <c r="Y37" i="19"/>
  <c r="AC37" i="19"/>
  <c r="AG37" i="19"/>
  <c r="AK37" i="19"/>
  <c r="AO37" i="19"/>
  <c r="AY37" i="19"/>
  <c r="BC37" i="19"/>
  <c r="BL37" i="19"/>
  <c r="BP37" i="19"/>
  <c r="BT37" i="19"/>
  <c r="N37" i="19"/>
  <c r="R37" i="19"/>
  <c r="V37" i="19"/>
  <c r="Z37" i="19"/>
  <c r="AD37" i="19"/>
  <c r="AH37" i="19"/>
  <c r="AL37" i="19"/>
  <c r="AP37" i="19"/>
  <c r="AZ37" i="19"/>
  <c r="BD37" i="19"/>
  <c r="BM37" i="19"/>
  <c r="BQ37" i="19"/>
  <c r="P37" i="19"/>
  <c r="X37" i="19"/>
  <c r="AF37" i="19"/>
  <c r="AN37" i="19"/>
  <c r="BB37" i="19"/>
  <c r="BO37" i="19"/>
  <c r="S37" i="19"/>
  <c r="AA37" i="19"/>
  <c r="AI37" i="19"/>
  <c r="AW37" i="19"/>
  <c r="BE37" i="19"/>
  <c r="BR37" i="19"/>
  <c r="T37" i="19"/>
  <c r="AB37" i="19"/>
  <c r="AJ37" i="19"/>
  <c r="AX37" i="19"/>
  <c r="BS37" i="19"/>
  <c r="W37" i="19"/>
  <c r="BN37" i="19"/>
  <c r="AE37" i="19"/>
  <c r="B38" i="19"/>
  <c r="AM37" i="19"/>
  <c r="BA37" i="19"/>
  <c r="O37" i="19"/>
  <c r="M37" i="19"/>
  <c r="F35" i="19"/>
  <c r="H36" i="19"/>
  <c r="I36" i="19"/>
  <c r="L36" i="19"/>
  <c r="J36" i="19"/>
  <c r="AS36" i="19"/>
  <c r="AV36" i="19"/>
  <c r="AR36" i="19"/>
  <c r="AT36" i="19"/>
  <c r="D35" i="19"/>
  <c r="D36" i="19" l="1"/>
  <c r="F36" i="19"/>
  <c r="AS37" i="19"/>
  <c r="AV37" i="19"/>
  <c r="AT37" i="19"/>
  <c r="AR37" i="19"/>
  <c r="BH37" i="19"/>
  <c r="BK37" i="19"/>
  <c r="BI37" i="19"/>
  <c r="BG37" i="19"/>
  <c r="H37" i="19"/>
  <c r="I37" i="19"/>
  <c r="J37" i="19"/>
  <c r="L37" i="19"/>
  <c r="O38" i="19"/>
  <c r="S38" i="19"/>
  <c r="W38" i="19"/>
  <c r="AA38" i="19"/>
  <c r="AE38" i="19"/>
  <c r="AI38" i="19"/>
  <c r="AM38" i="19"/>
  <c r="AW38" i="19"/>
  <c r="BA38" i="19"/>
  <c r="BE38" i="19"/>
  <c r="BN38" i="19"/>
  <c r="BR38" i="19"/>
  <c r="B39" i="19"/>
  <c r="P38" i="19"/>
  <c r="T38" i="19"/>
  <c r="X38" i="19"/>
  <c r="AB38" i="19"/>
  <c r="AF38" i="19"/>
  <c r="AJ38" i="19"/>
  <c r="AN38" i="19"/>
  <c r="AX38" i="19"/>
  <c r="BB38" i="19"/>
  <c r="BO38" i="19"/>
  <c r="N38" i="19"/>
  <c r="V38" i="19"/>
  <c r="AD38" i="19"/>
  <c r="AL38" i="19"/>
  <c r="AZ38" i="19"/>
  <c r="BM38" i="19"/>
  <c r="BT38" i="19"/>
  <c r="Q38" i="19"/>
  <c r="Y38" i="19"/>
  <c r="AG38" i="19"/>
  <c r="AO38" i="19"/>
  <c r="BC38" i="19"/>
  <c r="BP38" i="19"/>
  <c r="R38" i="19"/>
  <c r="Z38" i="19"/>
  <c r="AH38" i="19"/>
  <c r="AP38" i="19"/>
  <c r="BD38" i="19"/>
  <c r="BQ38" i="19"/>
  <c r="AK38" i="19"/>
  <c r="AY38" i="19"/>
  <c r="U38" i="19"/>
  <c r="BL38" i="19"/>
  <c r="AC38" i="19"/>
  <c r="BS38" i="19"/>
  <c r="M38" i="19"/>
  <c r="E36" i="19"/>
  <c r="F37" i="19" l="1"/>
  <c r="D37" i="19"/>
  <c r="E37" i="19"/>
  <c r="BH38" i="19"/>
  <c r="BI38" i="19"/>
  <c r="BG38" i="19"/>
  <c r="BK38" i="19"/>
  <c r="H38" i="19"/>
  <c r="L38" i="19"/>
  <c r="I38" i="19"/>
  <c r="J38" i="19"/>
  <c r="Q39" i="19"/>
  <c r="U39" i="19"/>
  <c r="Y39" i="19"/>
  <c r="AC39" i="19"/>
  <c r="AG39" i="19"/>
  <c r="AK39" i="19"/>
  <c r="AO39" i="19"/>
  <c r="AY39" i="19"/>
  <c r="BC39" i="19"/>
  <c r="BL39" i="19"/>
  <c r="BP39" i="19"/>
  <c r="BT39" i="19"/>
  <c r="P39" i="19"/>
  <c r="V39" i="19"/>
  <c r="AA39" i="19"/>
  <c r="AF39" i="19"/>
  <c r="AL39" i="19"/>
  <c r="AW39" i="19"/>
  <c r="BB39" i="19"/>
  <c r="BM39" i="19"/>
  <c r="BR39" i="19"/>
  <c r="R39" i="19"/>
  <c r="W39" i="19"/>
  <c r="AB39" i="19"/>
  <c r="AH39" i="19"/>
  <c r="AM39" i="19"/>
  <c r="AX39" i="19"/>
  <c r="BD39" i="19"/>
  <c r="BN39" i="19"/>
  <c r="BS39" i="19"/>
  <c r="N39" i="19"/>
  <c r="S39" i="19"/>
  <c r="X39" i="19"/>
  <c r="AD39" i="19"/>
  <c r="AI39" i="19"/>
  <c r="AN39" i="19"/>
  <c r="AZ39" i="19"/>
  <c r="BE39" i="19"/>
  <c r="BO39" i="19"/>
  <c r="O39" i="19"/>
  <c r="AJ39" i="19"/>
  <c r="BQ39" i="19"/>
  <c r="T39" i="19"/>
  <c r="AP39" i="19"/>
  <c r="B40" i="19"/>
  <c r="Z39" i="19"/>
  <c r="BA39" i="19"/>
  <c r="AE39" i="19"/>
  <c r="M39" i="19"/>
  <c r="AS38" i="19"/>
  <c r="AV38" i="19"/>
  <c r="AT38" i="19"/>
  <c r="AR38" i="19"/>
  <c r="J39" i="19" l="1"/>
  <c r="L39" i="19"/>
  <c r="I39" i="19"/>
  <c r="H39" i="19"/>
  <c r="F38" i="19"/>
  <c r="E38" i="19"/>
  <c r="AS39" i="19"/>
  <c r="AR39" i="19"/>
  <c r="AT39" i="19"/>
  <c r="AV39" i="19"/>
  <c r="BH39" i="19"/>
  <c r="BI39" i="19"/>
  <c r="BG39" i="19"/>
  <c r="BK39" i="19"/>
  <c r="O40" i="19"/>
  <c r="S40" i="19"/>
  <c r="W40" i="19"/>
  <c r="AA40" i="19"/>
  <c r="AE40" i="19"/>
  <c r="AI40" i="19"/>
  <c r="AM40" i="19"/>
  <c r="AW40" i="19"/>
  <c r="BA40" i="19"/>
  <c r="BE40" i="19"/>
  <c r="BN40" i="19"/>
  <c r="N40" i="19"/>
  <c r="T40" i="19"/>
  <c r="Y40" i="19"/>
  <c r="AD40" i="19"/>
  <c r="AJ40" i="19"/>
  <c r="AO40" i="19"/>
  <c r="AZ40" i="19"/>
  <c r="BP40" i="19"/>
  <c r="BT40" i="19"/>
  <c r="P40" i="19"/>
  <c r="U40" i="19"/>
  <c r="Z40" i="19"/>
  <c r="AF40" i="19"/>
  <c r="AK40" i="19"/>
  <c r="AP40" i="19"/>
  <c r="BB40" i="19"/>
  <c r="BL40" i="19"/>
  <c r="BQ40" i="19"/>
  <c r="Q40" i="19"/>
  <c r="V40" i="19"/>
  <c r="AB40" i="19"/>
  <c r="AG40" i="19"/>
  <c r="AL40" i="19"/>
  <c r="AX40" i="19"/>
  <c r="BC40" i="19"/>
  <c r="BM40" i="19"/>
  <c r="BR40" i="19"/>
  <c r="B41" i="19"/>
  <c r="AC40" i="19"/>
  <c r="BD40" i="19"/>
  <c r="AH40" i="19"/>
  <c r="BO40" i="19"/>
  <c r="R40" i="19"/>
  <c r="AN40" i="19"/>
  <c r="BS40" i="19"/>
  <c r="X40" i="19"/>
  <c r="AY40" i="19"/>
  <c r="M40" i="19"/>
  <c r="D38" i="19"/>
  <c r="D39" i="19" l="1"/>
  <c r="H40" i="19"/>
  <c r="I40" i="19"/>
  <c r="J40" i="19"/>
  <c r="L40" i="19"/>
  <c r="E39" i="19"/>
  <c r="BH40" i="19"/>
  <c r="BI40" i="19"/>
  <c r="BG40" i="19"/>
  <c r="BK40" i="19"/>
  <c r="AS40" i="19"/>
  <c r="AV40" i="19"/>
  <c r="AR40" i="19"/>
  <c r="AT40" i="19"/>
  <c r="N41" i="19"/>
  <c r="R41" i="19"/>
  <c r="V41" i="19"/>
  <c r="Z41" i="19"/>
  <c r="AD41" i="19"/>
  <c r="AH41" i="19"/>
  <c r="AL41" i="19"/>
  <c r="AP41" i="19"/>
  <c r="AZ41" i="19"/>
  <c r="BD41" i="19"/>
  <c r="BM41" i="19"/>
  <c r="BQ41" i="19"/>
  <c r="O41" i="19"/>
  <c r="S41" i="19"/>
  <c r="W41" i="19"/>
  <c r="AA41" i="19"/>
  <c r="AE41" i="19"/>
  <c r="AI41" i="19"/>
  <c r="AM41" i="19"/>
  <c r="AW41" i="19"/>
  <c r="BA41" i="19"/>
  <c r="BE41" i="19"/>
  <c r="BN41" i="19"/>
  <c r="BR41" i="19"/>
  <c r="B42" i="19"/>
  <c r="P41" i="19"/>
  <c r="T41" i="19"/>
  <c r="X41" i="19"/>
  <c r="AB41" i="19"/>
  <c r="AF41" i="19"/>
  <c r="AJ41" i="19"/>
  <c r="AN41" i="19"/>
  <c r="AX41" i="19"/>
  <c r="BB41" i="19"/>
  <c r="BO41" i="19"/>
  <c r="BS41" i="19"/>
  <c r="Q41" i="19"/>
  <c r="AG41" i="19"/>
  <c r="BC41" i="19"/>
  <c r="U41" i="19"/>
  <c r="AK41" i="19"/>
  <c r="BL41" i="19"/>
  <c r="Y41" i="19"/>
  <c r="AO41" i="19"/>
  <c r="BP41" i="19"/>
  <c r="AC41" i="19"/>
  <c r="AY41" i="19"/>
  <c r="BT41" i="19"/>
  <c r="M41" i="19"/>
  <c r="F39" i="19"/>
  <c r="F40" i="19" l="1"/>
  <c r="D40" i="19"/>
  <c r="P42" i="19"/>
  <c r="T42" i="19"/>
  <c r="X42" i="19"/>
  <c r="AB42" i="19"/>
  <c r="AF42" i="19"/>
  <c r="AJ42" i="19"/>
  <c r="AN42" i="19"/>
  <c r="AX42" i="19"/>
  <c r="BB42" i="19"/>
  <c r="BO42" i="19"/>
  <c r="BS42" i="19"/>
  <c r="Q42" i="19"/>
  <c r="U42" i="19"/>
  <c r="Y42" i="19"/>
  <c r="AC42" i="19"/>
  <c r="AG42" i="19"/>
  <c r="AK42" i="19"/>
  <c r="AO42" i="19"/>
  <c r="AY42" i="19"/>
  <c r="BC42" i="19"/>
  <c r="BL42" i="19"/>
  <c r="BP42" i="19"/>
  <c r="BT42" i="19"/>
  <c r="N42" i="19"/>
  <c r="R42" i="19"/>
  <c r="V42" i="19"/>
  <c r="Z42" i="19"/>
  <c r="AD42" i="19"/>
  <c r="AH42" i="19"/>
  <c r="AL42" i="19"/>
  <c r="AP42" i="19"/>
  <c r="AZ42" i="19"/>
  <c r="BD42" i="19"/>
  <c r="BM42" i="19"/>
  <c r="BQ42" i="19"/>
  <c r="O42" i="19"/>
  <c r="AE42" i="19"/>
  <c r="BA42" i="19"/>
  <c r="B43" i="19"/>
  <c r="S42" i="19"/>
  <c r="AI42" i="19"/>
  <c r="BE42" i="19"/>
  <c r="W42" i="19"/>
  <c r="AM42" i="19"/>
  <c r="BN42" i="19"/>
  <c r="AW42" i="19"/>
  <c r="BR42" i="19"/>
  <c r="AA42" i="19"/>
  <c r="M42" i="19"/>
  <c r="E40" i="19"/>
  <c r="BH41" i="19"/>
  <c r="BK41" i="19"/>
  <c r="BG41" i="19"/>
  <c r="BI41" i="19"/>
  <c r="AS41" i="19"/>
  <c r="AV41" i="19"/>
  <c r="AT41" i="19"/>
  <c r="AR41" i="19"/>
  <c r="H41" i="19"/>
  <c r="I41" i="19"/>
  <c r="J41" i="19"/>
  <c r="L41" i="19"/>
  <c r="E41" i="19" l="1"/>
  <c r="D41" i="19"/>
  <c r="N43" i="19"/>
  <c r="R43" i="19"/>
  <c r="V43" i="19"/>
  <c r="Z43" i="19"/>
  <c r="AD43" i="19"/>
  <c r="AH43" i="19"/>
  <c r="AL43" i="19"/>
  <c r="AP43" i="19"/>
  <c r="AZ43" i="19"/>
  <c r="BD43" i="19"/>
  <c r="BM43" i="19"/>
  <c r="BQ43" i="19"/>
  <c r="O43" i="19"/>
  <c r="S43" i="19"/>
  <c r="W43" i="19"/>
  <c r="AA43" i="19"/>
  <c r="AE43" i="19"/>
  <c r="AI43" i="19"/>
  <c r="AM43" i="19"/>
  <c r="AW43" i="19"/>
  <c r="BA43" i="19"/>
  <c r="BE43" i="19"/>
  <c r="BN43" i="19"/>
  <c r="BR43" i="19"/>
  <c r="B44" i="19"/>
  <c r="P43" i="19"/>
  <c r="T43" i="19"/>
  <c r="X43" i="19"/>
  <c r="AB43" i="19"/>
  <c r="AF43" i="19"/>
  <c r="AJ43" i="19"/>
  <c r="AN43" i="19"/>
  <c r="AX43" i="19"/>
  <c r="BB43" i="19"/>
  <c r="BO43" i="19"/>
  <c r="BS43" i="19"/>
  <c r="AC43" i="19"/>
  <c r="AY43" i="19"/>
  <c r="BT43" i="19"/>
  <c r="Q43" i="19"/>
  <c r="AG43" i="19"/>
  <c r="BC43" i="19"/>
  <c r="U43" i="19"/>
  <c r="AK43" i="19"/>
  <c r="BL43" i="19"/>
  <c r="BP43" i="19"/>
  <c r="Y43" i="19"/>
  <c r="AO43" i="19"/>
  <c r="M43" i="19"/>
  <c r="AS42" i="19"/>
  <c r="AT42" i="19"/>
  <c r="AV42" i="19"/>
  <c r="AR42" i="19"/>
  <c r="F41" i="19"/>
  <c r="H42" i="19"/>
  <c r="L42" i="19"/>
  <c r="J42" i="19"/>
  <c r="I42" i="19"/>
  <c r="BH42" i="19"/>
  <c r="BI42" i="19"/>
  <c r="BG42" i="19"/>
  <c r="BK42" i="19"/>
  <c r="D42" i="19" l="1"/>
  <c r="E42" i="19"/>
  <c r="F42" i="19"/>
  <c r="I43" i="19"/>
  <c r="L43" i="19"/>
  <c r="J43" i="19"/>
  <c r="H43" i="19"/>
  <c r="BH43" i="19"/>
  <c r="BI43" i="19"/>
  <c r="BG43" i="19"/>
  <c r="BK43" i="19"/>
  <c r="P44" i="19"/>
  <c r="T44" i="19"/>
  <c r="X44" i="19"/>
  <c r="AB44" i="19"/>
  <c r="AF44" i="19"/>
  <c r="AJ44" i="19"/>
  <c r="AN44" i="19"/>
  <c r="AX44" i="19"/>
  <c r="BB44" i="19"/>
  <c r="BO44" i="19"/>
  <c r="BS44" i="19"/>
  <c r="Q44" i="19"/>
  <c r="U44" i="19"/>
  <c r="Y44" i="19"/>
  <c r="AC44" i="19"/>
  <c r="AG44" i="19"/>
  <c r="AK44" i="19"/>
  <c r="AO44" i="19"/>
  <c r="AY44" i="19"/>
  <c r="BC44" i="19"/>
  <c r="BL44" i="19"/>
  <c r="BP44" i="19"/>
  <c r="BT44" i="19"/>
  <c r="N44" i="19"/>
  <c r="R44" i="19"/>
  <c r="V44" i="19"/>
  <c r="Z44" i="19"/>
  <c r="AD44" i="19"/>
  <c r="AH44" i="19"/>
  <c r="AL44" i="19"/>
  <c r="AP44" i="19"/>
  <c r="AZ44" i="19"/>
  <c r="BD44" i="19"/>
  <c r="BM44" i="19"/>
  <c r="BQ44" i="19"/>
  <c r="AA44" i="19"/>
  <c r="AW44" i="19"/>
  <c r="BR44" i="19"/>
  <c r="O44" i="19"/>
  <c r="AE44" i="19"/>
  <c r="BA44" i="19"/>
  <c r="B45" i="19"/>
  <c r="S44" i="19"/>
  <c r="AI44" i="19"/>
  <c r="BE44" i="19"/>
  <c r="W44" i="19"/>
  <c r="AM44" i="19"/>
  <c r="BN44" i="19"/>
  <c r="M44" i="19"/>
  <c r="AS43" i="19"/>
  <c r="AR43" i="19"/>
  <c r="AT43" i="19"/>
  <c r="AV43" i="19"/>
  <c r="E43" i="19" l="1"/>
  <c r="N45" i="19"/>
  <c r="R45" i="19"/>
  <c r="V45" i="19"/>
  <c r="Z45" i="19"/>
  <c r="AD45" i="19"/>
  <c r="AH45" i="19"/>
  <c r="AL45" i="19"/>
  <c r="AP45" i="19"/>
  <c r="AZ45" i="19"/>
  <c r="BD45" i="19"/>
  <c r="BM45" i="19"/>
  <c r="BQ45" i="19"/>
  <c r="O45" i="19"/>
  <c r="S45" i="19"/>
  <c r="W45" i="19"/>
  <c r="AA45" i="19"/>
  <c r="AE45" i="19"/>
  <c r="AI45" i="19"/>
  <c r="AM45" i="19"/>
  <c r="AW45" i="19"/>
  <c r="BA45" i="19"/>
  <c r="BE45" i="19"/>
  <c r="BN45" i="19"/>
  <c r="BR45" i="19"/>
  <c r="B46" i="19"/>
  <c r="P45" i="19"/>
  <c r="T45" i="19"/>
  <c r="X45" i="19"/>
  <c r="AB45" i="19"/>
  <c r="AF45" i="19"/>
  <c r="AJ45" i="19"/>
  <c r="AN45" i="19"/>
  <c r="AX45" i="19"/>
  <c r="BB45" i="19"/>
  <c r="BO45" i="19"/>
  <c r="BS45" i="19"/>
  <c r="Y45" i="19"/>
  <c r="AO45" i="19"/>
  <c r="BP45" i="19"/>
  <c r="AC45" i="19"/>
  <c r="AY45" i="19"/>
  <c r="BT45" i="19"/>
  <c r="Q45" i="19"/>
  <c r="AG45" i="19"/>
  <c r="BC45" i="19"/>
  <c r="U45" i="19"/>
  <c r="AK45" i="19"/>
  <c r="BL45" i="19"/>
  <c r="M45" i="19"/>
  <c r="D43" i="19"/>
  <c r="H44" i="19"/>
  <c r="I44" i="19"/>
  <c r="J44" i="19"/>
  <c r="L44" i="19"/>
  <c r="AS44" i="19"/>
  <c r="AR44" i="19"/>
  <c r="AV44" i="19"/>
  <c r="AT44" i="19"/>
  <c r="BH44" i="19"/>
  <c r="BK44" i="19"/>
  <c r="BI44" i="19"/>
  <c r="BG44" i="19"/>
  <c r="F43" i="19"/>
  <c r="E44" i="19" l="1"/>
  <c r="F44" i="19"/>
  <c r="BH45" i="19"/>
  <c r="BK45" i="19"/>
  <c r="BI45" i="19"/>
  <c r="BG45" i="19"/>
  <c r="D44" i="19"/>
  <c r="L45" i="19"/>
  <c r="I45" i="19"/>
  <c r="J45" i="19"/>
  <c r="H45" i="19"/>
  <c r="P46" i="19"/>
  <c r="T46" i="19"/>
  <c r="X46" i="19"/>
  <c r="AB46" i="19"/>
  <c r="AF46" i="19"/>
  <c r="AJ46" i="19"/>
  <c r="AN46" i="19"/>
  <c r="AX46" i="19"/>
  <c r="BB46" i="19"/>
  <c r="BO46" i="19"/>
  <c r="BS46" i="19"/>
  <c r="Q46" i="19"/>
  <c r="U46" i="19"/>
  <c r="Y46" i="19"/>
  <c r="AC46" i="19"/>
  <c r="AG46" i="19"/>
  <c r="AK46" i="19"/>
  <c r="AO46" i="19"/>
  <c r="AY46" i="19"/>
  <c r="BC46" i="19"/>
  <c r="BL46" i="19"/>
  <c r="BP46" i="19"/>
  <c r="BT46" i="19"/>
  <c r="N46" i="19"/>
  <c r="R46" i="19"/>
  <c r="V46" i="19"/>
  <c r="Z46" i="19"/>
  <c r="AD46" i="19"/>
  <c r="AH46" i="19"/>
  <c r="AL46" i="19"/>
  <c r="AP46" i="19"/>
  <c r="AZ46" i="19"/>
  <c r="BD46" i="19"/>
  <c r="BM46" i="19"/>
  <c r="BQ46" i="19"/>
  <c r="W46" i="19"/>
  <c r="AM46" i="19"/>
  <c r="BN46" i="19"/>
  <c r="AA46" i="19"/>
  <c r="AW46" i="19"/>
  <c r="BR46" i="19"/>
  <c r="O46" i="19"/>
  <c r="AE46" i="19"/>
  <c r="BA46" i="19"/>
  <c r="B47" i="19"/>
  <c r="AI46" i="19"/>
  <c r="BE46" i="19"/>
  <c r="S46" i="19"/>
  <c r="M46" i="19"/>
  <c r="AS45" i="19"/>
  <c r="AV45" i="19"/>
  <c r="AT45" i="19"/>
  <c r="AR45" i="19"/>
  <c r="F45" i="19" l="1"/>
  <c r="E45" i="19"/>
  <c r="N47" i="19"/>
  <c r="R47" i="19"/>
  <c r="V47" i="19"/>
  <c r="Z47" i="19"/>
  <c r="AD47" i="19"/>
  <c r="AH47" i="19"/>
  <c r="AL47" i="19"/>
  <c r="AP47" i="19"/>
  <c r="AZ47" i="19"/>
  <c r="BD47" i="19"/>
  <c r="BM47" i="19"/>
  <c r="BQ47" i="19"/>
  <c r="O47" i="19"/>
  <c r="S47" i="19"/>
  <c r="W47" i="19"/>
  <c r="AA47" i="19"/>
  <c r="AE47" i="19"/>
  <c r="AI47" i="19"/>
  <c r="AM47" i="19"/>
  <c r="AW47" i="19"/>
  <c r="BA47" i="19"/>
  <c r="BE47" i="19"/>
  <c r="BN47" i="19"/>
  <c r="BR47" i="19"/>
  <c r="B48" i="19"/>
  <c r="P47" i="19"/>
  <c r="T47" i="19"/>
  <c r="X47" i="19"/>
  <c r="AB47" i="19"/>
  <c r="AF47" i="19"/>
  <c r="AJ47" i="19"/>
  <c r="AN47" i="19"/>
  <c r="AX47" i="19"/>
  <c r="BB47" i="19"/>
  <c r="BO47" i="19"/>
  <c r="BS47" i="19"/>
  <c r="U47" i="19"/>
  <c r="AK47" i="19"/>
  <c r="BL47" i="19"/>
  <c r="Y47" i="19"/>
  <c r="AO47" i="19"/>
  <c r="BP47" i="19"/>
  <c r="AC47" i="19"/>
  <c r="AY47" i="19"/>
  <c r="BT47" i="19"/>
  <c r="BC47" i="19"/>
  <c r="Q47" i="19"/>
  <c r="AG47" i="19"/>
  <c r="M47" i="19"/>
  <c r="BH46" i="19"/>
  <c r="BI46" i="19"/>
  <c r="BG46" i="19"/>
  <c r="BK46" i="19"/>
  <c r="H46" i="19"/>
  <c r="L46" i="19"/>
  <c r="I46" i="19"/>
  <c r="J46" i="19"/>
  <c r="AS46" i="19"/>
  <c r="AV46" i="19"/>
  <c r="AT46" i="19"/>
  <c r="AR46" i="19"/>
  <c r="D45" i="19"/>
  <c r="D46" i="19" l="1"/>
  <c r="F46" i="19"/>
  <c r="J47" i="19"/>
  <c r="L47" i="19"/>
  <c r="H47" i="19"/>
  <c r="I47" i="19"/>
  <c r="P48" i="19"/>
  <c r="T48" i="19"/>
  <c r="X48" i="19"/>
  <c r="AB48" i="19"/>
  <c r="AF48" i="19"/>
  <c r="AJ48" i="19"/>
  <c r="AN48" i="19"/>
  <c r="AX48" i="19"/>
  <c r="Q48" i="19"/>
  <c r="U48" i="19"/>
  <c r="Y48" i="19"/>
  <c r="AC48" i="19"/>
  <c r="AG48" i="19"/>
  <c r="AK48" i="19"/>
  <c r="AO48" i="19"/>
  <c r="AY48" i="19"/>
  <c r="N48" i="19"/>
  <c r="R48" i="19"/>
  <c r="V48" i="19"/>
  <c r="Z48" i="19"/>
  <c r="AD48" i="19"/>
  <c r="AH48" i="19"/>
  <c r="AL48" i="19"/>
  <c r="AP48" i="19"/>
  <c r="S48" i="19"/>
  <c r="AI48" i="19"/>
  <c r="BA48" i="19"/>
  <c r="BE48" i="19"/>
  <c r="BN48" i="19"/>
  <c r="BR48" i="19"/>
  <c r="B49" i="19"/>
  <c r="W48" i="19"/>
  <c r="AM48" i="19"/>
  <c r="BB48" i="19"/>
  <c r="BO48" i="19"/>
  <c r="BS48" i="19"/>
  <c r="AA48" i="19"/>
  <c r="AW48" i="19"/>
  <c r="BC48" i="19"/>
  <c r="BL48" i="19"/>
  <c r="BP48" i="19"/>
  <c r="BT48" i="19"/>
  <c r="BD48" i="19"/>
  <c r="O48" i="19"/>
  <c r="BM48" i="19"/>
  <c r="AE48" i="19"/>
  <c r="BQ48" i="19"/>
  <c r="AZ48" i="19"/>
  <c r="M48" i="19"/>
  <c r="E46" i="19"/>
  <c r="AS47" i="19"/>
  <c r="AR47" i="19"/>
  <c r="AV47" i="19"/>
  <c r="AT47" i="19"/>
  <c r="BH47" i="19"/>
  <c r="BK47" i="19"/>
  <c r="BI47" i="19"/>
  <c r="BG47" i="19"/>
  <c r="E47" i="19" l="1"/>
  <c r="BI48" i="19"/>
  <c r="BG48" i="19"/>
  <c r="BK48" i="19"/>
  <c r="BH48" i="19"/>
  <c r="Q49" i="19"/>
  <c r="U49" i="19"/>
  <c r="Y49" i="19"/>
  <c r="AC49" i="19"/>
  <c r="AG49" i="19"/>
  <c r="AK49" i="19"/>
  <c r="AO49" i="19"/>
  <c r="AY49" i="19"/>
  <c r="BC49" i="19"/>
  <c r="BL49" i="19"/>
  <c r="BP49" i="19"/>
  <c r="BT49" i="19"/>
  <c r="N49" i="19"/>
  <c r="R49" i="19"/>
  <c r="V49" i="19"/>
  <c r="Z49" i="19"/>
  <c r="AD49" i="19"/>
  <c r="AH49" i="19"/>
  <c r="AL49" i="19"/>
  <c r="AP49" i="19"/>
  <c r="AZ49" i="19"/>
  <c r="BD49" i="19"/>
  <c r="BM49" i="19"/>
  <c r="BQ49" i="19"/>
  <c r="O49" i="19"/>
  <c r="S49" i="19"/>
  <c r="W49" i="19"/>
  <c r="AA49" i="19"/>
  <c r="AE49" i="19"/>
  <c r="AI49" i="19"/>
  <c r="AM49" i="19"/>
  <c r="AW49" i="19"/>
  <c r="BA49" i="19"/>
  <c r="BE49" i="19"/>
  <c r="BN49" i="19"/>
  <c r="BR49" i="19"/>
  <c r="B50" i="19"/>
  <c r="P49" i="19"/>
  <c r="AF49" i="19"/>
  <c r="BB49" i="19"/>
  <c r="T49" i="19"/>
  <c r="AJ49" i="19"/>
  <c r="X49" i="19"/>
  <c r="AN49" i="19"/>
  <c r="BO49" i="19"/>
  <c r="BS49" i="19"/>
  <c r="AB49" i="19"/>
  <c r="AX49" i="19"/>
  <c r="M49" i="19"/>
  <c r="D47" i="19"/>
  <c r="AS48" i="19"/>
  <c r="AR48" i="19"/>
  <c r="AV48" i="19"/>
  <c r="AT48" i="19"/>
  <c r="J48" i="19"/>
  <c r="I48" i="19"/>
  <c r="H48" i="19"/>
  <c r="L48" i="19"/>
  <c r="F47" i="19"/>
  <c r="E48" i="19" l="1"/>
  <c r="F48" i="19"/>
  <c r="AS49" i="19"/>
  <c r="AR49" i="19"/>
  <c r="AT49" i="19"/>
  <c r="AV49" i="19"/>
  <c r="BH49" i="19"/>
  <c r="BK49" i="19"/>
  <c r="BI49" i="19"/>
  <c r="BG49" i="19"/>
  <c r="D48" i="19"/>
  <c r="H49" i="19"/>
  <c r="J49" i="19"/>
  <c r="L49" i="19"/>
  <c r="I49" i="19"/>
  <c r="O50" i="19"/>
  <c r="S50" i="19"/>
  <c r="W50" i="19"/>
  <c r="AA50" i="19"/>
  <c r="AE50" i="19"/>
  <c r="AI50" i="19"/>
  <c r="AM50" i="19"/>
  <c r="AW50" i="19"/>
  <c r="BA50" i="19"/>
  <c r="BE50" i="19"/>
  <c r="BN50" i="19"/>
  <c r="BR50" i="19"/>
  <c r="B51" i="19"/>
  <c r="P50" i="19"/>
  <c r="T50" i="19"/>
  <c r="X50" i="19"/>
  <c r="AB50" i="19"/>
  <c r="AF50" i="19"/>
  <c r="AJ50" i="19"/>
  <c r="AN50" i="19"/>
  <c r="AX50" i="19"/>
  <c r="BB50" i="19"/>
  <c r="BO50" i="19"/>
  <c r="BS50" i="19"/>
  <c r="Q50" i="19"/>
  <c r="U50" i="19"/>
  <c r="Y50" i="19"/>
  <c r="AC50" i="19"/>
  <c r="AG50" i="19"/>
  <c r="AK50" i="19"/>
  <c r="AO50" i="19"/>
  <c r="AY50" i="19"/>
  <c r="BC50" i="19"/>
  <c r="BL50" i="19"/>
  <c r="BP50" i="19"/>
  <c r="BT50" i="19"/>
  <c r="N50" i="19"/>
  <c r="AD50" i="19"/>
  <c r="AZ50" i="19"/>
  <c r="R50" i="19"/>
  <c r="AH50" i="19"/>
  <c r="BD50" i="19"/>
  <c r="V50" i="19"/>
  <c r="AL50" i="19"/>
  <c r="BM50" i="19"/>
  <c r="Z50" i="19"/>
  <c r="AP50" i="19"/>
  <c r="BQ50" i="19"/>
  <c r="M50" i="19"/>
  <c r="F49" i="19" l="1"/>
  <c r="E49" i="19"/>
  <c r="D49" i="19"/>
  <c r="BH50" i="19"/>
  <c r="BI50" i="19"/>
  <c r="BG50" i="19"/>
  <c r="BK50" i="19"/>
  <c r="H50" i="19"/>
  <c r="L50" i="19"/>
  <c r="J50" i="19"/>
  <c r="I50" i="19"/>
  <c r="Q51" i="19"/>
  <c r="U51" i="19"/>
  <c r="Y51" i="19"/>
  <c r="AC51" i="19"/>
  <c r="AG51" i="19"/>
  <c r="AK51" i="19"/>
  <c r="AO51" i="19"/>
  <c r="AY51" i="19"/>
  <c r="BC51" i="19"/>
  <c r="BL51" i="19"/>
  <c r="BP51" i="19"/>
  <c r="BT51" i="19"/>
  <c r="N51" i="19"/>
  <c r="R51" i="19"/>
  <c r="V51" i="19"/>
  <c r="Z51" i="19"/>
  <c r="AD51" i="19"/>
  <c r="AH51" i="19"/>
  <c r="AL51" i="19"/>
  <c r="AP51" i="19"/>
  <c r="AZ51" i="19"/>
  <c r="BD51" i="19"/>
  <c r="BM51" i="19"/>
  <c r="BQ51" i="19"/>
  <c r="O51" i="19"/>
  <c r="S51" i="19"/>
  <c r="W51" i="19"/>
  <c r="AA51" i="19"/>
  <c r="AE51" i="19"/>
  <c r="AI51" i="19"/>
  <c r="AM51" i="19"/>
  <c r="AW51" i="19"/>
  <c r="BA51" i="19"/>
  <c r="BE51" i="19"/>
  <c r="BN51" i="19"/>
  <c r="BR51" i="19"/>
  <c r="B52" i="19"/>
  <c r="AB51" i="19"/>
  <c r="AX51" i="19"/>
  <c r="BS51" i="19"/>
  <c r="P51" i="19"/>
  <c r="AF51" i="19"/>
  <c r="BB51" i="19"/>
  <c r="T51" i="19"/>
  <c r="AJ51" i="19"/>
  <c r="X51" i="19"/>
  <c r="AN51" i="19"/>
  <c r="BO51" i="19"/>
  <c r="M51" i="19"/>
  <c r="AS50" i="19"/>
  <c r="AT50" i="19"/>
  <c r="AR50" i="19"/>
  <c r="AV50" i="19"/>
  <c r="E50" i="19" l="1"/>
  <c r="AR51" i="19"/>
  <c r="AT51" i="19"/>
  <c r="AS51" i="19"/>
  <c r="AV51" i="19"/>
  <c r="F50" i="19"/>
  <c r="BH51" i="19"/>
  <c r="BI51" i="19"/>
  <c r="BG51" i="19"/>
  <c r="BK51" i="19"/>
  <c r="H51" i="19"/>
  <c r="I51" i="19"/>
  <c r="L51" i="19"/>
  <c r="J51" i="19"/>
  <c r="O52" i="19"/>
  <c r="S52" i="19"/>
  <c r="W52" i="19"/>
  <c r="AA52" i="19"/>
  <c r="AE52" i="19"/>
  <c r="AI52" i="19"/>
  <c r="AM52" i="19"/>
  <c r="AW52" i="19"/>
  <c r="BA52" i="19"/>
  <c r="BE52" i="19"/>
  <c r="BN52" i="19"/>
  <c r="BR52" i="19"/>
  <c r="B53" i="19"/>
  <c r="P52" i="19"/>
  <c r="T52" i="19"/>
  <c r="X52" i="19"/>
  <c r="AB52" i="19"/>
  <c r="AF52" i="19"/>
  <c r="AJ52" i="19"/>
  <c r="AN52" i="19"/>
  <c r="AX52" i="19"/>
  <c r="BB52" i="19"/>
  <c r="BO52" i="19"/>
  <c r="BS52" i="19"/>
  <c r="Q52" i="19"/>
  <c r="U52" i="19"/>
  <c r="Y52" i="19"/>
  <c r="AC52" i="19"/>
  <c r="AG52" i="19"/>
  <c r="AK52" i="19"/>
  <c r="AO52" i="19"/>
  <c r="AY52" i="19"/>
  <c r="BC52" i="19"/>
  <c r="BL52" i="19"/>
  <c r="BP52" i="19"/>
  <c r="BT52" i="19"/>
  <c r="Z52" i="19"/>
  <c r="AP52" i="19"/>
  <c r="BQ52" i="19"/>
  <c r="N52" i="19"/>
  <c r="AD52" i="19"/>
  <c r="AZ52" i="19"/>
  <c r="R52" i="19"/>
  <c r="AH52" i="19"/>
  <c r="BD52" i="19"/>
  <c r="AL52" i="19"/>
  <c r="BM52" i="19"/>
  <c r="V52" i="19"/>
  <c r="M52" i="19"/>
  <c r="D50" i="19"/>
  <c r="F51" i="19" l="1"/>
  <c r="BH52" i="19"/>
  <c r="BI52" i="19"/>
  <c r="BG52" i="19"/>
  <c r="BK52" i="19"/>
  <c r="E51" i="19"/>
  <c r="Q53" i="19"/>
  <c r="U53" i="19"/>
  <c r="Y53" i="19"/>
  <c r="AC53" i="19"/>
  <c r="AG53" i="19"/>
  <c r="AK53" i="19"/>
  <c r="AO53" i="19"/>
  <c r="AY53" i="19"/>
  <c r="BC53" i="19"/>
  <c r="BL53" i="19"/>
  <c r="BP53" i="19"/>
  <c r="BT53" i="19"/>
  <c r="N53" i="19"/>
  <c r="R53" i="19"/>
  <c r="V53" i="19"/>
  <c r="Z53" i="19"/>
  <c r="AD53" i="19"/>
  <c r="AH53" i="19"/>
  <c r="AL53" i="19"/>
  <c r="AP53" i="19"/>
  <c r="AZ53" i="19"/>
  <c r="BD53" i="19"/>
  <c r="BM53" i="19"/>
  <c r="BQ53" i="19"/>
  <c r="O53" i="19"/>
  <c r="S53" i="19"/>
  <c r="W53" i="19"/>
  <c r="AA53" i="19"/>
  <c r="AE53" i="19"/>
  <c r="AI53" i="19"/>
  <c r="AM53" i="19"/>
  <c r="AW53" i="19"/>
  <c r="BA53" i="19"/>
  <c r="BE53" i="19"/>
  <c r="BN53" i="19"/>
  <c r="BR53" i="19"/>
  <c r="B54" i="19"/>
  <c r="X53" i="19"/>
  <c r="AN53" i="19"/>
  <c r="BO53" i="19"/>
  <c r="AB53" i="19"/>
  <c r="AX53" i="19"/>
  <c r="BS53" i="19"/>
  <c r="P53" i="19"/>
  <c r="AF53" i="19"/>
  <c r="BB53" i="19"/>
  <c r="T53" i="19"/>
  <c r="AJ53" i="19"/>
  <c r="M53" i="19"/>
  <c r="D51" i="19"/>
  <c r="H52" i="19"/>
  <c r="J52" i="19"/>
  <c r="I52" i="19"/>
  <c r="L52" i="19"/>
  <c r="AS52" i="19"/>
  <c r="AR52" i="19"/>
  <c r="AT52" i="19"/>
  <c r="AV52" i="19"/>
  <c r="D52" i="19" l="1"/>
  <c r="BH53" i="19"/>
  <c r="BK53" i="19"/>
  <c r="BI53" i="19"/>
  <c r="BG53" i="19"/>
  <c r="E52" i="19"/>
  <c r="H53" i="19"/>
  <c r="J53" i="19"/>
  <c r="I53" i="19"/>
  <c r="L53" i="19"/>
  <c r="O54" i="19"/>
  <c r="S54" i="19"/>
  <c r="W54" i="19"/>
  <c r="AA54" i="19"/>
  <c r="AE54" i="19"/>
  <c r="AI54" i="19"/>
  <c r="AM54" i="19"/>
  <c r="AW54" i="19"/>
  <c r="BA54" i="19"/>
  <c r="BE54" i="19"/>
  <c r="BN54" i="19"/>
  <c r="BR54" i="19"/>
  <c r="B55" i="19"/>
  <c r="Q54" i="19"/>
  <c r="U54" i="19"/>
  <c r="Y54" i="19"/>
  <c r="AC54" i="19"/>
  <c r="AG54" i="19"/>
  <c r="AK54" i="19"/>
  <c r="AO54" i="19"/>
  <c r="AY54" i="19"/>
  <c r="BC54" i="19"/>
  <c r="BL54" i="19"/>
  <c r="BP54" i="19"/>
  <c r="BT54" i="19"/>
  <c r="R54" i="19"/>
  <c r="Z54" i="19"/>
  <c r="AH54" i="19"/>
  <c r="AP54" i="19"/>
  <c r="BD54" i="19"/>
  <c r="BQ54" i="19"/>
  <c r="T54" i="19"/>
  <c r="AB54" i="19"/>
  <c r="AJ54" i="19"/>
  <c r="AX54" i="19"/>
  <c r="BS54" i="19"/>
  <c r="N54" i="19"/>
  <c r="V54" i="19"/>
  <c r="AD54" i="19"/>
  <c r="AL54" i="19"/>
  <c r="AZ54" i="19"/>
  <c r="BM54" i="19"/>
  <c r="AN54" i="19"/>
  <c r="P54" i="19"/>
  <c r="BB54" i="19"/>
  <c r="AF54" i="19"/>
  <c r="X54" i="19"/>
  <c r="BO54" i="19"/>
  <c r="M54" i="19"/>
  <c r="F52" i="19"/>
  <c r="AV53" i="19"/>
  <c r="AR53" i="19"/>
  <c r="AS53" i="19"/>
  <c r="AT53" i="19"/>
  <c r="E53" i="19" l="1"/>
  <c r="F53" i="19"/>
  <c r="BI54" i="19"/>
  <c r="BG54" i="19"/>
  <c r="BH54" i="19"/>
  <c r="BK54" i="19"/>
  <c r="H54" i="19"/>
  <c r="L54" i="19"/>
  <c r="J54" i="19"/>
  <c r="I54" i="19"/>
  <c r="Q55" i="19"/>
  <c r="U55" i="19"/>
  <c r="Y55" i="19"/>
  <c r="AC55" i="19"/>
  <c r="AG55" i="19"/>
  <c r="AK55" i="19"/>
  <c r="AO55" i="19"/>
  <c r="AY55" i="19"/>
  <c r="BC55" i="19"/>
  <c r="BL55" i="19"/>
  <c r="BP55" i="19"/>
  <c r="BT55" i="19"/>
  <c r="O55" i="19"/>
  <c r="S55" i="19"/>
  <c r="W55" i="19"/>
  <c r="AA55" i="19"/>
  <c r="AE55" i="19"/>
  <c r="AI55" i="19"/>
  <c r="AM55" i="19"/>
  <c r="AW55" i="19"/>
  <c r="BA55" i="19"/>
  <c r="BE55" i="19"/>
  <c r="BN55" i="19"/>
  <c r="BR55" i="19"/>
  <c r="B56" i="19"/>
  <c r="P55" i="19"/>
  <c r="X55" i="19"/>
  <c r="AF55" i="19"/>
  <c r="AN55" i="19"/>
  <c r="BB55" i="19"/>
  <c r="BO55" i="19"/>
  <c r="R55" i="19"/>
  <c r="Z55" i="19"/>
  <c r="AH55" i="19"/>
  <c r="AP55" i="19"/>
  <c r="BD55" i="19"/>
  <c r="BQ55" i="19"/>
  <c r="T55" i="19"/>
  <c r="AB55" i="19"/>
  <c r="AJ55" i="19"/>
  <c r="AX55" i="19"/>
  <c r="BS55" i="19"/>
  <c r="V55" i="19"/>
  <c r="BM55" i="19"/>
  <c r="AD55" i="19"/>
  <c r="AL55" i="19"/>
  <c r="N55" i="19"/>
  <c r="AZ55" i="19"/>
  <c r="M55" i="19"/>
  <c r="D53" i="19"/>
  <c r="AV54" i="19"/>
  <c r="AS54" i="19"/>
  <c r="AR54" i="19"/>
  <c r="AT54" i="19"/>
  <c r="F54" i="19" l="1"/>
  <c r="I55" i="19"/>
  <c r="L55" i="19"/>
  <c r="J55" i="19"/>
  <c r="H55" i="19"/>
  <c r="BK55" i="19"/>
  <c r="BI55" i="19"/>
  <c r="BG55" i="19"/>
  <c r="BH55" i="19"/>
  <c r="O56" i="19"/>
  <c r="S56" i="19"/>
  <c r="W56" i="19"/>
  <c r="AA56" i="19"/>
  <c r="AE56" i="19"/>
  <c r="AI56" i="19"/>
  <c r="AM56" i="19"/>
  <c r="AW56" i="19"/>
  <c r="BA56" i="19"/>
  <c r="BE56" i="19"/>
  <c r="BN56" i="19"/>
  <c r="BR56" i="19"/>
  <c r="B57" i="19"/>
  <c r="Q56" i="19"/>
  <c r="U56" i="19"/>
  <c r="Y56" i="19"/>
  <c r="AC56" i="19"/>
  <c r="AG56" i="19"/>
  <c r="AK56" i="19"/>
  <c r="AO56" i="19"/>
  <c r="AY56" i="19"/>
  <c r="BC56" i="19"/>
  <c r="BL56" i="19"/>
  <c r="BP56" i="19"/>
  <c r="BT56" i="19"/>
  <c r="N56" i="19"/>
  <c r="V56" i="19"/>
  <c r="AD56" i="19"/>
  <c r="AL56" i="19"/>
  <c r="AZ56" i="19"/>
  <c r="BM56" i="19"/>
  <c r="P56" i="19"/>
  <c r="X56" i="19"/>
  <c r="AF56" i="19"/>
  <c r="AN56" i="19"/>
  <c r="BB56" i="19"/>
  <c r="BO56" i="19"/>
  <c r="R56" i="19"/>
  <c r="Z56" i="19"/>
  <c r="AH56" i="19"/>
  <c r="AP56" i="19"/>
  <c r="BD56" i="19"/>
  <c r="BQ56" i="19"/>
  <c r="AJ56" i="19"/>
  <c r="AX56" i="19"/>
  <c r="T56" i="19"/>
  <c r="AB56" i="19"/>
  <c r="BS56" i="19"/>
  <c r="M56" i="19"/>
  <c r="D54" i="19"/>
  <c r="AR55" i="19"/>
  <c r="AS55" i="19"/>
  <c r="AV55" i="19"/>
  <c r="AT55" i="19"/>
  <c r="E54" i="19"/>
  <c r="D55" i="19" l="1"/>
  <c r="H56" i="19"/>
  <c r="I56" i="19"/>
  <c r="L56" i="19"/>
  <c r="J56" i="19"/>
  <c r="BH56" i="19"/>
  <c r="BI56" i="19"/>
  <c r="BG56" i="19"/>
  <c r="BK56" i="19"/>
  <c r="F55" i="19"/>
  <c r="AR56" i="19"/>
  <c r="AT56" i="19"/>
  <c r="AV56" i="19"/>
  <c r="AS56" i="19"/>
  <c r="P57" i="19"/>
  <c r="T57" i="19"/>
  <c r="X57" i="19"/>
  <c r="AB57" i="19"/>
  <c r="AF57" i="19"/>
  <c r="AJ57" i="19"/>
  <c r="AN57" i="19"/>
  <c r="AX57" i="19"/>
  <c r="BB57" i="19"/>
  <c r="BO57" i="19"/>
  <c r="BS57" i="19"/>
  <c r="N57" i="19"/>
  <c r="R57" i="19"/>
  <c r="V57" i="19"/>
  <c r="Z57" i="19"/>
  <c r="AD57" i="19"/>
  <c r="AH57" i="19"/>
  <c r="AL57" i="19"/>
  <c r="AP57" i="19"/>
  <c r="AZ57" i="19"/>
  <c r="BD57" i="19"/>
  <c r="BM57" i="19"/>
  <c r="BQ57" i="19"/>
  <c r="S57" i="19"/>
  <c r="AA57" i="19"/>
  <c r="AI57" i="19"/>
  <c r="AW57" i="19"/>
  <c r="BE57" i="19"/>
  <c r="BR57" i="19"/>
  <c r="M57" i="19"/>
  <c r="U57" i="19"/>
  <c r="AC57" i="19"/>
  <c r="AK57" i="19"/>
  <c r="AY57" i="19"/>
  <c r="BL57" i="19"/>
  <c r="BT57" i="19"/>
  <c r="O57" i="19"/>
  <c r="W57" i="19"/>
  <c r="AE57" i="19"/>
  <c r="AM57" i="19"/>
  <c r="BA57" i="19"/>
  <c r="BN57" i="19"/>
  <c r="B58" i="19"/>
  <c r="Q57" i="19"/>
  <c r="BC57" i="19"/>
  <c r="Y57" i="19"/>
  <c r="BP57" i="19"/>
  <c r="AG57" i="19"/>
  <c r="AO57" i="19"/>
  <c r="E55" i="19"/>
  <c r="N58" i="19" l="1"/>
  <c r="R58" i="19"/>
  <c r="V58" i="19"/>
  <c r="Z58" i="19"/>
  <c r="AD58" i="19"/>
  <c r="AH58" i="19"/>
  <c r="AL58" i="19"/>
  <c r="AP58" i="19"/>
  <c r="AZ58" i="19"/>
  <c r="BD58" i="19"/>
  <c r="BM58" i="19"/>
  <c r="P58" i="19"/>
  <c r="T58" i="19"/>
  <c r="X58" i="19"/>
  <c r="AB58" i="19"/>
  <c r="AF58" i="19"/>
  <c r="AJ58" i="19"/>
  <c r="AN58" i="19"/>
  <c r="AX58" i="19"/>
  <c r="BB58" i="19"/>
  <c r="BO58" i="19"/>
  <c r="BS58" i="19"/>
  <c r="Q58" i="19"/>
  <c r="Y58" i="19"/>
  <c r="AG58" i="19"/>
  <c r="AO58" i="19"/>
  <c r="BC58" i="19"/>
  <c r="BP58" i="19"/>
  <c r="S58" i="19"/>
  <c r="AA58" i="19"/>
  <c r="AI58" i="19"/>
  <c r="AW58" i="19"/>
  <c r="BE58" i="19"/>
  <c r="BQ58" i="19"/>
  <c r="B59" i="19"/>
  <c r="U58" i="19"/>
  <c r="AC58" i="19"/>
  <c r="AK58" i="19"/>
  <c r="AY58" i="19"/>
  <c r="BL58" i="19"/>
  <c r="BR58" i="19"/>
  <c r="AE58" i="19"/>
  <c r="BT58" i="19"/>
  <c r="AM58" i="19"/>
  <c r="O58" i="19"/>
  <c r="BA58" i="19"/>
  <c r="W58" i="19"/>
  <c r="BN58" i="19"/>
  <c r="M58" i="19"/>
  <c r="BH57" i="19"/>
  <c r="BK57" i="19"/>
  <c r="BG57" i="19"/>
  <c r="BI57" i="19"/>
  <c r="AS57" i="19"/>
  <c r="AV57" i="19"/>
  <c r="AR57" i="19"/>
  <c r="AT57" i="19"/>
  <c r="F56" i="19"/>
  <c r="H57" i="19"/>
  <c r="I57" i="19"/>
  <c r="L57" i="19"/>
  <c r="J57" i="19"/>
  <c r="E56" i="19"/>
  <c r="D56" i="19"/>
  <c r="E57" i="19" l="1"/>
  <c r="D57" i="19"/>
  <c r="N59" i="19"/>
  <c r="R59" i="19"/>
  <c r="Q59" i="19"/>
  <c r="V59" i="19"/>
  <c r="Z59" i="19"/>
  <c r="AD59" i="19"/>
  <c r="AH59" i="19"/>
  <c r="AL59" i="19"/>
  <c r="AP59" i="19"/>
  <c r="AZ59" i="19"/>
  <c r="BD59" i="19"/>
  <c r="BM59" i="19"/>
  <c r="BQ59" i="19"/>
  <c r="S59" i="19"/>
  <c r="W59" i="19"/>
  <c r="AA59" i="19"/>
  <c r="AE59" i="19"/>
  <c r="AI59" i="19"/>
  <c r="AM59" i="19"/>
  <c r="AW59" i="19"/>
  <c r="BA59" i="19"/>
  <c r="BE59" i="19"/>
  <c r="BN59" i="19"/>
  <c r="BR59" i="19"/>
  <c r="B60" i="19"/>
  <c r="O59" i="19"/>
  <c r="T59" i="19"/>
  <c r="X59" i="19"/>
  <c r="AB59" i="19"/>
  <c r="AF59" i="19"/>
  <c r="AJ59" i="19"/>
  <c r="AN59" i="19"/>
  <c r="AX59" i="19"/>
  <c r="BB59" i="19"/>
  <c r="BO59" i="19"/>
  <c r="BS59" i="19"/>
  <c r="AC59" i="19"/>
  <c r="AY59" i="19"/>
  <c r="BT59" i="19"/>
  <c r="P59" i="19"/>
  <c r="AG59" i="19"/>
  <c r="BC59" i="19"/>
  <c r="U59" i="19"/>
  <c r="AK59" i="19"/>
  <c r="BL59" i="19"/>
  <c r="Y59" i="19"/>
  <c r="AO59" i="19"/>
  <c r="BP59" i="19"/>
  <c r="M59" i="19"/>
  <c r="BH58" i="19"/>
  <c r="BI58" i="19"/>
  <c r="BG58" i="19"/>
  <c r="BK58" i="19"/>
  <c r="F57" i="19"/>
  <c r="AS58" i="19"/>
  <c r="AV58" i="19"/>
  <c r="AT58" i="19"/>
  <c r="AR58" i="19"/>
  <c r="H58" i="19"/>
  <c r="L58" i="19"/>
  <c r="I58" i="19"/>
  <c r="J58" i="19"/>
  <c r="D58" i="19" l="1"/>
  <c r="F58" i="19"/>
  <c r="E58" i="19"/>
  <c r="BH59" i="19"/>
  <c r="BK59" i="19"/>
  <c r="BI59" i="19"/>
  <c r="BG59" i="19"/>
  <c r="P60" i="19"/>
  <c r="T60" i="19"/>
  <c r="X60" i="19"/>
  <c r="AB60" i="19"/>
  <c r="AF60" i="19"/>
  <c r="AJ60" i="19"/>
  <c r="AN60" i="19"/>
  <c r="AX60" i="19"/>
  <c r="BB60" i="19"/>
  <c r="BO60" i="19"/>
  <c r="BS60" i="19"/>
  <c r="Q60" i="19"/>
  <c r="U60" i="19"/>
  <c r="Y60" i="19"/>
  <c r="AC60" i="19"/>
  <c r="AG60" i="19"/>
  <c r="AK60" i="19"/>
  <c r="AO60" i="19"/>
  <c r="AY60" i="19"/>
  <c r="BC60" i="19"/>
  <c r="BL60" i="19"/>
  <c r="BP60" i="19"/>
  <c r="BT60" i="19"/>
  <c r="N60" i="19"/>
  <c r="R60" i="19"/>
  <c r="V60" i="19"/>
  <c r="Z60" i="19"/>
  <c r="AD60" i="19"/>
  <c r="AH60" i="19"/>
  <c r="AL60" i="19"/>
  <c r="AP60" i="19"/>
  <c r="AZ60" i="19"/>
  <c r="BD60" i="19"/>
  <c r="BM60" i="19"/>
  <c r="BQ60" i="19"/>
  <c r="AA60" i="19"/>
  <c r="AW60" i="19"/>
  <c r="BR60" i="19"/>
  <c r="O60" i="19"/>
  <c r="AE60" i="19"/>
  <c r="BA60" i="19"/>
  <c r="B61" i="19"/>
  <c r="S60" i="19"/>
  <c r="AI60" i="19"/>
  <c r="BE60" i="19"/>
  <c r="W60" i="19"/>
  <c r="AM60" i="19"/>
  <c r="BN60" i="19"/>
  <c r="M60" i="19"/>
  <c r="I59" i="19"/>
  <c r="L59" i="19"/>
  <c r="H59" i="19"/>
  <c r="J59" i="19"/>
  <c r="AR59" i="19"/>
  <c r="AS59" i="19"/>
  <c r="AV59" i="19"/>
  <c r="AT59" i="19"/>
  <c r="E59" i="19" l="1"/>
  <c r="N61" i="19"/>
  <c r="R61" i="19"/>
  <c r="V61" i="19"/>
  <c r="Z61" i="19"/>
  <c r="AD61" i="19"/>
  <c r="AH61" i="19"/>
  <c r="AL61" i="19"/>
  <c r="AP61" i="19"/>
  <c r="AZ61" i="19"/>
  <c r="BD61" i="19"/>
  <c r="BM61" i="19"/>
  <c r="BQ61" i="19"/>
  <c r="O61" i="19"/>
  <c r="S61" i="19"/>
  <c r="W61" i="19"/>
  <c r="AA61" i="19"/>
  <c r="AE61" i="19"/>
  <c r="AI61" i="19"/>
  <c r="AM61" i="19"/>
  <c r="AW61" i="19"/>
  <c r="BA61" i="19"/>
  <c r="BE61" i="19"/>
  <c r="BN61" i="19"/>
  <c r="BR61" i="19"/>
  <c r="B62" i="19"/>
  <c r="P61" i="19"/>
  <c r="T61" i="19"/>
  <c r="X61" i="19"/>
  <c r="AB61" i="19"/>
  <c r="AF61" i="19"/>
  <c r="AJ61" i="19"/>
  <c r="AN61" i="19"/>
  <c r="AX61" i="19"/>
  <c r="BB61" i="19"/>
  <c r="BO61" i="19"/>
  <c r="BS61" i="19"/>
  <c r="Y61" i="19"/>
  <c r="AO61" i="19"/>
  <c r="BP61" i="19"/>
  <c r="AC61" i="19"/>
  <c r="AY61" i="19"/>
  <c r="BT61" i="19"/>
  <c r="Q61" i="19"/>
  <c r="AG61" i="19"/>
  <c r="BC61" i="19"/>
  <c r="U61" i="19"/>
  <c r="AK61" i="19"/>
  <c r="BL61" i="19"/>
  <c r="M61" i="19"/>
  <c r="F59" i="19"/>
  <c r="H60" i="19"/>
  <c r="I60" i="19"/>
  <c r="J60" i="19"/>
  <c r="L60" i="19"/>
  <c r="AS60" i="19"/>
  <c r="AR60" i="19"/>
  <c r="AV60" i="19"/>
  <c r="AT60" i="19"/>
  <c r="BH60" i="19"/>
  <c r="BI60" i="19"/>
  <c r="BG60" i="19"/>
  <c r="BK60" i="19"/>
  <c r="D59" i="19"/>
  <c r="E60" i="19" l="1"/>
  <c r="F60" i="19"/>
  <c r="BH61" i="19"/>
  <c r="BK61" i="19"/>
  <c r="BI61" i="19"/>
  <c r="BG61" i="19"/>
  <c r="AS61" i="19"/>
  <c r="AR61" i="19"/>
  <c r="AT61" i="19"/>
  <c r="AV61" i="19"/>
  <c r="D60" i="19"/>
  <c r="L61" i="19"/>
  <c r="H61" i="19"/>
  <c r="J61" i="19"/>
  <c r="I61" i="19"/>
  <c r="P62" i="19"/>
  <c r="T62" i="19"/>
  <c r="X62" i="19"/>
  <c r="AB62" i="19"/>
  <c r="AF62" i="19"/>
  <c r="AJ62" i="19"/>
  <c r="AN62" i="19"/>
  <c r="AX62" i="19"/>
  <c r="BB62" i="19"/>
  <c r="BO62" i="19"/>
  <c r="BS62" i="19"/>
  <c r="Q62" i="19"/>
  <c r="U62" i="19"/>
  <c r="Y62" i="19"/>
  <c r="AC62" i="19"/>
  <c r="AG62" i="19"/>
  <c r="AK62" i="19"/>
  <c r="AO62" i="19"/>
  <c r="AY62" i="19"/>
  <c r="BC62" i="19"/>
  <c r="BL62" i="19"/>
  <c r="BP62" i="19"/>
  <c r="BT62" i="19"/>
  <c r="N62" i="19"/>
  <c r="R62" i="19"/>
  <c r="V62" i="19"/>
  <c r="Z62" i="19"/>
  <c r="AD62" i="19"/>
  <c r="AH62" i="19"/>
  <c r="AL62" i="19"/>
  <c r="AP62" i="19"/>
  <c r="AZ62" i="19"/>
  <c r="BD62" i="19"/>
  <c r="BM62" i="19"/>
  <c r="BQ62" i="19"/>
  <c r="W62" i="19"/>
  <c r="AM62" i="19"/>
  <c r="BN62" i="19"/>
  <c r="AA62" i="19"/>
  <c r="AW62" i="19"/>
  <c r="BR62" i="19"/>
  <c r="O62" i="19"/>
  <c r="AE62" i="19"/>
  <c r="BA62" i="19"/>
  <c r="B63" i="19"/>
  <c r="S62" i="19"/>
  <c r="AI62" i="19"/>
  <c r="BE62" i="19"/>
  <c r="M62" i="19"/>
  <c r="E61" i="19" l="1"/>
  <c r="F61" i="19"/>
  <c r="D61" i="19"/>
  <c r="AS62" i="19"/>
  <c r="AV62" i="19"/>
  <c r="AR62" i="19"/>
  <c r="AT62" i="19"/>
  <c r="H62" i="19"/>
  <c r="I62" i="19"/>
  <c r="L62" i="19"/>
  <c r="J62" i="19"/>
  <c r="N63" i="19"/>
  <c r="R63" i="19"/>
  <c r="V63" i="19"/>
  <c r="Z63" i="19"/>
  <c r="AD63" i="19"/>
  <c r="AH63" i="19"/>
  <c r="AL63" i="19"/>
  <c r="AP63" i="19"/>
  <c r="AZ63" i="19"/>
  <c r="BD63" i="19"/>
  <c r="BM63" i="19"/>
  <c r="BQ63" i="19"/>
  <c r="O63" i="19"/>
  <c r="S63" i="19"/>
  <c r="W63" i="19"/>
  <c r="AA63" i="19"/>
  <c r="AE63" i="19"/>
  <c r="AI63" i="19"/>
  <c r="AM63" i="19"/>
  <c r="AW63" i="19"/>
  <c r="BA63" i="19"/>
  <c r="BE63" i="19"/>
  <c r="BN63" i="19"/>
  <c r="BR63" i="19"/>
  <c r="B64" i="19"/>
  <c r="P63" i="19"/>
  <c r="T63" i="19"/>
  <c r="X63" i="19"/>
  <c r="AB63" i="19"/>
  <c r="AF63" i="19"/>
  <c r="AJ63" i="19"/>
  <c r="AN63" i="19"/>
  <c r="AX63" i="19"/>
  <c r="BB63" i="19"/>
  <c r="BO63" i="19"/>
  <c r="BS63" i="19"/>
  <c r="U63" i="19"/>
  <c r="AK63" i="19"/>
  <c r="BL63" i="19"/>
  <c r="Y63" i="19"/>
  <c r="AO63" i="19"/>
  <c r="BP63" i="19"/>
  <c r="AC63" i="19"/>
  <c r="AY63" i="19"/>
  <c r="BT63" i="19"/>
  <c r="Q63" i="19"/>
  <c r="AG63" i="19"/>
  <c r="BC63" i="19"/>
  <c r="M63" i="19"/>
  <c r="BI62" i="19"/>
  <c r="BG62" i="19"/>
  <c r="BH62" i="19"/>
  <c r="BK62" i="19"/>
  <c r="E62" i="19" l="1"/>
  <c r="BH63" i="19"/>
  <c r="BK63" i="19"/>
  <c r="BI63" i="19"/>
  <c r="BG63" i="19"/>
  <c r="P64" i="19"/>
  <c r="T64" i="19"/>
  <c r="X64" i="19"/>
  <c r="AB64" i="19"/>
  <c r="AF64" i="19"/>
  <c r="AJ64" i="19"/>
  <c r="AN64" i="19"/>
  <c r="AX64" i="19"/>
  <c r="BB64" i="19"/>
  <c r="BO64" i="19"/>
  <c r="BS64" i="19"/>
  <c r="Q64" i="19"/>
  <c r="U64" i="19"/>
  <c r="Y64" i="19"/>
  <c r="AC64" i="19"/>
  <c r="AG64" i="19"/>
  <c r="AK64" i="19"/>
  <c r="AO64" i="19"/>
  <c r="AY64" i="19"/>
  <c r="BC64" i="19"/>
  <c r="BL64" i="19"/>
  <c r="BP64" i="19"/>
  <c r="BT64" i="19"/>
  <c r="N64" i="19"/>
  <c r="R64" i="19"/>
  <c r="V64" i="19"/>
  <c r="Z64" i="19"/>
  <c r="AD64" i="19"/>
  <c r="AH64" i="19"/>
  <c r="AL64" i="19"/>
  <c r="AP64" i="19"/>
  <c r="AZ64" i="19"/>
  <c r="BD64" i="19"/>
  <c r="BM64" i="19"/>
  <c r="BQ64" i="19"/>
  <c r="S64" i="19"/>
  <c r="AI64" i="19"/>
  <c r="BE64" i="19"/>
  <c r="W64" i="19"/>
  <c r="AM64" i="19"/>
  <c r="BN64" i="19"/>
  <c r="AA64" i="19"/>
  <c r="AW64" i="19"/>
  <c r="BR64" i="19"/>
  <c r="O64" i="19"/>
  <c r="AE64" i="19"/>
  <c r="BA64" i="19"/>
  <c r="B65" i="19"/>
  <c r="M64" i="19"/>
  <c r="D62" i="19"/>
  <c r="I63" i="19"/>
  <c r="H63" i="19"/>
  <c r="L63" i="19"/>
  <c r="J63" i="19"/>
  <c r="AR63" i="19"/>
  <c r="AS63" i="19"/>
  <c r="AV63" i="19"/>
  <c r="AT63" i="19"/>
  <c r="F62" i="19"/>
  <c r="E63" i="19" l="1"/>
  <c r="F63" i="19"/>
  <c r="AS64" i="19"/>
  <c r="AR64" i="19"/>
  <c r="AV64" i="19"/>
  <c r="AT64" i="19"/>
  <c r="H64" i="19"/>
  <c r="J64" i="19"/>
  <c r="I64" i="19"/>
  <c r="L64" i="19"/>
  <c r="BH64" i="19"/>
  <c r="BI64" i="19"/>
  <c r="BG64" i="19"/>
  <c r="BK64" i="19"/>
  <c r="D63" i="19"/>
  <c r="N65" i="19"/>
  <c r="R65" i="19"/>
  <c r="V65" i="19"/>
  <c r="Z65" i="19"/>
  <c r="AD65" i="19"/>
  <c r="AH65" i="19"/>
  <c r="AL65" i="19"/>
  <c r="AP65" i="19"/>
  <c r="AZ65" i="19"/>
  <c r="BD65" i="19"/>
  <c r="BM65" i="19"/>
  <c r="BQ65" i="19"/>
  <c r="O65" i="19"/>
  <c r="S65" i="19"/>
  <c r="W65" i="19"/>
  <c r="AA65" i="19"/>
  <c r="AE65" i="19"/>
  <c r="AI65" i="19"/>
  <c r="AM65" i="19"/>
  <c r="AW65" i="19"/>
  <c r="BA65" i="19"/>
  <c r="BE65" i="19"/>
  <c r="BN65" i="19"/>
  <c r="BR65" i="19"/>
  <c r="B66" i="19"/>
  <c r="P65" i="19"/>
  <c r="T65" i="19"/>
  <c r="X65" i="19"/>
  <c r="AB65" i="19"/>
  <c r="AF65" i="19"/>
  <c r="AJ65" i="19"/>
  <c r="AN65" i="19"/>
  <c r="AX65" i="19"/>
  <c r="BB65" i="19"/>
  <c r="BO65" i="19"/>
  <c r="BS65" i="19"/>
  <c r="Q65" i="19"/>
  <c r="AG65" i="19"/>
  <c r="BC65" i="19"/>
  <c r="U65" i="19"/>
  <c r="AK65" i="19"/>
  <c r="BL65" i="19"/>
  <c r="Y65" i="19"/>
  <c r="AO65" i="19"/>
  <c r="BP65" i="19"/>
  <c r="AC65" i="19"/>
  <c r="AY65" i="19"/>
  <c r="BT65" i="19"/>
  <c r="M65" i="19"/>
  <c r="E64" i="19" l="1"/>
  <c r="F64" i="19"/>
  <c r="BH65" i="19"/>
  <c r="BK65" i="19"/>
  <c r="BI65" i="19"/>
  <c r="BG65" i="19"/>
  <c r="H65" i="19"/>
  <c r="J65" i="19"/>
  <c r="I65" i="19"/>
  <c r="L65" i="19"/>
  <c r="P66" i="19"/>
  <c r="T66" i="19"/>
  <c r="X66" i="19"/>
  <c r="AB66" i="19"/>
  <c r="AF66" i="19"/>
  <c r="AJ66" i="19"/>
  <c r="AN66" i="19"/>
  <c r="AX66" i="19"/>
  <c r="BB66" i="19"/>
  <c r="BO66" i="19"/>
  <c r="BS66" i="19"/>
  <c r="Q66" i="19"/>
  <c r="U66" i="19"/>
  <c r="Y66" i="19"/>
  <c r="AC66" i="19"/>
  <c r="AG66" i="19"/>
  <c r="AK66" i="19"/>
  <c r="AO66" i="19"/>
  <c r="AY66" i="19"/>
  <c r="BC66" i="19"/>
  <c r="BL66" i="19"/>
  <c r="BP66" i="19"/>
  <c r="BT66" i="19"/>
  <c r="N66" i="19"/>
  <c r="R66" i="19"/>
  <c r="V66" i="19"/>
  <c r="Z66" i="19"/>
  <c r="AD66" i="19"/>
  <c r="AH66" i="19"/>
  <c r="AL66" i="19"/>
  <c r="AP66" i="19"/>
  <c r="AZ66" i="19"/>
  <c r="BD66" i="19"/>
  <c r="BM66" i="19"/>
  <c r="BQ66" i="19"/>
  <c r="O66" i="19"/>
  <c r="AE66" i="19"/>
  <c r="BA66" i="19"/>
  <c r="B67" i="19"/>
  <c r="S66" i="19"/>
  <c r="AI66" i="19"/>
  <c r="BE66" i="19"/>
  <c r="W66" i="19"/>
  <c r="AM66" i="19"/>
  <c r="BN66" i="19"/>
  <c r="AA66" i="19"/>
  <c r="AW66" i="19"/>
  <c r="BR66" i="19"/>
  <c r="M66" i="19"/>
  <c r="AS65" i="19"/>
  <c r="AR65" i="19"/>
  <c r="AT65" i="19"/>
  <c r="AV65" i="19"/>
  <c r="D64" i="19"/>
  <c r="E65" i="19" l="1"/>
  <c r="N67" i="19"/>
  <c r="R67" i="19"/>
  <c r="V67" i="19"/>
  <c r="Z67" i="19"/>
  <c r="AD67" i="19"/>
  <c r="AH67" i="19"/>
  <c r="AL67" i="19"/>
  <c r="AP67" i="19"/>
  <c r="AZ67" i="19"/>
  <c r="BD67" i="19"/>
  <c r="BM67" i="19"/>
  <c r="BQ67" i="19"/>
  <c r="O67" i="19"/>
  <c r="S67" i="19"/>
  <c r="W67" i="19"/>
  <c r="AA67" i="19"/>
  <c r="AE67" i="19"/>
  <c r="AI67" i="19"/>
  <c r="AM67" i="19"/>
  <c r="AW67" i="19"/>
  <c r="BA67" i="19"/>
  <c r="BE67" i="19"/>
  <c r="BN67" i="19"/>
  <c r="BR67" i="19"/>
  <c r="B68" i="19"/>
  <c r="P67" i="19"/>
  <c r="T67" i="19"/>
  <c r="X67" i="19"/>
  <c r="AB67" i="19"/>
  <c r="AF67" i="19"/>
  <c r="AJ67" i="19"/>
  <c r="AN67" i="19"/>
  <c r="AX67" i="19"/>
  <c r="BB67" i="19"/>
  <c r="BO67" i="19"/>
  <c r="BS67" i="19"/>
  <c r="AC67" i="19"/>
  <c r="AY67" i="19"/>
  <c r="BT67" i="19"/>
  <c r="Q67" i="19"/>
  <c r="AG67" i="19"/>
  <c r="BC67" i="19"/>
  <c r="U67" i="19"/>
  <c r="AK67" i="19"/>
  <c r="BL67" i="19"/>
  <c r="Y67" i="19"/>
  <c r="AO67" i="19"/>
  <c r="BP67" i="19"/>
  <c r="M67" i="19"/>
  <c r="F65" i="19"/>
  <c r="H66" i="19"/>
  <c r="I66" i="19"/>
  <c r="L66" i="19"/>
  <c r="J66" i="19"/>
  <c r="BI66" i="19"/>
  <c r="BG66" i="19"/>
  <c r="BH66" i="19"/>
  <c r="BK66" i="19"/>
  <c r="D65" i="19"/>
  <c r="AS66" i="19"/>
  <c r="AV66" i="19"/>
  <c r="AR66" i="19"/>
  <c r="AT66" i="19"/>
  <c r="E66" i="19" l="1"/>
  <c r="AR67" i="19"/>
  <c r="AT67" i="19"/>
  <c r="AS67" i="19"/>
  <c r="AV67" i="19"/>
  <c r="F66" i="19"/>
  <c r="D66" i="19"/>
  <c r="H67" i="19"/>
  <c r="L67" i="19"/>
  <c r="I67" i="19"/>
  <c r="J67" i="19"/>
  <c r="BH67" i="19"/>
  <c r="BI67" i="19"/>
  <c r="BG67" i="19"/>
  <c r="BK67" i="19"/>
  <c r="P68" i="19"/>
  <c r="T68" i="19"/>
  <c r="X68" i="19"/>
  <c r="AB68" i="19"/>
  <c r="AF68" i="19"/>
  <c r="AJ68" i="19"/>
  <c r="AN68" i="19"/>
  <c r="AX68" i="19"/>
  <c r="BB68" i="19"/>
  <c r="BO68" i="19"/>
  <c r="BS68" i="19"/>
  <c r="Q68" i="19"/>
  <c r="U68" i="19"/>
  <c r="Y68" i="19"/>
  <c r="AC68" i="19"/>
  <c r="AG68" i="19"/>
  <c r="AK68" i="19"/>
  <c r="AO68" i="19"/>
  <c r="AY68" i="19"/>
  <c r="BC68" i="19"/>
  <c r="BL68" i="19"/>
  <c r="BP68" i="19"/>
  <c r="BT68" i="19"/>
  <c r="N68" i="19"/>
  <c r="R68" i="19"/>
  <c r="V68" i="19"/>
  <c r="Z68" i="19"/>
  <c r="AD68" i="19"/>
  <c r="AH68" i="19"/>
  <c r="AL68" i="19"/>
  <c r="AP68" i="19"/>
  <c r="AZ68" i="19"/>
  <c r="BD68" i="19"/>
  <c r="BM68" i="19"/>
  <c r="BQ68" i="19"/>
  <c r="AA68" i="19"/>
  <c r="AW68" i="19"/>
  <c r="BR68" i="19"/>
  <c r="W68" i="19"/>
  <c r="O68" i="19"/>
  <c r="AE68" i="19"/>
  <c r="BA68" i="19"/>
  <c r="B69" i="19"/>
  <c r="S68" i="19"/>
  <c r="AI68" i="19"/>
  <c r="BE68" i="19"/>
  <c r="AM68" i="19"/>
  <c r="BN68" i="19"/>
  <c r="M68" i="19"/>
  <c r="AS68" i="19" l="1"/>
  <c r="AR68" i="19"/>
  <c r="AV68" i="19"/>
  <c r="AT68" i="19"/>
  <c r="BH68" i="19"/>
  <c r="BI68" i="19"/>
  <c r="BG68" i="19"/>
  <c r="BK68" i="19"/>
  <c r="D67" i="19"/>
  <c r="H68" i="19"/>
  <c r="I68" i="19"/>
  <c r="L68" i="19"/>
  <c r="J68" i="19"/>
  <c r="F67" i="19"/>
  <c r="N69" i="19"/>
  <c r="R69" i="19"/>
  <c r="V69" i="19"/>
  <c r="Z69" i="19"/>
  <c r="AD69" i="19"/>
  <c r="AH69" i="19"/>
  <c r="AL69" i="19"/>
  <c r="AP69" i="19"/>
  <c r="AZ69" i="19"/>
  <c r="BD69" i="19"/>
  <c r="BM69" i="19"/>
  <c r="BQ69" i="19"/>
  <c r="O69" i="19"/>
  <c r="S69" i="19"/>
  <c r="W69" i="19"/>
  <c r="AA69" i="19"/>
  <c r="AE69" i="19"/>
  <c r="AI69" i="19"/>
  <c r="AM69" i="19"/>
  <c r="AW69" i="19"/>
  <c r="BA69" i="19"/>
  <c r="BE69" i="19"/>
  <c r="BN69" i="19"/>
  <c r="BR69" i="19"/>
  <c r="B70" i="19"/>
  <c r="P69" i="19"/>
  <c r="T69" i="19"/>
  <c r="X69" i="19"/>
  <c r="AB69" i="19"/>
  <c r="AF69" i="19"/>
  <c r="AJ69" i="19"/>
  <c r="AN69" i="19"/>
  <c r="AX69" i="19"/>
  <c r="BB69" i="19"/>
  <c r="BO69" i="19"/>
  <c r="BS69" i="19"/>
  <c r="Y69" i="19"/>
  <c r="AO69" i="19"/>
  <c r="BP69" i="19"/>
  <c r="AC69" i="19"/>
  <c r="AY69" i="19"/>
  <c r="BT69" i="19"/>
  <c r="Q69" i="19"/>
  <c r="AG69" i="19"/>
  <c r="BC69" i="19"/>
  <c r="U69" i="19"/>
  <c r="AK69" i="19"/>
  <c r="BL69" i="19"/>
  <c r="M69" i="19"/>
  <c r="E67" i="19"/>
  <c r="E68" i="19" l="1"/>
  <c r="H69" i="19"/>
  <c r="J69" i="19"/>
  <c r="L69" i="19"/>
  <c r="I69" i="19"/>
  <c r="BH69" i="19"/>
  <c r="BK69" i="19"/>
  <c r="BG69" i="19"/>
  <c r="BI69" i="19"/>
  <c r="AS69" i="19"/>
  <c r="AR69" i="19"/>
  <c r="AT69" i="19"/>
  <c r="AV69" i="19"/>
  <c r="D68" i="19"/>
  <c r="P70" i="19"/>
  <c r="T70" i="19"/>
  <c r="X70" i="19"/>
  <c r="AB70" i="19"/>
  <c r="AF70" i="19"/>
  <c r="AJ70" i="19"/>
  <c r="AN70" i="19"/>
  <c r="AX70" i="19"/>
  <c r="BB70" i="19"/>
  <c r="BO70" i="19"/>
  <c r="BS70" i="19"/>
  <c r="Q70" i="19"/>
  <c r="U70" i="19"/>
  <c r="Y70" i="19"/>
  <c r="AC70" i="19"/>
  <c r="AG70" i="19"/>
  <c r="AK70" i="19"/>
  <c r="AO70" i="19"/>
  <c r="AY70" i="19"/>
  <c r="BC70" i="19"/>
  <c r="BL70" i="19"/>
  <c r="BP70" i="19"/>
  <c r="BT70" i="19"/>
  <c r="N70" i="19"/>
  <c r="R70" i="19"/>
  <c r="V70" i="19"/>
  <c r="Z70" i="19"/>
  <c r="AD70" i="19"/>
  <c r="AH70" i="19"/>
  <c r="AL70" i="19"/>
  <c r="AP70" i="19"/>
  <c r="AZ70" i="19"/>
  <c r="BD70" i="19"/>
  <c r="BM70" i="19"/>
  <c r="BQ70" i="19"/>
  <c r="W70" i="19"/>
  <c r="AM70" i="19"/>
  <c r="BN70" i="19"/>
  <c r="S70" i="19"/>
  <c r="AA70" i="19"/>
  <c r="AW70" i="19"/>
  <c r="BR70" i="19"/>
  <c r="O70" i="19"/>
  <c r="AE70" i="19"/>
  <c r="BA70" i="19"/>
  <c r="B71" i="19"/>
  <c r="AI70" i="19"/>
  <c r="BE70" i="19"/>
  <c r="M70" i="19"/>
  <c r="F68" i="19"/>
  <c r="E69" i="19" l="1"/>
  <c r="D69" i="19"/>
  <c r="N71" i="19"/>
  <c r="R71" i="19"/>
  <c r="V71" i="19"/>
  <c r="Z71" i="19"/>
  <c r="AD71" i="19"/>
  <c r="AH71" i="19"/>
  <c r="AL71" i="19"/>
  <c r="AP71" i="19"/>
  <c r="AZ71" i="19"/>
  <c r="BD71" i="19"/>
  <c r="BM71" i="19"/>
  <c r="BQ71" i="19"/>
  <c r="O71" i="19"/>
  <c r="S71" i="19"/>
  <c r="W71" i="19"/>
  <c r="AA71" i="19"/>
  <c r="AE71" i="19"/>
  <c r="AI71" i="19"/>
  <c r="AM71" i="19"/>
  <c r="AW71" i="19"/>
  <c r="BA71" i="19"/>
  <c r="BE71" i="19"/>
  <c r="BN71" i="19"/>
  <c r="BR71" i="19"/>
  <c r="P71" i="19"/>
  <c r="T71" i="19"/>
  <c r="X71" i="19"/>
  <c r="AB71" i="19"/>
  <c r="AF71" i="19"/>
  <c r="AJ71" i="19"/>
  <c r="AN71" i="19"/>
  <c r="AX71" i="19"/>
  <c r="BB71" i="19"/>
  <c r="BO71" i="19"/>
  <c r="BS71" i="19"/>
  <c r="U71" i="19"/>
  <c r="AK71" i="19"/>
  <c r="BL71" i="19"/>
  <c r="Q71" i="19"/>
  <c r="BC71" i="19"/>
  <c r="Y71" i="19"/>
  <c r="AO71" i="19"/>
  <c r="BP71" i="19"/>
  <c r="AC71" i="19"/>
  <c r="AY71" i="19"/>
  <c r="BT71" i="19"/>
  <c r="AG71" i="19"/>
  <c r="M71" i="19"/>
  <c r="H70" i="19"/>
  <c r="L70" i="19"/>
  <c r="I70" i="19"/>
  <c r="J70" i="19"/>
  <c r="AS70" i="19"/>
  <c r="AV70" i="19"/>
  <c r="AR70" i="19"/>
  <c r="AT70" i="19"/>
  <c r="BI70" i="19"/>
  <c r="BG70" i="19"/>
  <c r="BH70" i="19"/>
  <c r="BK70" i="19"/>
  <c r="F69" i="19"/>
  <c r="F70" i="19" l="1"/>
  <c r="AR71" i="19"/>
  <c r="AR73" i="19" s="1"/>
  <c r="H30" i="17" s="1"/>
  <c r="AT71" i="19"/>
  <c r="AT73" i="19" s="1"/>
  <c r="AS71" i="19"/>
  <c r="AS73" i="19" s="1"/>
  <c r="H31" i="17" s="1"/>
  <c r="AV71" i="19"/>
  <c r="E70" i="19"/>
  <c r="BH71" i="19"/>
  <c r="BH73" i="19" s="1"/>
  <c r="H34" i="17" s="1"/>
  <c r="BI71" i="19"/>
  <c r="BI73" i="19" s="1"/>
  <c r="BG71" i="19"/>
  <c r="BG73" i="19" s="1"/>
  <c r="H33" i="17" s="1"/>
  <c r="BK71" i="19"/>
  <c r="I71" i="19"/>
  <c r="L71" i="19"/>
  <c r="H71" i="19"/>
  <c r="J71" i="19"/>
  <c r="D70" i="19"/>
  <c r="E71" i="19" l="1"/>
  <c r="E73" i="19" s="1"/>
  <c r="H25" i="17" s="1"/>
  <c r="I73" i="19"/>
  <c r="H28" i="17" s="1"/>
  <c r="M28" i="17" s="1"/>
  <c r="D71" i="19"/>
  <c r="D73" i="19" s="1"/>
  <c r="H24" i="17" s="1"/>
  <c r="H73" i="19"/>
  <c r="H27" i="17" s="1"/>
  <c r="F71" i="19"/>
  <c r="F73" i="19" s="1"/>
  <c r="J73" i="19"/>
  <c r="L34" i="17" l="1"/>
  <c r="L28" i="17"/>
  <c r="K31" i="17"/>
  <c r="K34" i="17"/>
  <c r="K28" i="17"/>
  <c r="L31" i="17"/>
</calcChain>
</file>

<file path=xl/sharedStrings.xml><?xml version="1.0" encoding="utf-8"?>
<sst xmlns="http://schemas.openxmlformats.org/spreadsheetml/2006/main" count="3806" uniqueCount="1616">
  <si>
    <t>Jean-Pierre Widmann</t>
  </si>
  <si>
    <t>Entscheid</t>
  </si>
  <si>
    <t>Version</t>
  </si>
  <si>
    <t>Rolle</t>
  </si>
  <si>
    <t>Level</t>
  </si>
  <si>
    <t>A</t>
  </si>
  <si>
    <t>B</t>
  </si>
  <si>
    <t>C</t>
  </si>
  <si>
    <t>Zertifikat</t>
  </si>
  <si>
    <t>Monate</t>
  </si>
  <si>
    <t>nein</t>
  </si>
  <si>
    <t>Referenz einholen</t>
  </si>
  <si>
    <t>Rollen</t>
  </si>
  <si>
    <t>Anrede</t>
  </si>
  <si>
    <t>Branchen</t>
  </si>
  <si>
    <t>Zertifikate</t>
  </si>
  <si>
    <t>Rechnung an</t>
  </si>
  <si>
    <t>Projekt Nr. 1</t>
  </si>
  <si>
    <t>Projektdauer</t>
  </si>
  <si>
    <t>Personentage</t>
  </si>
  <si>
    <t>Projekt Nr. 2</t>
  </si>
  <si>
    <t>Projekt Nr. 3</t>
  </si>
  <si>
    <t>Programm Nr. 1</t>
  </si>
  <si>
    <t>Projekt Nr. 4</t>
  </si>
  <si>
    <t>Projekt Nr. 5</t>
  </si>
  <si>
    <t>Projekt Nr. 6</t>
  </si>
  <si>
    <t>Projekt Nr. 7</t>
  </si>
  <si>
    <t>Projekt Nr. 8</t>
  </si>
  <si>
    <t>Projekt Nr. 9</t>
  </si>
  <si>
    <t>Projekt Nr. 10</t>
  </si>
  <si>
    <t>Programm Nr. 3</t>
  </si>
  <si>
    <t>Programm Nr. 2</t>
  </si>
  <si>
    <t>Portfolio Nr. 1</t>
  </si>
  <si>
    <t>Portfolio Nr. 2</t>
  </si>
  <si>
    <t>Portfolio Nr. 3</t>
  </si>
  <si>
    <t xml:space="preserve">Datum  </t>
  </si>
  <si>
    <t>Von Geschäftsstelle des VZPM auszufüllen</t>
  </si>
  <si>
    <t>Beschluss</t>
  </si>
  <si>
    <t>Mitglied der Geschäftsleitung</t>
  </si>
  <si>
    <t>Glattbrugg</t>
  </si>
  <si>
    <t>sign. Maja Schütz</t>
  </si>
  <si>
    <t>sign. Jean-Pierre Widmann</t>
  </si>
  <si>
    <t>Level A - Certified Project Director</t>
  </si>
  <si>
    <t>Level A - Certified Programme Director</t>
  </si>
  <si>
    <t>Level A - Certified Portfolio Director</t>
  </si>
  <si>
    <t>Level B - Certified Senior Project Manager</t>
  </si>
  <si>
    <t>Level B - Certified Senior Programme Manager</t>
  </si>
  <si>
    <t>Level B - Certified Senior Portfolio Manager</t>
  </si>
  <si>
    <t>Level C - Certified Project Manager</t>
  </si>
  <si>
    <t>Projektrollen</t>
  </si>
  <si>
    <t>levelkonform</t>
  </si>
  <si>
    <t>Rolle 1</t>
  </si>
  <si>
    <t>Rolle 2</t>
  </si>
  <si>
    <t>Rolle 3</t>
  </si>
  <si>
    <t>Level A - Certified Projects Director (bis 2017)</t>
  </si>
  <si>
    <t>Sprachen</t>
  </si>
  <si>
    <t>Organisation</t>
  </si>
  <si>
    <t xml:space="preserve">Anzahl im Projekt direkt und indirekt geführte Personen </t>
  </si>
  <si>
    <t>Projektleitung in Stunden</t>
  </si>
  <si>
    <t>Anzahl geführte Personen</t>
  </si>
  <si>
    <t>Vorgaben für Berechnung der Levelkonformität</t>
  </si>
  <si>
    <t>Levelkonformität</t>
  </si>
  <si>
    <t>Projektleitung</t>
  </si>
  <si>
    <t>Komplexität</t>
  </si>
  <si>
    <t>Einsatzdauer</t>
  </si>
  <si>
    <t>von</t>
  </si>
  <si>
    <t>bis</t>
  </si>
  <si>
    <t>strategisch</t>
  </si>
  <si>
    <t>gesamt</t>
  </si>
  <si>
    <t>level-konform</t>
  </si>
  <si>
    <t>strate-gisch</t>
  </si>
  <si>
    <t>Projektmanagement</t>
  </si>
  <si>
    <t>Stunden/Monat</t>
  </si>
  <si>
    <t>Einsatz
Referenz</t>
  </si>
  <si>
    <t>Programmmanagement</t>
  </si>
  <si>
    <t>Portfoliomanagement</t>
  </si>
  <si>
    <t>Dauer</t>
  </si>
  <si>
    <t xml:space="preserve">Total </t>
  </si>
  <si>
    <t>Projektarten</t>
  </si>
  <si>
    <t>Jährl. Investitionsvolumen</t>
  </si>
  <si>
    <t>Direkt geführte Personen</t>
  </si>
  <si>
    <t>Indirekt geführte Personen</t>
  </si>
  <si>
    <t>Anzahl (komplexe) Projekte</t>
  </si>
  <si>
    <t>Projektgrösse</t>
  </si>
  <si>
    <t>≥ 250 PT</t>
  </si>
  <si>
    <t>≥ 700 PT</t>
  </si>
  <si>
    <t>Portfolioleitung in Stunden</t>
  </si>
  <si>
    <t>Programmleitung in Stunden</t>
  </si>
  <si>
    <t>Erfahrung insgesamt in
Projektmanagement
Programmmanagement
Portfoliomanagement
in Stunden pro Monat</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</si>
  <si>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</si>
  <si>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</si>
  <si>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</si>
  <si>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</si>
  <si>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</si>
  <si>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</si>
  <si>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</si>
  <si>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</si>
  <si>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</si>
  <si>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</si>
  <si>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</si>
  <si>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</si>
  <si>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</si>
  <si>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</si>
  <si>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</si>
  <si>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</si>
  <si>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</si>
  <si>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</si>
  <si>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</si>
  <si>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</si>
  <si>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</si>
  <si>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</si>
  <si>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</si>
  <si>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</si>
  <si>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</si>
  <si>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</si>
  <si>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</si>
  <si>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</si>
  <si>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</si>
  <si>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</si>
  <si>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t>4.4</t>
  </si>
  <si>
    <t>4.4.1</t>
  </si>
  <si>
    <t>4.4.1.1</t>
  </si>
  <si>
    <t>4.4.1.2</t>
  </si>
  <si>
    <t>4.4.1.3</t>
  </si>
  <si>
    <t>4.4.1.4</t>
  </si>
  <si>
    <t>4.4.1.5</t>
  </si>
  <si>
    <t>4.4.2</t>
  </si>
  <si>
    <t>4.4.2.1</t>
  </si>
  <si>
    <t>4.4.2.2</t>
  </si>
  <si>
    <t>4.4.2.3</t>
  </si>
  <si>
    <t>4.4.2.4</t>
  </si>
  <si>
    <t>4.4.2.5</t>
  </si>
  <si>
    <t>4.4.3</t>
  </si>
  <si>
    <t>4.4.3.1</t>
  </si>
  <si>
    <t>4.4.3.2</t>
  </si>
  <si>
    <t>4.4.3.3</t>
  </si>
  <si>
    <t>4.4.3.4</t>
  </si>
  <si>
    <t>4.4.3.5</t>
  </si>
  <si>
    <t>4.4.4</t>
  </si>
  <si>
    <t>4.4.5</t>
  </si>
  <si>
    <t>4.4.5.1</t>
  </si>
  <si>
    <t>4.4.5.2</t>
  </si>
  <si>
    <t>4.4.5.3</t>
  </si>
  <si>
    <t>4.4.5.4</t>
  </si>
  <si>
    <t>4.4.5.5</t>
  </si>
  <si>
    <t>4.4.4.1</t>
  </si>
  <si>
    <t>4.4.4.2</t>
  </si>
  <si>
    <t>4.4.4.3</t>
  </si>
  <si>
    <t>4.4.4.4</t>
  </si>
  <si>
    <t>4.4.4.5</t>
  </si>
  <si>
    <t>4.4.6</t>
  </si>
  <si>
    <t>4.4.6.1</t>
  </si>
  <si>
    <t>4.4.6.2</t>
  </si>
  <si>
    <t>4.4.6.3</t>
  </si>
  <si>
    <t>4.4.6.4</t>
  </si>
  <si>
    <t>4.4.6.5</t>
  </si>
  <si>
    <t>4.4.7</t>
  </si>
  <si>
    <t>4.4.7.1</t>
  </si>
  <si>
    <t>4.4.7.2</t>
  </si>
  <si>
    <t>4.4.7.3</t>
  </si>
  <si>
    <t>4.4.7.4</t>
  </si>
  <si>
    <t>4.4.8</t>
  </si>
  <si>
    <t>4.4.8.1</t>
  </si>
  <si>
    <t>4.4.8.2</t>
  </si>
  <si>
    <t>4.4.8.3</t>
  </si>
  <si>
    <t>4.4.8.4</t>
  </si>
  <si>
    <t>4.4.8.5</t>
  </si>
  <si>
    <t>4.4.9</t>
  </si>
  <si>
    <t>4.4.9.1</t>
  </si>
  <si>
    <t>4.4.9.2</t>
  </si>
  <si>
    <t>4.4.9.3</t>
  </si>
  <si>
    <t>4.4.9.4</t>
  </si>
  <si>
    <t>4.4.9.5</t>
  </si>
  <si>
    <t>4.4.10</t>
  </si>
  <si>
    <t>4.4.10.1</t>
  </si>
  <si>
    <t>4.4.10.2</t>
  </si>
  <si>
    <t>4.4.10.3</t>
  </si>
  <si>
    <t>4.4.10.4</t>
  </si>
  <si>
    <t>4.4.10.5</t>
  </si>
  <si>
    <t>4.5</t>
  </si>
  <si>
    <t>4.5.1</t>
  </si>
  <si>
    <t>4.5.1.1</t>
  </si>
  <si>
    <t>4.5.1.2</t>
  </si>
  <si>
    <t>4.5.1.3</t>
  </si>
  <si>
    <t>4.5.1.4</t>
  </si>
  <si>
    <t>4.5.1.5</t>
  </si>
  <si>
    <t>4.5.2</t>
  </si>
  <si>
    <t>4.5.2.1</t>
  </si>
  <si>
    <t>4.5.2.2</t>
  </si>
  <si>
    <t>4.5.2.3</t>
  </si>
  <si>
    <t>4.5.3</t>
  </si>
  <si>
    <t>4.5.3.1</t>
  </si>
  <si>
    <t>4.5.3.2</t>
  </si>
  <si>
    <t>4.5.3.3</t>
  </si>
  <si>
    <t>4.5.3.4</t>
  </si>
  <si>
    <t>4.5.4</t>
  </si>
  <si>
    <t>4.5.4.1</t>
  </si>
  <si>
    <t>4.5.4.2</t>
  </si>
  <si>
    <t>4.5.4.3</t>
  </si>
  <si>
    <t>4.5.4.4</t>
  </si>
  <si>
    <t>4.5.4.5</t>
  </si>
  <si>
    <t>4.5.5</t>
  </si>
  <si>
    <t>4.5.5.1</t>
  </si>
  <si>
    <t>4.5.5.2</t>
  </si>
  <si>
    <t>4.5.5.3</t>
  </si>
  <si>
    <t>4.5.5.4</t>
  </si>
  <si>
    <t>4.5.6</t>
  </si>
  <si>
    <t>4.5.6.1</t>
  </si>
  <si>
    <t>4.5.6.2</t>
  </si>
  <si>
    <t>4.5.6.3</t>
  </si>
  <si>
    <t>4.5.6.4</t>
  </si>
  <si>
    <t>4.5.6.5</t>
  </si>
  <si>
    <t>4.5.7</t>
  </si>
  <si>
    <t>4.5.7.1</t>
  </si>
  <si>
    <t>4.5.7.2</t>
  </si>
  <si>
    <t>4.5.7.3</t>
  </si>
  <si>
    <t>4.5.7.4</t>
  </si>
  <si>
    <t>4.5.7.5</t>
  </si>
  <si>
    <t>4.5.8</t>
  </si>
  <si>
    <t>4.5.8.1</t>
  </si>
  <si>
    <t>4.5.8.2</t>
  </si>
  <si>
    <t>4.5.8.3</t>
  </si>
  <si>
    <t>4.5.8.4</t>
  </si>
  <si>
    <t>4.5.8.5</t>
  </si>
  <si>
    <t>4.5.9</t>
  </si>
  <si>
    <t>4.5.9.1</t>
  </si>
  <si>
    <t>4.5.9.2</t>
  </si>
  <si>
    <t>4.5.9.3</t>
  </si>
  <si>
    <t>4.5.9.4</t>
  </si>
  <si>
    <t>4.5.10</t>
  </si>
  <si>
    <t>4.5.10.1</t>
  </si>
  <si>
    <t>4.5.11.1</t>
  </si>
  <si>
    <t>4.5.12.1</t>
  </si>
  <si>
    <t>4.5.10.2</t>
  </si>
  <si>
    <t>4.5.10.3</t>
  </si>
  <si>
    <t>4.5.10.4</t>
  </si>
  <si>
    <t>4.5.10.5</t>
  </si>
  <si>
    <t>4.5.10.6</t>
  </si>
  <si>
    <t>4.5.11.2</t>
  </si>
  <si>
    <t>4.5.11.3</t>
  </si>
  <si>
    <t>4.5.11.4</t>
  </si>
  <si>
    <t>4.5.11.5</t>
  </si>
  <si>
    <t>4.5.11</t>
  </si>
  <si>
    <t>4.5.12</t>
  </si>
  <si>
    <t>4.5.13</t>
  </si>
  <si>
    <t>4.5.13.1</t>
  </si>
  <si>
    <t>4.5.12.2</t>
  </si>
  <si>
    <t>4.5.12.3</t>
  </si>
  <si>
    <t>4.5.12.4</t>
  </si>
  <si>
    <t>4.5.12.5</t>
  </si>
  <si>
    <t>4.5.13.2</t>
  </si>
  <si>
    <t>4.5.13.3</t>
  </si>
  <si>
    <t>4.5.13.4</t>
  </si>
  <si>
    <t>Start</t>
  </si>
  <si>
    <t>Ende</t>
  </si>
  <si>
    <t>Minimalanforderungen für Projekterfahrung</t>
  </si>
  <si>
    <t>PT</t>
  </si>
  <si>
    <t>PL</t>
  </si>
  <si>
    <t>Personen</t>
  </si>
  <si>
    <t>Minimal-
anforderung</t>
  </si>
  <si>
    <t>Dauer
in Rolle</t>
  </si>
  <si>
    <t>Minimalanforderungen für Programmerfahrung</t>
  </si>
  <si>
    <t>Summe PT</t>
  </si>
  <si>
    <t># Projekte</t>
  </si>
  <si>
    <t>Investition</t>
  </si>
  <si>
    <t>PgL</t>
  </si>
  <si>
    <t>≥ 1 PT</t>
  </si>
  <si>
    <t>Dauer?</t>
  </si>
  <si>
    <t>Minimalanforderungen für Portfolioerfahrung</t>
  </si>
  <si>
    <t>Cash-out 
in CHF</t>
  </si>
  <si>
    <t>Position</t>
  </si>
  <si>
    <t>Kompetenzzuordnung</t>
  </si>
  <si>
    <t>Hinweise für
Assessoren</t>
  </si>
  <si>
    <t>Antrag von 2. AssessorIn prüfen lassen</t>
  </si>
  <si>
    <t>Interview durchführen</t>
  </si>
  <si>
    <t>Empfehlung der Assessorin/des Assessors</t>
  </si>
  <si>
    <t>Begründung der
Empfehlung</t>
  </si>
  <si>
    <t>AssessorIn</t>
  </si>
  <si>
    <t xml:space="preserve">Ort  </t>
  </si>
  <si>
    <t>Beschluss der Geschäftsleitung</t>
  </si>
  <si>
    <t>Empfehlung</t>
  </si>
  <si>
    <t>Zertifikat verlängern</t>
  </si>
  <si>
    <t>Zertifikat nicht verlängern</t>
  </si>
  <si>
    <t>Antragsprüfer</t>
  </si>
  <si>
    <t>Natasa Dugonjic</t>
  </si>
  <si>
    <t>Manuela Frei</t>
  </si>
  <si>
    <t>Anastasija Jovanovich</t>
  </si>
  <si>
    <t>Kaltrina Kaba</t>
  </si>
  <si>
    <t>Tina Vasic</t>
  </si>
  <si>
    <t>Maja Schütz</t>
  </si>
  <si>
    <t>Dokumentenart</t>
  </si>
  <si>
    <t>Blog</t>
  </si>
  <si>
    <t>White Paper</t>
  </si>
  <si>
    <r>
      <rPr>
        <sz val="9"/>
        <color rgb="FF000000"/>
        <rFont val="Verdana"/>
        <family val="2"/>
      </rPr>
      <t>Use the application form</t>
    </r>
  </si>
  <si>
    <r>
      <rPr>
        <sz val="9"/>
        <color rgb="FF000000"/>
        <rFont val="Verdana"/>
        <family val="2"/>
      </rPr>
      <t>Submit application</t>
    </r>
  </si>
  <si>
    <t>Recertification application</t>
  </si>
  <si>
    <r>
      <rPr>
        <sz val="9"/>
        <color rgb="FF000000"/>
        <rFont val="Verdana"/>
        <family val="2"/>
      </rPr>
      <t>Self-assessment</t>
    </r>
  </si>
  <si>
    <r>
      <rPr>
        <sz val="9"/>
        <color rgb="FF000000"/>
        <rFont val="Verdana"/>
        <family val="2"/>
      </rPr>
      <t>Overview</t>
    </r>
  </si>
  <si>
    <t>Personal details</t>
  </si>
  <si>
    <t>Please first read the information set out in the spreadsheet 'Tips'! Before filling in the spreadsheets 'PM', 'PgM' and 'PfM', be sure to enter the expiry date of your certificate in line 9 and the desired certificate in line 13.
PLEASE DO NOT DELETE ANY SPREADSHEETS!</t>
  </si>
  <si>
    <r>
      <rPr>
        <b/>
        <sz val="9"/>
        <color rgb="FF000000"/>
        <rFont val="Verdana"/>
        <family val="2"/>
      </rPr>
      <t xml:space="preserve">Available certificate </t>
    </r>
    <r>
      <rPr>
        <sz val="9"/>
        <color rgb="FFC00000"/>
        <rFont val="Verdana"/>
        <family val="2"/>
      </rPr>
      <t>(please include a scan in the document file if you have a foreign certificate)</t>
    </r>
  </si>
  <si>
    <r>
      <rPr>
        <sz val="9"/>
        <color rgb="FF000000"/>
        <rFont val="Verdana"/>
        <family val="2"/>
      </rPr>
      <t>Number</t>
    </r>
  </si>
  <si>
    <r>
      <rPr>
        <sz val="9"/>
        <color rgb="FF000000"/>
        <rFont val="Verdana"/>
        <family val="2"/>
      </rPr>
      <t>Certificate</t>
    </r>
  </si>
  <si>
    <r>
      <rPr>
        <sz val="9"/>
        <color rgb="FF000000"/>
        <rFont val="Verdana"/>
        <family val="2"/>
      </rPr>
      <t>Valid until</t>
    </r>
  </si>
  <si>
    <t>Ms</t>
  </si>
  <si>
    <t>Mr</t>
  </si>
  <si>
    <t>Associations</t>
  </si>
  <si>
    <t>Commerce / retail</t>
  </si>
  <si>
    <t>Construction / architecture / real estate</t>
  </si>
  <si>
    <t>Consultancy</t>
  </si>
  <si>
    <t>Energy sector</t>
  </si>
  <si>
    <t>Financial services / banking</t>
  </si>
  <si>
    <t>Health sector / medicine / pharmaceuticals</t>
  </si>
  <si>
    <t>Industry / plant construction</t>
  </si>
  <si>
    <t>Insurance</t>
  </si>
  <si>
    <t>Public administration / NGO</t>
  </si>
  <si>
    <t>Services / education</t>
  </si>
  <si>
    <t>Telecommunications / media</t>
  </si>
  <si>
    <t>Tourism / gastronomy</t>
  </si>
  <si>
    <t>Traffic / transport / logistics</t>
  </si>
  <si>
    <t>German</t>
  </si>
  <si>
    <t>English</t>
  </si>
  <si>
    <t>French</t>
  </si>
  <si>
    <t>Employer</t>
  </si>
  <si>
    <t>Private address</t>
  </si>
  <si>
    <t>Other address</t>
  </si>
  <si>
    <t>Project Manager</t>
  </si>
  <si>
    <t>Programme Manager</t>
  </si>
  <si>
    <t>Portfolio Manager</t>
  </si>
  <si>
    <t>Deputy Project Manager</t>
  </si>
  <si>
    <t>Deputy Programme Manager</t>
  </si>
  <si>
    <t>Deputy Portfolio Manager</t>
  </si>
  <si>
    <t>Sub-Project Manager</t>
  </si>
  <si>
    <t>Test Manager</t>
  </si>
  <si>
    <t>Risk Manager</t>
  </si>
  <si>
    <t>Quality Manager</t>
  </si>
  <si>
    <t>Project Controller</t>
  </si>
  <si>
    <t>Head of PMO</t>
  </si>
  <si>
    <t>Head of PM Pool</t>
  </si>
  <si>
    <t>PM Consultant</t>
  </si>
  <si>
    <t>Member Steering Committee</t>
  </si>
  <si>
    <t>Sponsor</t>
  </si>
  <si>
    <t>Co-Project Manager</t>
  </si>
  <si>
    <t>yes</t>
  </si>
  <si>
    <t>no</t>
  </si>
  <si>
    <t>Acquisition and offer</t>
  </si>
  <si>
    <t>Construction</t>
  </si>
  <si>
    <t>Corporate foundation and acquisition</t>
  </si>
  <si>
    <t>Feasibility studies</t>
  </si>
  <si>
    <t>Information technology</t>
  </si>
  <si>
    <t>Maintenance</t>
  </si>
  <si>
    <t>Plant construction</t>
  </si>
  <si>
    <t>Product development</t>
  </si>
  <si>
    <t>Real estate</t>
  </si>
  <si>
    <t>Research and development</t>
  </si>
  <si>
    <t>Strategy</t>
  </si>
  <si>
    <t>Other (specify in project scope)</t>
  </si>
  <si>
    <t>Book</t>
  </si>
  <si>
    <t>Article</t>
  </si>
  <si>
    <t>All competence elemets of ICB</t>
  </si>
  <si>
    <t>All competencies of the area 'perspective'</t>
  </si>
  <si>
    <t>All competencies of the area 'people'</t>
  </si>
  <si>
    <t>All competencies of the area 'practice'</t>
  </si>
  <si>
    <t>Certificate</t>
  </si>
  <si>
    <t>Certification language</t>
  </si>
  <si>
    <t>Application date</t>
  </si>
  <si>
    <t>Start of experience period</t>
  </si>
  <si>
    <t>End of experience period</t>
  </si>
  <si>
    <t>You can submit the recertification application at the earliest 6 months before the certificate expires.</t>
  </si>
  <si>
    <t>Your certificate expired more than 6 months ago. Please contact us for further information.</t>
  </si>
  <si>
    <t>Your certificate expired more than 12 months ago and cannot be renewed.</t>
  </si>
  <si>
    <r>
      <rPr>
        <b/>
        <sz val="9"/>
        <color rgb="FF000000"/>
        <rFont val="Verdana"/>
        <family val="2"/>
      </rPr>
      <t>Personal details</t>
    </r>
  </si>
  <si>
    <r>
      <rPr>
        <sz val="9"/>
        <color rgb="FF000000"/>
        <rFont val="Verdana"/>
        <family val="2"/>
      </rPr>
      <t>Salutation</t>
    </r>
  </si>
  <si>
    <r>
      <rPr>
        <sz val="9"/>
        <color rgb="FF000000"/>
        <rFont val="Verdana"/>
        <family val="2"/>
      </rPr>
      <t>Title</t>
    </r>
  </si>
  <si>
    <r>
      <rPr>
        <sz val="9"/>
        <color rgb="FF000000"/>
        <rFont val="Verdana"/>
        <family val="2"/>
      </rPr>
      <t>Name</t>
    </r>
  </si>
  <si>
    <r>
      <rPr>
        <sz val="9"/>
        <color rgb="FF000000"/>
        <rFont val="Verdana"/>
        <family val="2"/>
      </rPr>
      <t>First name</t>
    </r>
  </si>
  <si>
    <r>
      <rPr>
        <sz val="9"/>
        <color rgb="FF000000"/>
        <rFont val="Verdana"/>
        <family val="2"/>
      </rPr>
      <t>Date of birth</t>
    </r>
  </si>
  <si>
    <r>
      <rPr>
        <sz val="9"/>
        <color rgb="FF000000"/>
        <rFont val="Verdana"/>
        <family val="2"/>
      </rPr>
      <t>Nationality</t>
    </r>
  </si>
  <si>
    <r>
      <rPr>
        <sz val="9"/>
        <color rgb="FF000000"/>
        <rFont val="Verdana"/>
        <family val="2"/>
      </rPr>
      <t>Place of civil origin or place of birth</t>
    </r>
  </si>
  <si>
    <t>For the invitation for the next recertification, please state your private e-mail address</t>
  </si>
  <si>
    <r>
      <rPr>
        <b/>
        <sz val="9"/>
        <color rgb="FF000000"/>
        <rFont val="Verdana"/>
        <family val="2"/>
      </rPr>
      <t>Private address</t>
    </r>
  </si>
  <si>
    <r>
      <rPr>
        <sz val="9"/>
        <color rgb="FF000000"/>
        <rFont val="Verdana"/>
        <family val="2"/>
      </rPr>
      <t>Address supplement</t>
    </r>
  </si>
  <si>
    <r>
      <rPr>
        <sz val="9"/>
        <color rgb="FF000000"/>
        <rFont val="Verdana"/>
        <family val="2"/>
      </rPr>
      <t>Street No.</t>
    </r>
  </si>
  <si>
    <r>
      <rPr>
        <sz val="9"/>
        <color rgb="FF000000"/>
        <rFont val="Verdana"/>
        <family val="2"/>
      </rPr>
      <t>PO Box</t>
    </r>
  </si>
  <si>
    <t>Postal code</t>
  </si>
  <si>
    <t>City</t>
  </si>
  <si>
    <r>
      <rPr>
        <sz val="9"/>
        <color rgb="FF000000"/>
        <rFont val="Verdana"/>
        <family val="2"/>
      </rPr>
      <t>Country</t>
    </r>
  </si>
  <si>
    <r>
      <rPr>
        <sz val="9"/>
        <color rgb="FF000000"/>
        <rFont val="Verdana"/>
        <family val="2"/>
      </rPr>
      <t>Telephone landline</t>
    </r>
  </si>
  <si>
    <r>
      <rPr>
        <sz val="9"/>
        <color rgb="FF000000"/>
        <rFont val="Verdana"/>
        <family val="2"/>
      </rPr>
      <t>Telephone mobile</t>
    </r>
  </si>
  <si>
    <r>
      <rPr>
        <sz val="9"/>
        <color rgb="FF000000"/>
        <rFont val="Verdana"/>
        <family val="2"/>
      </rPr>
      <t>e-mail</t>
    </r>
  </si>
  <si>
    <r>
      <rPr>
        <b/>
        <sz val="9"/>
        <color rgb="FF000000"/>
        <rFont val="Verdana"/>
        <family val="2"/>
      </rPr>
      <t>Employer</t>
    </r>
  </si>
  <si>
    <r>
      <rPr>
        <sz val="9"/>
        <color rgb="FF000000"/>
        <rFont val="Verdana"/>
        <family val="2"/>
      </rPr>
      <t>Sector</t>
    </r>
  </si>
  <si>
    <r>
      <rPr>
        <sz val="9"/>
        <color rgb="FF000000"/>
        <rFont val="Verdana"/>
        <family val="2"/>
      </rPr>
      <t>Company name</t>
    </r>
  </si>
  <si>
    <r>
      <rPr>
        <sz val="9"/>
        <color rgb="FF000000"/>
        <rFont val="Verdana"/>
        <family val="2"/>
      </rPr>
      <t>Department/organisation unit</t>
    </r>
  </si>
  <si>
    <t>Invoice</t>
  </si>
  <si>
    <r>
      <rPr>
        <sz val="9"/>
        <color rgb="FF000000"/>
        <rFont val="Verdana"/>
        <family val="2"/>
      </rPr>
      <t>to</t>
    </r>
  </si>
  <si>
    <r>
      <rPr>
        <sz val="9"/>
        <color rgb="FF000000"/>
        <rFont val="Verdana"/>
        <family val="2"/>
      </rPr>
      <t>Details in invoice</t>
    </r>
  </si>
  <si>
    <t>If different invoice address, please enter details:</t>
  </si>
  <si>
    <r>
      <rPr>
        <sz val="9"/>
        <color rgb="FF000000"/>
        <rFont val="Verdana"/>
        <family val="2"/>
      </rPr>
      <t>Organisation/Name</t>
    </r>
  </si>
  <si>
    <r>
      <rPr>
        <sz val="9"/>
        <color rgb="FF000000"/>
        <rFont val="Verdana"/>
        <family val="2"/>
      </rPr>
      <t>Supplement</t>
    </r>
  </si>
  <si>
    <r>
      <rPr>
        <sz val="9"/>
        <color rgb="FF000000"/>
        <rFont val="Verdana"/>
        <family val="2"/>
      </rPr>
      <t>Contact individual</t>
    </r>
  </si>
  <si>
    <r>
      <rPr>
        <b/>
        <sz val="9"/>
        <color rgb="FF000000"/>
        <rFont val="Verdana"/>
        <family val="2"/>
      </rPr>
      <t>Remarks</t>
    </r>
  </si>
  <si>
    <r>
      <t xml:space="preserve">You can prove that you ...
- have a </t>
    </r>
    <r>
      <rPr>
        <sz val="9"/>
        <color rgb="FFC00000"/>
        <rFont val="Verdana"/>
        <family val="2"/>
      </rPr>
      <t>certificate</t>
    </r>
    <r>
      <rPr>
        <sz val="9"/>
        <color indexed="8"/>
        <rFont val="Verdana"/>
        <family val="2"/>
      </rPr>
      <t xml:space="preserve"> of the corresponding level, which must not have expired more than 6 months, in exceptional cases and with comprehensible justification a maximum of 12 months.
- have gained at least 30 months of </t>
    </r>
    <r>
      <rPr>
        <sz val="9"/>
        <color rgb="FFC00000"/>
        <rFont val="Verdana"/>
        <family val="2"/>
      </rPr>
      <t>practical experience</t>
    </r>
    <r>
      <rPr>
        <sz val="9"/>
        <color indexed="8"/>
        <rFont val="Verdana"/>
        <family val="2"/>
      </rPr>
      <t xml:space="preserve"> in project, programme and/or portfolio management in the 5 years since initial certification or the last recertification.
- have completed at least 175 hours of </t>
    </r>
    <r>
      <rPr>
        <sz val="9"/>
        <color rgb="FFC00000"/>
        <rFont val="Verdana"/>
        <family val="2"/>
      </rPr>
      <t>further training</t>
    </r>
    <r>
      <rPr>
        <sz val="9"/>
        <color indexed="8"/>
        <rFont val="Verdana"/>
        <family val="2"/>
      </rPr>
      <t xml:space="preserve"> in project, programme and/or portfolio management in the 5 years since initial certification or the last recertification.
In </t>
    </r>
    <r>
      <rPr>
        <sz val="9"/>
        <color rgb="FFC00000"/>
        <rFont val="Verdana"/>
        <family val="2"/>
      </rPr>
      <t>IPMA Levels A and B</t>
    </r>
    <r>
      <rPr>
        <sz val="9"/>
        <color indexed="8"/>
        <rFont val="Verdana"/>
        <family val="2"/>
      </rPr>
      <t>, at least 15 of these 30 months must be domain compliant. The remaining 15 months can be compensated with experience from the two other domains.</t>
    </r>
  </si>
  <si>
    <t>Preconditions</t>
  </si>
  <si>
    <t>After filling in your experience in the spreadsheets 'PM', 'PgM' and 'PfM' as well as the further training in the spreadsheets 'Edu1' to 'Edu7', you can see from this spreadsheet whether you have proven the preconditions for a renewal of your certificate.</t>
  </si>
  <si>
    <t>Proof of professional further training</t>
  </si>
  <si>
    <t xml:space="preserve">Proven professional training in hours </t>
  </si>
  <si>
    <t>application</t>
  </si>
  <si>
    <t>hours</t>
  </si>
  <si>
    <t>unit</t>
  </si>
  <si>
    <t>pages</t>
  </si>
  <si>
    <t>Attendance of training courses</t>
  </si>
  <si>
    <t>Own seminars and presentations</t>
  </si>
  <si>
    <t>In this table, list your own seminars or presentations for which you have created the documents yourself. Select the competence area or competence concerned. Indicate the time of the seminar or presentation in hours, without the preparation effort. 2 hours will be charged per seminar hour, a maximum of 60 hours in total.</t>
  </si>
  <si>
    <t>Publication of books, articles, white papers, blogs and internal instructions</t>
  </si>
  <si>
    <t>Self-study</t>
  </si>
  <si>
    <t>Professional related certifications</t>
  </si>
  <si>
    <t>Leading positions in professional associations</t>
  </si>
  <si>
    <t>Assessor activities for the VZPM (IPMA only)</t>
  </si>
  <si>
    <t>Further professional activities</t>
  </si>
  <si>
    <t>Proof of experience</t>
  </si>
  <si>
    <t>months</t>
  </si>
  <si>
    <r>
      <rPr>
        <sz val="9"/>
        <color rgb="FF000000"/>
        <rFont val="Verdana"/>
        <family val="2"/>
      </rPr>
      <t xml:space="preserve">Total experience demonstrated in the fields of </t>
    </r>
    <r>
      <rPr>
        <sz val="9"/>
        <color rgb="FFC00000"/>
        <rFont val="Verdana"/>
        <family val="2"/>
      </rPr>
      <t>project</t>
    </r>
    <r>
      <rPr>
        <sz val="9"/>
        <rFont val="Verdana"/>
        <family val="2"/>
      </rPr>
      <t xml:space="preserve">, </t>
    </r>
    <r>
      <rPr>
        <sz val="9"/>
        <color rgb="FFC00000"/>
        <rFont val="Verdana"/>
        <family val="2"/>
      </rPr>
      <t xml:space="preserve">programme </t>
    </r>
    <r>
      <rPr>
        <sz val="9"/>
        <color theme="1"/>
        <rFont val="Verdana"/>
        <family val="2"/>
      </rPr>
      <t xml:space="preserve">and </t>
    </r>
    <r>
      <rPr>
        <sz val="9"/>
        <color rgb="FFC00000"/>
        <rFont val="Verdana"/>
        <family val="2"/>
      </rPr>
      <t>portfolio management</t>
    </r>
  </si>
  <si>
    <r>
      <rPr>
        <sz val="9"/>
        <color rgb="FF000000"/>
        <rFont val="Verdana"/>
        <family val="2"/>
      </rPr>
      <t>of which at the required level of complexity and in a senior position</t>
    </r>
  </si>
  <si>
    <r>
      <rPr>
        <sz val="9"/>
        <color rgb="FF000000"/>
        <rFont val="Verdana"/>
        <family val="2"/>
      </rPr>
      <t xml:space="preserve">Overall demonstrated </t>
    </r>
    <r>
      <rPr>
        <sz val="9"/>
        <color rgb="FFC00000"/>
        <rFont val="Verdana"/>
        <family val="2"/>
      </rPr>
      <t>project management</t>
    </r>
    <r>
      <rPr>
        <sz val="9"/>
        <color rgb="FF000000"/>
        <rFont val="Verdana"/>
        <family val="2"/>
      </rPr>
      <t xml:space="preserve"> experience</t>
    </r>
  </si>
  <si>
    <r>
      <rPr>
        <sz val="9"/>
        <color rgb="FF000000"/>
        <rFont val="Verdana"/>
        <family val="2"/>
      </rPr>
      <t xml:space="preserve">Overall demonstrated </t>
    </r>
    <r>
      <rPr>
        <sz val="9"/>
        <color rgb="FFC00000"/>
        <rFont val="Verdana"/>
        <family val="2"/>
      </rPr>
      <t>programme management</t>
    </r>
    <r>
      <rPr>
        <sz val="9"/>
        <color rgb="FF000000"/>
        <rFont val="Verdana"/>
        <family val="2"/>
      </rPr>
      <t xml:space="preserve"> experience</t>
    </r>
  </si>
  <si>
    <r>
      <rPr>
        <sz val="9"/>
        <color rgb="FF000000"/>
        <rFont val="Verdana"/>
        <family val="2"/>
      </rPr>
      <t xml:space="preserve">Overall demonstrated </t>
    </r>
    <r>
      <rPr>
        <sz val="9"/>
        <color rgb="FFC00000"/>
        <rFont val="Verdana"/>
        <family val="2"/>
      </rPr>
      <t>portfolio management</t>
    </r>
    <r>
      <rPr>
        <sz val="9"/>
        <color rgb="FF000000"/>
        <rFont val="Verdana"/>
        <family val="2"/>
      </rPr>
      <t xml:space="preserve"> experience</t>
    </r>
  </si>
  <si>
    <r>
      <rPr>
        <sz val="9"/>
        <color rgb="FF000000"/>
        <rFont val="Verdana"/>
        <family val="2"/>
      </rPr>
      <t>The total of the individual domains may be higher than the total sum.</t>
    </r>
  </si>
  <si>
    <t>Formal verification of supporting documents</t>
  </si>
  <si>
    <t>Desired certificate renewal</t>
  </si>
  <si>
    <t>Further trainings</t>
  </si>
  <si>
    <t>Has the required practical experience been proven for the desired certificate?</t>
  </si>
  <si>
    <t>These details may deviate from those provided by the responsible VZPM persons after the examination.</t>
  </si>
  <si>
    <t>Entscheid2</t>
  </si>
  <si>
    <t>ja</t>
  </si>
  <si>
    <t>This table must be completed. The inclusion of a CV is not accepted.</t>
  </si>
  <si>
    <r>
      <rPr>
        <sz val="9"/>
        <color rgb="FF000000"/>
        <rFont val="Verdana"/>
        <family val="2"/>
      </rPr>
      <t>from (MM/YYYY)</t>
    </r>
  </si>
  <si>
    <r>
      <rPr>
        <sz val="9"/>
        <color rgb="FF000000"/>
        <rFont val="Verdana"/>
        <family val="2"/>
      </rPr>
      <t>to (MM/YYYY)</t>
    </r>
  </si>
  <si>
    <r>
      <rPr>
        <sz val="9"/>
        <color rgb="FF000000"/>
        <rFont val="Verdana"/>
        <family val="2"/>
      </rPr>
      <t>Employer</t>
    </r>
  </si>
  <si>
    <r>
      <rPr>
        <sz val="9"/>
        <color rgb="FF000000"/>
        <rFont val="Verdana"/>
        <family val="2"/>
      </rPr>
      <t>% in role</t>
    </r>
  </si>
  <si>
    <t>Professional career in the last 5 years</t>
  </si>
  <si>
    <t>In this table, list external training courses, seminars, conferences, symposia and eLearnings as well as in-house further training and internal exchanges of experience in which you have participated. Select the competence area or competence concerned. Enter the attendance time in hours. For one hour of attendance time, one hour of further training will be credited.</t>
  </si>
  <si>
    <t>Name of the event</t>
  </si>
  <si>
    <t>Organisator</t>
  </si>
  <si>
    <t>Assignment to competencies</t>
  </si>
  <si>
    <t>Enter date</t>
  </si>
  <si>
    <t xml:space="preserve">from </t>
  </si>
  <si>
    <t xml:space="preserve">to </t>
  </si>
  <si>
    <t>number
of hours</t>
  </si>
  <si>
    <t>document number</t>
  </si>
  <si>
    <t xml:space="preserve">Total hours listed   </t>
  </si>
  <si>
    <t>Reflection on the benefits of the training courses attended for one's own practice</t>
  </si>
  <si>
    <t>Formulate in a few sentences what benefits the further training you attended has brought for your own professional practice in project, programme and/or portfolio management. Please also take into account the information you provide in the spreadsheets 'Edu2' to 'Edu7'.</t>
  </si>
  <si>
    <t>Topic/Content</t>
  </si>
  <si>
    <t>Role/function</t>
  </si>
  <si>
    <t>In this table, list the subject-specific documents that you have personally written and made available to a corresponding target audience. Select the competence area or competence concerned. You will be charged 1 hour per 3 pages written, a maximum of 60 hours.</t>
  </si>
  <si>
    <t>Title</t>
  </si>
  <si>
    <t>Place and type of publication</t>
  </si>
  <si>
    <t xml:space="preserve">date </t>
  </si>
  <si>
    <t>number
of pages</t>
  </si>
  <si>
    <t>In this table, list the subject-specific documents that you have studied. Select the competence area or competence concerned. You will be charged 3 minutes per page read, a maximum of 60 hours.</t>
  </si>
  <si>
    <t>Author</t>
  </si>
  <si>
    <t>Competence</t>
  </si>
  <si>
    <t xml:space="preserve">type </t>
  </si>
  <si>
    <t xml:space="preserve">Total pages listed   </t>
  </si>
  <si>
    <t>Title of the certificate</t>
  </si>
  <si>
    <t>Issuer of the certificate</t>
  </si>
  <si>
    <t>In this table, list other related certificates such as CBPP, HERMES, PMI, PRINCE2 or SCRUM that you have obtained.
Each certificate is credited for 40 hours, a maximum of 80 hours in total.</t>
  </si>
  <si>
    <t>In this table, list the leading positions you hold in professional associations that are related to project, programme or portfolio management. A total of 30 hours per position and year is counted, with a maximum of 100 hours.</t>
  </si>
  <si>
    <t>Association</t>
  </si>
  <si>
    <t>In this table, list assessor activities for the VZPM (IPMA certifications only). 5 hours (personal certification) or 30 hours (organisation certification) are counted per assessment, a maximum of 80 hours in total.</t>
  </si>
  <si>
    <t>number</t>
  </si>
  <si>
    <t>Personal certifications IPMA Level A, B and C as well as IPMA PPMC and PMC</t>
  </si>
  <si>
    <t>Organisational certifications IPMA Delta</t>
  </si>
  <si>
    <t>In this table, list other professional activities such as assessments (not for the VZPM) and audits that you have performed in a managerial role. One hour is recognized per hour of activity, a maximum of 40 hours is counted.</t>
  </si>
  <si>
    <t>Activity</t>
  </si>
  <si>
    <t>Demonstrated project management experience</t>
  </si>
  <si>
    <r>
      <rPr>
        <sz val="9"/>
        <rFont val="Verdana"/>
        <family val="2"/>
      </rPr>
      <t xml:space="preserve">The information that needs to be entered below must relate to the </t>
    </r>
    <r>
      <rPr>
        <sz val="9"/>
        <color rgb="FFC00000"/>
        <rFont val="Verdana"/>
        <family val="2"/>
      </rPr>
      <t>fields</t>
    </r>
    <r>
      <rPr>
        <sz val="9"/>
        <rFont val="Verdana"/>
        <family val="2"/>
      </rPr>
      <t xml:space="preserve"> (project, sub-project) </t>
    </r>
    <r>
      <rPr>
        <sz val="9"/>
        <color rgb="FFC00000"/>
        <rFont val="Verdana"/>
        <family val="2"/>
      </rPr>
      <t>for which you were personally responsible</t>
    </r>
    <r>
      <rPr>
        <sz val="9"/>
        <rFont val="Verdana"/>
        <family val="2"/>
      </rPr>
      <t>. Please enter only numbers in the number cells!</t>
    </r>
  </si>
  <si>
    <r>
      <rPr>
        <b/>
        <sz val="9"/>
        <color rgb="FF000000"/>
        <rFont val="Verdana"/>
        <family val="2"/>
      </rPr>
      <t>Project No. 1</t>
    </r>
  </si>
  <si>
    <r>
      <rPr>
        <sz val="9"/>
        <color rgb="FF000000"/>
        <rFont val="Verdana"/>
        <family val="2"/>
      </rPr>
      <t>Name of the project</t>
    </r>
  </si>
  <si>
    <r>
      <rPr>
        <sz val="9"/>
        <color rgb="FF000000"/>
        <rFont val="Verdana"/>
        <family val="2"/>
      </rPr>
      <t>Project client (company)</t>
    </r>
  </si>
  <si>
    <t>Company/Organisation</t>
  </si>
  <si>
    <t>Assignment to competences</t>
  </si>
  <si>
    <r>
      <rPr>
        <sz val="9"/>
        <color rgb="FF000000"/>
        <rFont val="Verdana"/>
        <family val="2"/>
      </rPr>
      <t>Project type</t>
    </r>
  </si>
  <si>
    <r>
      <rPr>
        <sz val="9"/>
        <color rgb="FF000000"/>
        <rFont val="Verdana"/>
        <family val="2"/>
      </rPr>
      <t>Project scope</t>
    </r>
  </si>
  <si>
    <r>
      <rPr>
        <b/>
        <sz val="9"/>
        <color rgb="FF000000"/>
        <rFont val="Verdana"/>
        <family val="2"/>
      </rPr>
      <t>Information about the project</t>
    </r>
  </si>
  <si>
    <r>
      <rPr>
        <sz val="9"/>
        <color rgb="FF000000"/>
        <rFont val="Verdana"/>
        <family val="2"/>
      </rPr>
      <t>Planned project scope</t>
    </r>
  </si>
  <si>
    <r>
      <t>Realised</t>
    </r>
    <r>
      <rPr>
        <sz val="9"/>
        <color rgb="FF000000"/>
        <rFont val="Verdana"/>
        <family val="2"/>
      </rPr>
      <t xml:space="preserve"> project scope</t>
    </r>
  </si>
  <si>
    <t xml:space="preserve">person-days </t>
  </si>
  <si>
    <r>
      <rPr>
        <sz val="9"/>
        <color rgb="FF000000"/>
        <rFont val="Verdana"/>
        <family val="2"/>
      </rPr>
      <t>Project of strategic importance</t>
    </r>
  </si>
  <si>
    <t>Project has been completed</t>
  </si>
  <si>
    <t>from</t>
  </si>
  <si>
    <t>hours/month</t>
  </si>
  <si>
    <r>
      <rPr>
        <b/>
        <sz val="9"/>
        <color rgb="FF000000"/>
        <rFont val="Verdana"/>
        <family val="2"/>
      </rPr>
      <t>Your role(s) in the project</t>
    </r>
  </si>
  <si>
    <t>01 Objectives and assessment of results</t>
  </si>
  <si>
    <t>02 Processes, methods, tools and techniques of PP&amp;PM</t>
  </si>
  <si>
    <t>03 Resources including finance</t>
  </si>
  <si>
    <t>04 Opportunities and risks</t>
  </si>
  <si>
    <t>05 Stakeholders and integration</t>
  </si>
  <si>
    <t>06 Relations with permanent organisation</t>
  </si>
  <si>
    <t>07 Cultural and social context</t>
  </si>
  <si>
    <t>08 Leadership, teamwork and decisions</t>
  </si>
  <si>
    <t>09 Degree of innovation and general conditions</t>
  </si>
  <si>
    <t>10 Demand for coordination</t>
  </si>
  <si>
    <r>
      <rPr>
        <b/>
        <sz val="9"/>
        <color rgb="FF000000"/>
        <rFont val="Verdana"/>
        <family val="2"/>
      </rPr>
      <t xml:space="preserve">Project complexity assessment </t>
    </r>
    <r>
      <rPr>
        <sz val="9"/>
        <color rgb="FFC00000"/>
        <rFont val="Verdana"/>
        <family val="2"/>
      </rPr>
      <t>(see information set out in the spreadsheet 'Tips')</t>
    </r>
  </si>
  <si>
    <r>
      <rPr>
        <b/>
        <sz val="9"/>
        <color rgb="FF000000"/>
        <rFont val="Verdana"/>
        <family val="2"/>
      </rPr>
      <t xml:space="preserve">Reference person </t>
    </r>
    <r>
      <rPr>
        <sz val="9"/>
        <color theme="0" tint="-0.49995422223578601"/>
        <rFont val="Verdana"/>
        <family val="2"/>
      </rPr>
      <t>(normally principal or employer)</t>
    </r>
  </si>
  <si>
    <r>
      <rPr>
        <sz val="9"/>
        <color rgb="FF000000"/>
        <rFont val="Verdana"/>
        <family val="2"/>
      </rPr>
      <t>First name Last name</t>
    </r>
  </si>
  <si>
    <r>
      <rPr>
        <sz val="9"/>
        <color rgb="FF000000"/>
        <rFont val="Verdana"/>
        <family val="2"/>
      </rPr>
      <t>Role in the project/company</t>
    </r>
  </si>
  <si>
    <t>Telephone</t>
  </si>
  <si>
    <t>Project No. 10</t>
  </si>
  <si>
    <t>Project No. 9</t>
  </si>
  <si>
    <t>Project No. 8</t>
  </si>
  <si>
    <t>Project No. 7</t>
  </si>
  <si>
    <t>Project No. 6</t>
  </si>
  <si>
    <t>Project No. 5</t>
  </si>
  <si>
    <t>Project No. 4</t>
  </si>
  <si>
    <t>Project No. 3</t>
  </si>
  <si>
    <t>Project No. 2</t>
  </si>
  <si>
    <t>Demonstrated programme management experience</t>
  </si>
  <si>
    <r>
      <t xml:space="preserve">The information that needs to be entered below must relate to the field </t>
    </r>
    <r>
      <rPr>
        <sz val="9"/>
        <color rgb="FFC00000"/>
        <rFont val="Verdana"/>
        <family val="2"/>
      </rPr>
      <t>for which you were personally responsible</t>
    </r>
    <r>
      <rPr>
        <sz val="9"/>
        <rFont val="Verdana"/>
        <family val="2"/>
      </rPr>
      <t>. Please enter only numbers in the number cells!</t>
    </r>
  </si>
  <si>
    <r>
      <rPr>
        <b/>
        <sz val="9"/>
        <color rgb="FF000000"/>
        <rFont val="Verdana"/>
        <family val="2"/>
      </rPr>
      <t>Programme No. 1</t>
    </r>
  </si>
  <si>
    <r>
      <rPr>
        <sz val="9"/>
        <color rgb="FF000000"/>
        <rFont val="Verdana"/>
        <family val="2"/>
      </rPr>
      <t>Name of the programme</t>
    </r>
  </si>
  <si>
    <r>
      <rPr>
        <sz val="9"/>
        <color rgb="FF000000"/>
        <rFont val="Verdana"/>
        <family val="2"/>
      </rPr>
      <t>Programme customer (company)</t>
    </r>
  </si>
  <si>
    <r>
      <rPr>
        <sz val="9"/>
        <color rgb="FF000000"/>
        <rFont val="Verdana"/>
        <family val="2"/>
      </rPr>
      <t>Programme scope</t>
    </r>
  </si>
  <si>
    <r>
      <rPr>
        <b/>
        <sz val="9"/>
        <color rgb="FF000000"/>
        <rFont val="Verdana"/>
        <family val="2"/>
      </rPr>
      <t>Information about the programme</t>
    </r>
  </si>
  <si>
    <r>
      <rPr>
        <sz val="9"/>
        <color rgb="FF000000"/>
        <rFont val="Verdana"/>
        <family val="2"/>
      </rPr>
      <t>Effective programme duration</t>
    </r>
  </si>
  <si>
    <r>
      <rPr>
        <sz val="9"/>
        <color rgb="FF000000"/>
        <rFont val="Verdana"/>
        <family val="2"/>
      </rPr>
      <t>Programme scope and number of persons managed</t>
    </r>
  </si>
  <si>
    <r>
      <rPr>
        <sz val="9"/>
        <color rgb="FF000000"/>
        <rFont val="Verdana"/>
        <family val="2"/>
      </rPr>
      <t>Annual investment volume (calculated from the project list shown below)</t>
    </r>
  </si>
  <si>
    <r>
      <rPr>
        <sz val="9"/>
        <color rgb="FF000000"/>
        <rFont val="Verdana"/>
        <family val="2"/>
      </rPr>
      <t>Number of different project types</t>
    </r>
  </si>
  <si>
    <r>
      <rPr>
        <sz val="9"/>
        <color rgb="FF000000"/>
        <rFont val="Verdana"/>
        <family val="2"/>
      </rPr>
      <t>Programme of strategic importance</t>
    </r>
  </si>
  <si>
    <t>Programme has been completed</t>
  </si>
  <si>
    <t xml:space="preserve">Number of projects of strategic importance </t>
  </si>
  <si>
    <t>Number of managed persons</t>
  </si>
  <si>
    <t>Person-days</t>
  </si>
  <si>
    <r>
      <rPr>
        <sz val="8"/>
        <color rgb="FF000000"/>
        <rFont val="Verdana"/>
        <family val="2"/>
      </rPr>
      <t>Investment in TCHF</t>
    </r>
  </si>
  <si>
    <r>
      <rPr>
        <sz val="8"/>
        <color rgb="FF000000"/>
        <rFont val="Verdana"/>
        <family val="2"/>
      </rPr>
      <t>directly</t>
    </r>
  </si>
  <si>
    <r>
      <rPr>
        <sz val="8"/>
        <color rgb="FF000000"/>
        <rFont val="Verdana"/>
        <family val="2"/>
      </rPr>
      <t>indirectly</t>
    </r>
  </si>
  <si>
    <r>
      <rPr>
        <sz val="8"/>
        <color rgb="FF000000"/>
        <rFont val="Verdana"/>
        <family val="2"/>
      </rPr>
      <t>planned</t>
    </r>
  </si>
  <si>
    <t>realised</t>
  </si>
  <si>
    <r>
      <rPr>
        <b/>
        <sz val="9"/>
        <color rgb="FF000000"/>
        <rFont val="Verdana"/>
        <family val="2"/>
      </rPr>
      <t>Your role(s) in the programme</t>
    </r>
  </si>
  <si>
    <r>
      <rPr>
        <b/>
        <sz val="9"/>
        <color rgb="FF000000"/>
        <rFont val="Verdana"/>
        <family val="2"/>
      </rPr>
      <t xml:space="preserve">Programme complexity assessment </t>
    </r>
    <r>
      <rPr>
        <sz val="9"/>
        <color rgb="FFC00000"/>
        <rFont val="Verdana"/>
        <family val="2"/>
      </rPr>
      <t>(see information set out in the spreadsheet 'Tips')</t>
    </r>
  </si>
  <si>
    <r>
      <rPr>
        <b/>
        <sz val="9"/>
        <color rgb="FF000000"/>
        <rFont val="Verdana"/>
        <family val="2"/>
      </rPr>
      <t>Project list</t>
    </r>
  </si>
  <si>
    <r>
      <rPr>
        <sz val="9"/>
        <color rgb="FF000000"/>
        <rFont val="Verdana"/>
        <family val="2"/>
      </rPr>
      <t>Under '</t>
    </r>
    <r>
      <rPr>
        <sz val="9"/>
        <color rgb="FFC00000"/>
        <rFont val="Verdana"/>
        <family val="2"/>
      </rPr>
      <t>planned</t>
    </r>
    <r>
      <rPr>
        <sz val="9"/>
        <color theme="1"/>
        <rFont val="Verdana"/>
        <family val="2"/>
      </rPr>
      <t xml:space="preserve">' please enter the scope planned up to the end of the programme, and under </t>
    </r>
    <r>
      <rPr>
        <sz val="9"/>
        <color rgb="FFC00000"/>
        <rFont val="Verdana"/>
        <family val="2"/>
      </rPr>
      <t>'realised'</t>
    </r>
    <r>
      <rPr>
        <sz val="9"/>
        <color theme="1"/>
        <rFont val="Verdana"/>
        <family val="2"/>
      </rPr>
      <t xml:space="preserve"> please enter the scope performed up to the submission of the certification application.</t>
    </r>
  </si>
  <si>
    <r>
      <rPr>
        <sz val="9"/>
        <color rgb="FF000000"/>
        <rFont val="Verdana"/>
        <family val="2"/>
      </rPr>
      <t>No.</t>
    </r>
  </si>
  <si>
    <r>
      <rPr>
        <sz val="9"/>
        <color rgb="FF000000"/>
        <rFont val="Verdana"/>
        <family val="2"/>
      </rPr>
      <t>Strategic</t>
    </r>
  </si>
  <si>
    <r>
      <rPr>
        <sz val="9"/>
        <color rgb="FF000000"/>
        <rFont val="Verdana"/>
        <family val="2"/>
      </rPr>
      <t>Duration</t>
    </r>
  </si>
  <si>
    <r>
      <rPr>
        <sz val="9"/>
        <color rgb="FF000000"/>
        <rFont val="Verdana"/>
        <family val="2"/>
      </rPr>
      <t>Investment in TCHF</t>
    </r>
  </si>
  <si>
    <r>
      <rPr>
        <sz val="9"/>
        <color rgb="FF000000"/>
        <rFont val="Verdana"/>
        <family val="2"/>
      </rPr>
      <t>from</t>
    </r>
  </si>
  <si>
    <r>
      <rPr>
        <sz val="9"/>
        <color rgb="FF000000"/>
        <rFont val="Verdana"/>
        <family val="2"/>
      </rPr>
      <t>planned</t>
    </r>
  </si>
  <si>
    <r>
      <rPr>
        <sz val="9"/>
        <color rgb="FF000000"/>
        <rFont val="Verdana"/>
        <family val="2"/>
      </rPr>
      <t>Programme workload outside the projects</t>
    </r>
  </si>
  <si>
    <r>
      <rPr>
        <sz val="9"/>
        <color rgb="FF000000"/>
        <rFont val="Verdana"/>
        <family val="2"/>
      </rPr>
      <t>Role in the programme/company</t>
    </r>
  </si>
  <si>
    <t>Programme No. 3</t>
  </si>
  <si>
    <t>Programme No. 2</t>
  </si>
  <si>
    <t>Demonstrated portfolio management experience</t>
  </si>
  <si>
    <r>
      <rPr>
        <b/>
        <sz val="9"/>
        <color rgb="FF000000"/>
        <rFont val="Verdana"/>
        <family val="2"/>
      </rPr>
      <t>Portfolio No. 1</t>
    </r>
  </si>
  <si>
    <r>
      <rPr>
        <sz val="9"/>
        <color rgb="FF000000"/>
        <rFont val="Verdana"/>
        <family val="2"/>
      </rPr>
      <t>Name of the portfolio</t>
    </r>
  </si>
  <si>
    <r>
      <rPr>
        <sz val="9"/>
        <color rgb="FF000000"/>
        <rFont val="Verdana"/>
        <family val="2"/>
      </rPr>
      <t>Portfolio client (company)</t>
    </r>
  </si>
  <si>
    <r>
      <rPr>
        <sz val="9"/>
        <color rgb="FF000000"/>
        <rFont val="Verdana"/>
        <family val="2"/>
      </rPr>
      <t>Portfolio scope</t>
    </r>
  </si>
  <si>
    <r>
      <rPr>
        <b/>
        <sz val="9"/>
        <color rgb="FF000000"/>
        <rFont val="Verdana"/>
        <family val="2"/>
      </rPr>
      <t>Information about the portfolio</t>
    </r>
  </si>
  <si>
    <r>
      <rPr>
        <sz val="9"/>
        <color rgb="FF000000"/>
        <rFont val="Verdana"/>
        <family val="2"/>
      </rPr>
      <t>Effective portfolio duration</t>
    </r>
  </si>
  <si>
    <r>
      <rPr>
        <sz val="9"/>
        <color rgb="FF000000"/>
        <rFont val="Verdana"/>
        <family val="2"/>
      </rPr>
      <t>Portfolio scope and number of persons managed</t>
    </r>
  </si>
  <si>
    <r>
      <rPr>
        <sz val="9"/>
        <color rgb="FF000000"/>
        <rFont val="Verdana"/>
        <family val="2"/>
      </rPr>
      <t>Portfolio of strategic importance</t>
    </r>
  </si>
  <si>
    <t>Portfolio has been completed</t>
  </si>
  <si>
    <r>
      <rPr>
        <b/>
        <sz val="9"/>
        <color rgb="FF000000"/>
        <rFont val="Verdana"/>
        <family val="2"/>
      </rPr>
      <t>Your role(s) in the portfolio</t>
    </r>
  </si>
  <si>
    <r>
      <rPr>
        <b/>
        <sz val="9"/>
        <color rgb="FF000000"/>
        <rFont val="Verdana"/>
        <family val="2"/>
      </rPr>
      <t xml:space="preserve">Portfolio complexity assessment </t>
    </r>
    <r>
      <rPr>
        <sz val="9"/>
        <color rgb="FFC00000"/>
        <rFont val="Verdana"/>
        <family val="2"/>
      </rPr>
      <t>(see information set out in the worksheet 'Tips')</t>
    </r>
  </si>
  <si>
    <r>
      <rPr>
        <sz val="9"/>
        <color rgb="FF000000"/>
        <rFont val="Verdana"/>
        <family val="2"/>
      </rPr>
      <t>Under '</t>
    </r>
    <r>
      <rPr>
        <sz val="9"/>
        <color rgb="FFC00000"/>
        <rFont val="Verdana"/>
        <family val="2"/>
      </rPr>
      <t>planned</t>
    </r>
    <r>
      <rPr>
        <sz val="9"/>
        <color theme="1"/>
        <rFont val="Verdana"/>
        <family val="2"/>
      </rPr>
      <t xml:space="preserve">' please enter the scope planned up to the end of the portfolio, and under </t>
    </r>
    <r>
      <rPr>
        <sz val="9"/>
        <color rgb="FFC00000"/>
        <rFont val="Verdana"/>
        <family val="2"/>
      </rPr>
      <t>'realised'</t>
    </r>
    <r>
      <rPr>
        <sz val="9"/>
        <color theme="1"/>
        <rFont val="Verdana"/>
        <family val="2"/>
      </rPr>
      <t xml:space="preserve"> please enter the scope performed up to the submission of the certification application.</t>
    </r>
  </si>
  <si>
    <t>Portfolio workload outside the projects</t>
  </si>
  <si>
    <r>
      <rPr>
        <sz val="9"/>
        <color rgb="FF000000"/>
        <rFont val="Verdana"/>
        <family val="2"/>
      </rPr>
      <t>Role in the portfolio/company</t>
    </r>
  </si>
  <si>
    <t>Portfolio No. 3</t>
  </si>
  <si>
    <t>Portfolio No. 2</t>
  </si>
  <si>
    <t>No.</t>
  </si>
  <si>
    <t>Chapter
in ICB4</t>
  </si>
  <si>
    <r>
      <rPr>
        <sz val="9"/>
        <color rgb="FF000000"/>
        <rFont val="Verdana"/>
        <family val="2"/>
      </rPr>
      <t xml:space="preserve">For each competence indicator, assess your level with the following values:
</t>
    </r>
    <r>
      <rPr>
        <sz val="9"/>
        <color rgb="FFC00000"/>
        <rFont val="Verdana"/>
        <family val="2"/>
      </rPr>
      <t>3 = abilities available      2 = skills available      1 = knowledge available      0 = not available</t>
    </r>
  </si>
  <si>
    <t>Perspective</t>
  </si>
  <si>
    <t>Align with organisational mission and vision</t>
  </si>
  <si>
    <t>Identify and exploit opportunities to influence organisational strategy</t>
  </si>
  <si>
    <t>Develop and ensure the ongoing validity of the business / organisational justification</t>
  </si>
  <si>
    <t>Determine, assess and review critical success factors</t>
  </si>
  <si>
    <t>Determine, assess and review key performance indicators</t>
  </si>
  <si>
    <t>Governance, structures and processes</t>
  </si>
  <si>
    <t>Know the principles of project management and the way in which they are implemented</t>
  </si>
  <si>
    <t>Know and apply the principles of programme management and the way in which they are implemented</t>
  </si>
  <si>
    <t>Know and apply the principles of portfolio management and the way in which they are implemented</t>
  </si>
  <si>
    <t>Supporting functions</t>
  </si>
  <si>
    <t xml:space="preserve">Align the project with the organisation’s decision-making and reporting structures and quality requirements </t>
  </si>
  <si>
    <t>Align the project with human resource processes and functions</t>
  </si>
  <si>
    <t xml:space="preserve">Align the project with finance and control processes and functions </t>
  </si>
  <si>
    <t>Compliance, standards and regulations</t>
  </si>
  <si>
    <t xml:space="preserve">Identify and ensure that the project complies with all relevant legislation </t>
  </si>
  <si>
    <t xml:space="preserve">Identify and ensure that the project complies with all relevant health, safety, security and environmental regulations (HSSE) </t>
  </si>
  <si>
    <t>Identify and ensure that the project complies with all relevant codes of conduct and professional regulation</t>
  </si>
  <si>
    <t>Identify and ensure that the project complies with relevant sustainability principles and objectives</t>
  </si>
  <si>
    <t>Assess, use and develop professional standards and tools for the project</t>
  </si>
  <si>
    <t>Assess, benchmark and improve the organisational project management competence</t>
  </si>
  <si>
    <t>Power and interest</t>
  </si>
  <si>
    <t xml:space="preserve">Assess the personal ambitions and interests of others and the potential impact of these on the project </t>
  </si>
  <si>
    <t>Assess the informal influence of individuals and groups and its potential impact on the project</t>
  </si>
  <si>
    <t xml:space="preserve">Assess the personalities and working styles of others and employ them to the benefit of the project </t>
  </si>
  <si>
    <t>Culture and values</t>
  </si>
  <si>
    <t>Assess the culture and values of the society and their implications for the project</t>
  </si>
  <si>
    <t>Align the project with the formal culture and corporate values of the organisation</t>
  </si>
  <si>
    <t>Assess the informal culture and values of the organisation and their implications for the project</t>
  </si>
  <si>
    <t>People</t>
  </si>
  <si>
    <t>Self-reflection and self-management</t>
  </si>
  <si>
    <t>Identify and reflect on the ways in which own values and experiences affect the work</t>
  </si>
  <si>
    <t>Build self-confidence on the basis of personal strengths and weaknesses</t>
  </si>
  <si>
    <t>Identify and reflect on personal motivations to set personal goals and keep focus</t>
  </si>
  <si>
    <t>Organise personal work depending on the situation and own resources</t>
  </si>
  <si>
    <t>Take responsibility for personal learning and development</t>
  </si>
  <si>
    <t>Personal integrity and reliability</t>
  </si>
  <si>
    <t>Acknowledge and apply ethical values to all decisions and actions</t>
  </si>
  <si>
    <t>Promote the sustainability of outputs and outcomes</t>
  </si>
  <si>
    <t>Take responsibility for own decisions and actions</t>
  </si>
  <si>
    <t>Act, take decisions and communicate in a consistent way</t>
  </si>
  <si>
    <t>Complete tasks thoroughly in order to build confidence with others</t>
  </si>
  <si>
    <t>Personal communication</t>
  </si>
  <si>
    <t>Provide clear and structured information to others and verify their understanding</t>
  </si>
  <si>
    <t>Facilitate and promote open communication</t>
  </si>
  <si>
    <t>Choose communication styles and channels to meet the needs of the audience, situation and management level</t>
  </si>
  <si>
    <t>Communicate effectively with virtual teams</t>
  </si>
  <si>
    <t>Employ humour and sense of perspective when appropriate</t>
  </si>
  <si>
    <t>Relationships and engagement</t>
  </si>
  <si>
    <t>Initiate and develop personal and professional relationships</t>
  </si>
  <si>
    <t>Build, facilitate and contribute to social networks</t>
  </si>
  <si>
    <t>Demonstrate empathy through listening, understanding and support</t>
  </si>
  <si>
    <t>Show confidence and respect by encouraging others to share their opinions or concerns</t>
  </si>
  <si>
    <t>Share own vision and goals in order to gain the engagement and commitment of others</t>
  </si>
  <si>
    <t>Leadership</t>
  </si>
  <si>
    <t>Initiate actions and proactively offer help and advice</t>
  </si>
  <si>
    <t>Take ownership and show commitment</t>
  </si>
  <si>
    <t>Provide direction, coaching and mentoring to guide and improve the work of individuals and teams</t>
  </si>
  <si>
    <t>Exert appropriate power and influence over others to achieve the goals</t>
  </si>
  <si>
    <t>Make, enforce and review decisions</t>
  </si>
  <si>
    <t>Teamwork</t>
  </si>
  <si>
    <t>Select and build the team</t>
  </si>
  <si>
    <t>Promote cooperation and networking between team members</t>
  </si>
  <si>
    <t>Support, facilitate and review the development of the team and its members</t>
  </si>
  <si>
    <t>Empower teams by delegating tasks and responsibilities</t>
  </si>
  <si>
    <t>Recognise errors to facilitate learning from mistakes</t>
  </si>
  <si>
    <t>Conflict and crisis</t>
  </si>
  <si>
    <t>Anticipate and possibly prevent conflicts and crises</t>
  </si>
  <si>
    <t>Analyse the causes and consequences of conflicts and crises and select appropriate response(s)</t>
  </si>
  <si>
    <t>Mediate and resolve conflicts and crises and/or their impact</t>
  </si>
  <si>
    <t>Identify and share learning from conflicts and crises in order to improve future practice</t>
  </si>
  <si>
    <t>Resourcefulness</t>
  </si>
  <si>
    <t>Stimulate and support an open and creative environment</t>
  </si>
  <si>
    <t>Apply conceptual thinking to define situations and strategies</t>
  </si>
  <si>
    <t>Apply analytic techniques to analysing situations, financial and organisational data and trends</t>
  </si>
  <si>
    <t>Promote and apply creative techniques to find alternatives and solutions</t>
  </si>
  <si>
    <t>Promote a holistic view of the project and its context to improve decision-making</t>
  </si>
  <si>
    <t>Negotiation</t>
  </si>
  <si>
    <t>Identify and analyse the interests of all parties involved in the negotiation</t>
  </si>
  <si>
    <t>Develop and evaluate options and alternatives with the potential to meet the needs of all parties</t>
  </si>
  <si>
    <t>Define a negotiation strategy in line with own objectives that is acceptable to all parties involved</t>
  </si>
  <si>
    <t>Reach negotiated agreements with other parties that are in line with own objectives</t>
  </si>
  <si>
    <t>Detect and exploit additional selling and acquisition possibilities</t>
  </si>
  <si>
    <t>Results orientation</t>
  </si>
  <si>
    <t>Evaluate all decisions and actions against their impact on project success and the objectives of the organisation</t>
  </si>
  <si>
    <t>Balance needs and means to optimise outcomes and success</t>
  </si>
  <si>
    <t>Create and maintain a healthy, safe and productive working environment</t>
  </si>
  <si>
    <t>Promote and ‘sell’ the project, its processes and outcomes</t>
  </si>
  <si>
    <t>Deliver results and get acceptance</t>
  </si>
  <si>
    <t>Practice</t>
  </si>
  <si>
    <t>Project design</t>
  </si>
  <si>
    <t>Acknowledge, prioritise and review success criteria</t>
  </si>
  <si>
    <t>Review, apply and exchange lessons learned from and with other projects</t>
  </si>
  <si>
    <t>Determine complexity and its consequences for the approach</t>
  </si>
  <si>
    <t>Select and review the overall project management approach</t>
  </si>
  <si>
    <t>Design the project execution architecture</t>
  </si>
  <si>
    <t>Requirements and objectives</t>
  </si>
  <si>
    <t>Define and develop the project goal hierarchy</t>
  </si>
  <si>
    <t>Identify and analyse the project stakeholder needs and requirements</t>
  </si>
  <si>
    <t>Prioritise and decide on requirements and acceptance criteria</t>
  </si>
  <si>
    <t>Scope</t>
  </si>
  <si>
    <t>Define the project deliverables</t>
  </si>
  <si>
    <t>Structure the project scope</t>
  </si>
  <si>
    <t>Define the work packages of the project</t>
  </si>
  <si>
    <t>Establish and maintain scope configuration</t>
  </si>
  <si>
    <t>Time</t>
  </si>
  <si>
    <t>Establish the activities required to deliver the project</t>
  </si>
  <si>
    <t>Determine the work effort and duration of activities</t>
  </si>
  <si>
    <t>Decide on schedule and stage approach</t>
  </si>
  <si>
    <t>Sequence project activities and create a schedule</t>
  </si>
  <si>
    <t>Monitor progress against the schedule and make any necessary adjustments</t>
  </si>
  <si>
    <t>Organisation and information</t>
  </si>
  <si>
    <t>Assess and determine the needs of stakeholders relating to information and documentation</t>
  </si>
  <si>
    <t>Define the structure, roles and responsibilities within the project</t>
  </si>
  <si>
    <t>Establish infrastructure, processes and systems for information flow</t>
  </si>
  <si>
    <t>Implement, monitor and maintain the organisation of the project</t>
  </si>
  <si>
    <t>Quality</t>
  </si>
  <si>
    <t>Develop and monitor the implementation of and revise a quality management plan for the project</t>
  </si>
  <si>
    <t xml:space="preserve">Review the project and its deliverables to ensure that they continue to meet the requirements of the quality management plan </t>
  </si>
  <si>
    <t>Verify the achievement of project quality objectives and recommend any necessary corrective and/or preventive actions</t>
  </si>
  <si>
    <t>Plan and organise the validation of project outcomes</t>
  </si>
  <si>
    <t>Ensure quality throughout the project</t>
  </si>
  <si>
    <t>Finance</t>
  </si>
  <si>
    <t xml:space="preserve">Estimate project costs </t>
  </si>
  <si>
    <t>Establish the project budget</t>
  </si>
  <si>
    <t>Secure project funding</t>
  </si>
  <si>
    <t>Develop, establish and maintain a financial management and reporting system for the project</t>
  </si>
  <si>
    <t>Monitor project financials in order to identify and correct deviations from the project plan</t>
  </si>
  <si>
    <t>Resources</t>
  </si>
  <si>
    <t>Develop strategic resource plan to deliver the project</t>
  </si>
  <si>
    <t>Define the quality and quantity of resources required</t>
  </si>
  <si>
    <t>Identify the potential sources of resources and negotiate their acquisition</t>
  </si>
  <si>
    <t xml:space="preserve">Allocate and distribute resources according to defined need </t>
  </si>
  <si>
    <t>Evaluate resource usage and take any necessary corrective actions</t>
  </si>
  <si>
    <t>Procurement</t>
  </si>
  <si>
    <t>Agree on procurement needs, options and processes</t>
  </si>
  <si>
    <t>Contribute to the evaluation and selection of suppliers and partners</t>
  </si>
  <si>
    <t>Contribute to the negotiation and agreement of contractual terms and conditions that meet project objectives</t>
  </si>
  <si>
    <t>Supervise the execution of contracts, address issues and seek redress where necessary</t>
  </si>
  <si>
    <t>Plan and control</t>
  </si>
  <si>
    <t>Start the project and develop and get agreement on the project management plan</t>
  </si>
  <si>
    <t>Initiate and manage the transition to a new project phase</t>
  </si>
  <si>
    <t>Control project performance against the project plan and take any necessary remedial actions</t>
  </si>
  <si>
    <t>Report on project progress</t>
  </si>
  <si>
    <t>Assess, get agreement on and implement project changes</t>
  </si>
  <si>
    <t>Close and evaluate a phase or the project</t>
  </si>
  <si>
    <t>Risk and opportunity</t>
  </si>
  <si>
    <t>Develop and implement a risk management framework</t>
  </si>
  <si>
    <t>Identify risks and opportunities</t>
  </si>
  <si>
    <t>Assess the probability and impact of risks and opportunities</t>
  </si>
  <si>
    <t>Select strategies and implement response plans to address risks and opportunities</t>
  </si>
  <si>
    <t>Evaluate and monitor risks, opportunities and implemented responses</t>
  </si>
  <si>
    <t>Stakeholders</t>
  </si>
  <si>
    <t>Identify stakeholders and analyse their interests and influence</t>
  </si>
  <si>
    <t>Develop and maintain a stakeholder strategy and communication plan</t>
  </si>
  <si>
    <t>Engage with the executive, sponsors and higher management to gain commitment and to manage interests and expectations</t>
  </si>
  <si>
    <t>Engage with users, partners, suppliers and other stakeholders to gain their cooperation and commitment</t>
  </si>
  <si>
    <t>Organise and maintain networks and alliances</t>
  </si>
  <si>
    <t>Change and transformation</t>
  </si>
  <si>
    <t>Assess the adaptability to change of the organisation(s)</t>
  </si>
  <si>
    <t>Identify change requirements and transformation opportunities</t>
  </si>
  <si>
    <t>Develop change or transformation strategy</t>
  </si>
  <si>
    <t>Implement change or transformation management strategy</t>
  </si>
  <si>
    <t>Number of competences with abilities</t>
  </si>
  <si>
    <t>Number of competences with skills</t>
  </si>
  <si>
    <t>Number of competences with knowledge</t>
  </si>
  <si>
    <t>Number of competences without abilities, skills or knowledge</t>
  </si>
  <si>
    <t>Self-assessment programme management</t>
  </si>
  <si>
    <t>5.3</t>
  </si>
  <si>
    <t>5.3.1</t>
  </si>
  <si>
    <t>5.3.1.1</t>
  </si>
  <si>
    <t>5.3.1.2</t>
  </si>
  <si>
    <t>5.3.1.3</t>
  </si>
  <si>
    <t>Develop and ensure the ongoing validity of the business/organisational justification</t>
  </si>
  <si>
    <t>5.3.1.4</t>
  </si>
  <si>
    <t>5.3.1.5</t>
  </si>
  <si>
    <t>5.3.2</t>
  </si>
  <si>
    <t>5.3.2.1</t>
  </si>
  <si>
    <t>Know the principles of programme management and the way they are implemented and apply</t>
  </si>
  <si>
    <t>5.3.2.2</t>
  </si>
  <si>
    <t>Know and apply the principles of project management and the way they are implemented</t>
  </si>
  <si>
    <t>5.3.2.3</t>
  </si>
  <si>
    <t>Know the principles of portfolio management and the way they are implemented</t>
  </si>
  <si>
    <t>5.3.2.4</t>
  </si>
  <si>
    <t>5.3.2.5</t>
  </si>
  <si>
    <t>Align the project with the organisation’s decision-making and reporting structures and quality requirements</t>
  </si>
  <si>
    <t>5.3.2.6</t>
  </si>
  <si>
    <t>Align the programme with human resource processes and functions</t>
  </si>
  <si>
    <t>5.3.2.7</t>
  </si>
  <si>
    <t>Knows the boundaries between the temporary organisation and the human resource function</t>
  </si>
  <si>
    <t>5.3.3</t>
  </si>
  <si>
    <t>5.3.3.1</t>
  </si>
  <si>
    <t>Identify and ensure that the programme and each component within it complies with all relevant legislation</t>
  </si>
  <si>
    <t>5.3.3.2</t>
  </si>
  <si>
    <t>Identify and ensure that the programme and each component complies with all relevant health, safety, security and environmental regulations (HSSE)</t>
  </si>
  <si>
    <t>5.3.3.3</t>
  </si>
  <si>
    <t>Identify and ensure that the programme and each component within it complies with all relevant codes of conduct and professional regulations</t>
  </si>
  <si>
    <t>5.3.3.4</t>
  </si>
  <si>
    <t>Identify and ensure that the programme complies with relevant sustainability principles and objectives</t>
  </si>
  <si>
    <t>5.3.3.5</t>
  </si>
  <si>
    <t>Assess, use and develop professional standards and tools for the programme</t>
  </si>
  <si>
    <t>5.3.3.6</t>
  </si>
  <si>
    <t>Assess, benchmark and improve the organisational programme management competence</t>
  </si>
  <si>
    <t>5.3.4</t>
  </si>
  <si>
    <t>5.3.4.1</t>
  </si>
  <si>
    <t>Assess the personal ambitions and interests of others and the potential impact of these on the programme</t>
  </si>
  <si>
    <t>5.3.4.2</t>
  </si>
  <si>
    <t>Assess the informal influence of individuals and groups and its potential impact on the programme</t>
  </si>
  <si>
    <t>5.3.4.3</t>
  </si>
  <si>
    <t>Assess the personalities and working styles of others and employ them to the benefit of the programme</t>
  </si>
  <si>
    <t>5.3.5</t>
  </si>
  <si>
    <t>5.3.5.1</t>
  </si>
  <si>
    <t>Assess the culture and values of society and their implications for the programme</t>
  </si>
  <si>
    <t>5.3.5.2</t>
  </si>
  <si>
    <t>Align the programme with the formal culture and corporate values of the coordinating organisations</t>
  </si>
  <si>
    <t>5.3.5.3</t>
  </si>
  <si>
    <t>Assess the implications of informal culture and values of the coordinating organisations</t>
  </si>
  <si>
    <t>5.4</t>
  </si>
  <si>
    <t>5.4.1</t>
  </si>
  <si>
    <t>5.4.1.1</t>
  </si>
  <si>
    <t>5.4.1.2</t>
  </si>
  <si>
    <t>5.4.1.3</t>
  </si>
  <si>
    <t>5.4.1.4</t>
  </si>
  <si>
    <t>5.4.1.5</t>
  </si>
  <si>
    <t>5.4.2</t>
  </si>
  <si>
    <t>5.4.2.1</t>
  </si>
  <si>
    <t>5.4.2.2</t>
  </si>
  <si>
    <t>5.4.2.3</t>
  </si>
  <si>
    <t>5.4.2.4</t>
  </si>
  <si>
    <t>5.4.2.5</t>
  </si>
  <si>
    <t>5.4.3</t>
  </si>
  <si>
    <t>5.4.3.1</t>
  </si>
  <si>
    <t>5.4.3.2</t>
  </si>
  <si>
    <t>5.4.3.3</t>
  </si>
  <si>
    <t>5.4.3.4</t>
  </si>
  <si>
    <t>5.4.3.5</t>
  </si>
  <si>
    <t>5.4.4</t>
  </si>
  <si>
    <t>5.4.4.1</t>
  </si>
  <si>
    <t>5.4.4.2</t>
  </si>
  <si>
    <t>5.4.4.3</t>
  </si>
  <si>
    <t>5.4.4.4</t>
  </si>
  <si>
    <t>5.4.4.5</t>
  </si>
  <si>
    <t>5.4.5</t>
  </si>
  <si>
    <t>5.4.5.1</t>
  </si>
  <si>
    <t>5.4.5.2</t>
  </si>
  <si>
    <t>5.4.5.3</t>
  </si>
  <si>
    <t>5.4.5.4</t>
  </si>
  <si>
    <t>5.4.5.5</t>
  </si>
  <si>
    <t>5.4.6</t>
  </si>
  <si>
    <t>5.4.6.1</t>
  </si>
  <si>
    <t>5.4.6.2</t>
  </si>
  <si>
    <t>5.4.6.3</t>
  </si>
  <si>
    <t>5.4.6.4</t>
  </si>
  <si>
    <t>5.4.6.5</t>
  </si>
  <si>
    <t>5.4.7</t>
  </si>
  <si>
    <t>5.4.7.1</t>
  </si>
  <si>
    <t>5.4.7.2</t>
  </si>
  <si>
    <t>5.4.7.3</t>
  </si>
  <si>
    <t>5.4.7.4</t>
  </si>
  <si>
    <t>5.4.8</t>
  </si>
  <si>
    <t>5.4.8.1</t>
  </si>
  <si>
    <t>5.4.8.2</t>
  </si>
  <si>
    <t>5.4.8.3</t>
  </si>
  <si>
    <t>5.4.8.4</t>
  </si>
  <si>
    <t>5.4.8.5</t>
  </si>
  <si>
    <t>5.4.9</t>
  </si>
  <si>
    <t>5.4.9.1</t>
  </si>
  <si>
    <t>5.4.9.2</t>
  </si>
  <si>
    <t>5.4.9.3</t>
  </si>
  <si>
    <t>5.4.9.4</t>
  </si>
  <si>
    <t>5.4.9.5</t>
  </si>
  <si>
    <t>5.4.10</t>
  </si>
  <si>
    <t>5.4.10.1</t>
  </si>
  <si>
    <t>5.4.10.2</t>
  </si>
  <si>
    <t>5.4.10.3</t>
  </si>
  <si>
    <t>5.4.10.4</t>
  </si>
  <si>
    <t>5.4.10.5</t>
  </si>
  <si>
    <t>5.5</t>
  </si>
  <si>
    <t>5.5.1</t>
  </si>
  <si>
    <t>Programme design</t>
  </si>
  <si>
    <t>5.5.1.1</t>
  </si>
  <si>
    <t>5.5.1.2</t>
  </si>
  <si>
    <t>Review, apply and exchange lessons learned from and with other programmes and components</t>
  </si>
  <si>
    <t>5.5.1.3</t>
  </si>
  <si>
    <t>5.5.1.4</t>
  </si>
  <si>
    <t>Create a programme vision</t>
  </si>
  <si>
    <t>5.5.1.5</t>
  </si>
  <si>
    <t>Create and adapt a change strategy</t>
  </si>
  <si>
    <t>5.5.1.6</t>
  </si>
  <si>
    <t>Select and tailor the overall programme management approach</t>
  </si>
  <si>
    <t>5.5.1.7</t>
  </si>
  <si>
    <t>Design the programme execution architecture</t>
  </si>
  <si>
    <t>5.5.1.8</t>
  </si>
  <si>
    <t>Design a programme delivery strategy</t>
  </si>
  <si>
    <t>5.5.2</t>
  </si>
  <si>
    <t>Benefits and objectives</t>
  </si>
  <si>
    <t>5.5.2.1</t>
  </si>
  <si>
    <t>Define and develop the goals and benefits hierarchy</t>
  </si>
  <si>
    <t>5.5.2.2</t>
  </si>
  <si>
    <t>Identify and, if possible, quantify the programme benefits</t>
  </si>
  <si>
    <t>5.5.2.3</t>
  </si>
  <si>
    <t>Develop the benefits realisation strategy</t>
  </si>
  <si>
    <t>5.5.2.4</t>
  </si>
  <si>
    <t>Define components, their outcomes and their interfaces</t>
  </si>
  <si>
    <t>5.5.2.5</t>
  </si>
  <si>
    <t>Monitor benefit achievement</t>
  </si>
  <si>
    <t>5.5.3</t>
  </si>
  <si>
    <t>5.5.3.1</t>
  </si>
  <si>
    <t>Define the programme scope</t>
  </si>
  <si>
    <t>5.5.3.2</t>
  </si>
  <si>
    <t>Define the scope structure of the programme</t>
  </si>
  <si>
    <t>5.5.3.3</t>
  </si>
  <si>
    <t>Manage the scope of the components</t>
  </si>
  <si>
    <t>5.5.3.4</t>
  </si>
  <si>
    <t>5.5.4</t>
  </si>
  <si>
    <t>5.5.4.1</t>
  </si>
  <si>
    <t>Sequence programme components and create a tranched roadmap</t>
  </si>
  <si>
    <t>5.5.4.2</t>
  </si>
  <si>
    <t>Manage the consistency of the tranches</t>
  </si>
  <si>
    <t>5.5.4.3</t>
  </si>
  <si>
    <t>Manage the transitions of tranches</t>
  </si>
  <si>
    <t>5.5.5</t>
  </si>
  <si>
    <t>5.5.5.1</t>
  </si>
  <si>
    <t>Design and implement programme governance framework and rules</t>
  </si>
  <si>
    <t>5.5.5.2</t>
  </si>
  <si>
    <t>Define the structure, roles and responsibilities within the programme</t>
  </si>
  <si>
    <t>5.5.5.3</t>
  </si>
  <si>
    <t>Establish infrastructure, processes and systems for information flows</t>
  </si>
  <si>
    <t>5.5.5.4</t>
  </si>
  <si>
    <t>Implement, monitor and maintain the organisation of the programme</t>
  </si>
  <si>
    <t>5.5.6</t>
  </si>
  <si>
    <t>5.5.6.1</t>
  </si>
  <si>
    <t>Ensure quality throughout the programme</t>
  </si>
  <si>
    <t>5.5.6.2</t>
  </si>
  <si>
    <t>Organise quality assurance of the programme</t>
  </si>
  <si>
    <t>5.5.7</t>
  </si>
  <si>
    <t>5.5.7.1</t>
  </si>
  <si>
    <t>Determine the programme funding and financing strategy</t>
  </si>
  <si>
    <t>5.5.7.2</t>
  </si>
  <si>
    <t>Determine and establish the programme budget</t>
  </si>
  <si>
    <t>5.5.7.3</t>
  </si>
  <si>
    <t>Develop, establish and govern a funding and financial management framework</t>
  </si>
  <si>
    <t>5.5.7.4</t>
  </si>
  <si>
    <t>Distribute programme funds based on the needs of components and funding conditions</t>
  </si>
  <si>
    <t>5.5.7.5</t>
  </si>
  <si>
    <t>Provide reports to funding and financing bodies</t>
  </si>
  <si>
    <t>5.5.8</t>
  </si>
  <si>
    <t>5.5.8.1</t>
  </si>
  <si>
    <t>Develop strategic resource plan to deliver the programme</t>
  </si>
  <si>
    <t>5.5.8.2</t>
  </si>
  <si>
    <t>5.5.8.3</t>
  </si>
  <si>
    <t>Identify the potential sources of resources and negotiate their availability</t>
  </si>
  <si>
    <t>5.5.8.4</t>
  </si>
  <si>
    <t>Allocate and distribute resources according to defined need</t>
  </si>
  <si>
    <t>5.5.8.5</t>
  </si>
  <si>
    <t>Evaluate resource usage</t>
  </si>
  <si>
    <t>5.5.9</t>
  </si>
  <si>
    <t>Procurement and partnership</t>
  </si>
  <si>
    <t>5.5.9.1</t>
  </si>
  <si>
    <t>Maintain and govern the procurement system for the programme</t>
  </si>
  <si>
    <t>5.5.9.2</t>
  </si>
  <si>
    <t>Develop partnerships</t>
  </si>
  <si>
    <t>5.5.9.3</t>
  </si>
  <si>
    <t>End partnerships</t>
  </si>
  <si>
    <t>5.5.10</t>
  </si>
  <si>
    <t>5.5.10.1</t>
  </si>
  <si>
    <t>Establish the programme</t>
  </si>
  <si>
    <t>5.5.10.2</t>
  </si>
  <si>
    <t>Manage the interfaces and synergies between components</t>
  </si>
  <si>
    <t>5.5.10.3</t>
  </si>
  <si>
    <t>Measure, evaluate the status of components, and influence their progress</t>
  </si>
  <si>
    <t>5.5.10.4</t>
  </si>
  <si>
    <t>Provide direction to the component managers</t>
  </si>
  <si>
    <t>5.5.10.5</t>
  </si>
  <si>
    <t>Finalise the programme</t>
  </si>
  <si>
    <t>5.5.11</t>
  </si>
  <si>
    <t>5.5.11.1</t>
  </si>
  <si>
    <t>5.5.11.2</t>
  </si>
  <si>
    <t>5.5.11.3</t>
  </si>
  <si>
    <t>5.5.11.4</t>
  </si>
  <si>
    <t>5.5.11.5</t>
  </si>
  <si>
    <t>5.5.12</t>
  </si>
  <si>
    <t>5.5.12.1</t>
  </si>
  <si>
    <t>5.5.12.2</t>
  </si>
  <si>
    <t>Engage with the executives, sponsors and higher management to gain commitment and to manage interests and expectations</t>
  </si>
  <si>
    <t>5.5.12.3</t>
  </si>
  <si>
    <t>5.5.12.4</t>
  </si>
  <si>
    <t>5.5.12.5</t>
  </si>
  <si>
    <t>5.5.13</t>
  </si>
  <si>
    <t>5.5.13.1</t>
  </si>
  <si>
    <t>5.5.13.2</t>
  </si>
  <si>
    <t>5.5.13.3</t>
  </si>
  <si>
    <t>5.5.13.4</t>
  </si>
  <si>
    <t>5.5.14</t>
  </si>
  <si>
    <t>Select and balance</t>
  </si>
  <si>
    <t>5.5.14.1</t>
  </si>
  <si>
    <t>Analyse the characteristics of components</t>
  </si>
  <si>
    <t>5.5.14.2</t>
  </si>
  <si>
    <t>Prioritise components based on the programme’s priorities</t>
  </si>
  <si>
    <t>5.5.14.3</t>
  </si>
  <si>
    <t>Analyse and predict the future performance of the programme</t>
  </si>
  <si>
    <t>5.5.14.4</t>
  </si>
  <si>
    <t>Prepare and facilitate programme decisions</t>
  </si>
  <si>
    <t>Self-assessment portfolio management</t>
  </si>
  <si>
    <t>6.3</t>
  </si>
  <si>
    <t>6.3.1</t>
  </si>
  <si>
    <t>6.3.1.1</t>
  </si>
  <si>
    <t>6.3.1.2</t>
  </si>
  <si>
    <t>6.3.1.3</t>
  </si>
  <si>
    <t>Develop and ensure the ongoing validity of the business/ organisational justification</t>
  </si>
  <si>
    <t>6.3.1.4</t>
  </si>
  <si>
    <t>6.3.1.5</t>
  </si>
  <si>
    <t>6.3.2</t>
  </si>
  <si>
    <t>6.3.2.1</t>
  </si>
  <si>
    <t>Know the principles of portfolio management and the way they are implemented and apply</t>
  </si>
  <si>
    <t>6.3.2.2</t>
  </si>
  <si>
    <t>Know and apply the principles of project and programme management and the way they are implemented</t>
  </si>
  <si>
    <t>6.3.2.3</t>
  </si>
  <si>
    <t>Align the portfolio with the organisation’s reporting and decision-making structures and quality management processes</t>
  </si>
  <si>
    <t>6.3.2.4</t>
  </si>
  <si>
    <t>Align the portfolio with human resource processes and functions</t>
  </si>
  <si>
    <t>6.3.2.5</t>
  </si>
  <si>
    <t>Align the portfolio with finance and control processes and functions</t>
  </si>
  <si>
    <t>6.3.3</t>
  </si>
  <si>
    <t>6.3.3.1</t>
  </si>
  <si>
    <t>Identify and ensure that the portfolio complies with all relevant legislation</t>
  </si>
  <si>
    <t>6.3.3.2</t>
  </si>
  <si>
    <t>Identify and ensure that the portfolio complies with all relevant health, safety, security and environmental regulations (HSSE)</t>
  </si>
  <si>
    <t>6.3.3.3</t>
  </si>
  <si>
    <t>Identify and ensure that the portfolio complies with all relevant codes of conduct and professional regulation</t>
  </si>
  <si>
    <t>6.3.3.4</t>
  </si>
  <si>
    <t>Identify and ensure that the portfolio complies with relevant sustainability principles and objectives</t>
  </si>
  <si>
    <t>6.3.3.5</t>
  </si>
  <si>
    <t>Assess, use and develop professional standards and tools for the portfolio</t>
  </si>
  <si>
    <t>6.3.3.6</t>
  </si>
  <si>
    <t>Assess, benchmark and improve the organisational portfolio management competence</t>
  </si>
  <si>
    <t>6.3.4</t>
  </si>
  <si>
    <t>6.3.4.1</t>
  </si>
  <si>
    <t>Assess the personal ambitions and interests of others and the potential impact of these on the portfolio</t>
  </si>
  <si>
    <t>6.3.4.2</t>
  </si>
  <si>
    <t>Assess the informal influence of individuals and groups and its potential impact on the portfolio</t>
  </si>
  <si>
    <t>6.3.4.3</t>
  </si>
  <si>
    <t>Assess the personalities and working styles of others and employ them to the benefit of the portfolio</t>
  </si>
  <si>
    <t>6.3.5</t>
  </si>
  <si>
    <t>6.3.5.1</t>
  </si>
  <si>
    <t>Assess the culture and values of the society and their implications for the portfolio</t>
  </si>
  <si>
    <t>6.3.5.2</t>
  </si>
  <si>
    <t>Align the portfolio with the formal culture and corporate values of the organisation</t>
  </si>
  <si>
    <t>6.3.5.3</t>
  </si>
  <si>
    <t>Assess the informal culture and values of the organisation and their implications for the portfolio</t>
  </si>
  <si>
    <t>6.4</t>
  </si>
  <si>
    <t>6.4.1</t>
  </si>
  <si>
    <t>6.4.1.1</t>
  </si>
  <si>
    <t>6.4.1.2</t>
  </si>
  <si>
    <t>6.4.1.3</t>
  </si>
  <si>
    <t>6.4.1.4</t>
  </si>
  <si>
    <t>6.4.1.5</t>
  </si>
  <si>
    <t>6.4.2</t>
  </si>
  <si>
    <t>6.4.2.1</t>
  </si>
  <si>
    <t>6.4.2.2</t>
  </si>
  <si>
    <t>6.4.2.3</t>
  </si>
  <si>
    <t>6.4.2.4</t>
  </si>
  <si>
    <t>6.4.2.5</t>
  </si>
  <si>
    <t>6.4.3</t>
  </si>
  <si>
    <t>6.4.3.1</t>
  </si>
  <si>
    <t>6.4.3.2</t>
  </si>
  <si>
    <t>6.4.3.3</t>
  </si>
  <si>
    <t>6.4.3.4</t>
  </si>
  <si>
    <t>6.4.3.5</t>
  </si>
  <si>
    <t>6.4.4</t>
  </si>
  <si>
    <t>6.4.4.1</t>
  </si>
  <si>
    <t>6.4.4.2</t>
  </si>
  <si>
    <t>6.4.4.3</t>
  </si>
  <si>
    <t>6.4.4.4</t>
  </si>
  <si>
    <t>6.4.4.5</t>
  </si>
  <si>
    <t>6.4.5</t>
  </si>
  <si>
    <t>6.4.5.1</t>
  </si>
  <si>
    <t>6.4.5.2</t>
  </si>
  <si>
    <t>6.4.5.3</t>
  </si>
  <si>
    <t>6.4.5.4</t>
  </si>
  <si>
    <t>6.4.5.5</t>
  </si>
  <si>
    <t>6.4.6</t>
  </si>
  <si>
    <t>6.4.6.1</t>
  </si>
  <si>
    <t>6.4.6.2</t>
  </si>
  <si>
    <t>6.4.6.3</t>
  </si>
  <si>
    <t>6.4.6.4</t>
  </si>
  <si>
    <t>6.4.6.5</t>
  </si>
  <si>
    <t>6.4.7</t>
  </si>
  <si>
    <t>6.4.7.1</t>
  </si>
  <si>
    <t>6.4.7.2</t>
  </si>
  <si>
    <t>6.4.7.3</t>
  </si>
  <si>
    <t>6.4.7.4</t>
  </si>
  <si>
    <t>6.4.8</t>
  </si>
  <si>
    <t>6.4.8.1</t>
  </si>
  <si>
    <t>6.4.8.2</t>
  </si>
  <si>
    <t>6.4.8.3</t>
  </si>
  <si>
    <t>6.4.8.4</t>
  </si>
  <si>
    <t>6.4.8.5</t>
  </si>
  <si>
    <t>6.4.9</t>
  </si>
  <si>
    <t>6.4.9.1</t>
  </si>
  <si>
    <t>6.4.9.2</t>
  </si>
  <si>
    <t>6.4.9.3</t>
  </si>
  <si>
    <t>6.4.9.4</t>
  </si>
  <si>
    <t>6.4.9.5</t>
  </si>
  <si>
    <t>6.4.10</t>
  </si>
  <si>
    <t>6.4.10.1</t>
  </si>
  <si>
    <t>6.4.10.2</t>
  </si>
  <si>
    <t>6.4.10.3</t>
  </si>
  <si>
    <t>6.4.10.4</t>
  </si>
  <si>
    <t>6.4.10.5</t>
  </si>
  <si>
    <t>6.5</t>
  </si>
  <si>
    <t>6.5.1</t>
  </si>
  <si>
    <t>Portfolio design</t>
  </si>
  <si>
    <t>6.5.1.1</t>
  </si>
  <si>
    <t>6.5.1.2</t>
  </si>
  <si>
    <t>Review, apply and exchange lessons learned from and with other portfolios</t>
  </si>
  <si>
    <t>6.5.2</t>
  </si>
  <si>
    <t>Benefits</t>
  </si>
  <si>
    <t>6.5.2.1</t>
  </si>
  <si>
    <t>Define and develop the organisational goals hierarchy</t>
  </si>
  <si>
    <t>6.5.3</t>
  </si>
  <si>
    <t>6.5.3.1</t>
  </si>
  <si>
    <t>Establish and maintain the scope of the portfolio</t>
  </si>
  <si>
    <t>6.5.3.2</t>
  </si>
  <si>
    <t>Control scope configuration of projects and programmes</t>
  </si>
  <si>
    <t>6.5.4</t>
  </si>
  <si>
    <t>6.5.4.1</t>
  </si>
  <si>
    <t>Establishes the portfolio decision-making cycle</t>
  </si>
  <si>
    <t>6.5.5</t>
  </si>
  <si>
    <t>6.5.5.1</t>
  </si>
  <si>
    <t>6.5.5.2</t>
  </si>
  <si>
    <t>Define the structure, roles and responsibilities within the portfolio and component projects and programmes</t>
  </si>
  <si>
    <t>6.5.5.3</t>
  </si>
  <si>
    <t>6.5.5.4</t>
  </si>
  <si>
    <t>Implement, monitor and maintain the organisation of the portfolio and component projects and programmes</t>
  </si>
  <si>
    <t>6.5.6</t>
  </si>
  <si>
    <t>6.5.6.1</t>
  </si>
  <si>
    <t>Ensure quality throughout portfolio component projects and programmes</t>
  </si>
  <si>
    <t>6.5.7</t>
  </si>
  <si>
    <t>6.5.7.1</t>
  </si>
  <si>
    <t>Determine and establish the portfolio budget</t>
  </si>
  <si>
    <t>6.5.7.2</t>
  </si>
  <si>
    <t>Develop, establish and govern a financial performance and reporting system for the portfolio</t>
  </si>
  <si>
    <t>6.5.8</t>
  </si>
  <si>
    <t>6.5.8.1</t>
  </si>
  <si>
    <t>Develop strategic resource plan to deliver portfolio component projects and programmes</t>
  </si>
  <si>
    <t>6.5.8.2</t>
  </si>
  <si>
    <t>Identify the quantity of required and available resources for running portfolio component projects and programmes</t>
  </si>
  <si>
    <t>6.5.8.3</t>
  </si>
  <si>
    <t>Identify the skills of the required resources for running portfolio component projects and programmes</t>
  </si>
  <si>
    <t>6.5.9</t>
  </si>
  <si>
    <t>6.5.9.1</t>
  </si>
  <si>
    <t>Maintain and govern the procurement system for the portfolio</t>
  </si>
  <si>
    <t>6.5.10</t>
  </si>
  <si>
    <t>6.5.10.1</t>
  </si>
  <si>
    <t>Establish the portfolio system</t>
  </si>
  <si>
    <t>6.5.10.2</t>
  </si>
  <si>
    <t>Establish and maintain the portfolio cycle</t>
  </si>
  <si>
    <t>6.5.10.3</t>
  </si>
  <si>
    <t>Report on the portfolio</t>
  </si>
  <si>
    <t>6.5.11</t>
  </si>
  <si>
    <t>6.5.11.1</t>
  </si>
  <si>
    <t>6.5.11.2</t>
  </si>
  <si>
    <t>6.5.11.3</t>
  </si>
  <si>
    <t>6.5.11.4</t>
  </si>
  <si>
    <t>Select strategies and implement treatment plans to address risks and opportunities</t>
  </si>
  <si>
    <t>6.5.11.5</t>
  </si>
  <si>
    <t>6.5.12</t>
  </si>
  <si>
    <t>6.5.12.1</t>
  </si>
  <si>
    <t>6.5.12.2</t>
  </si>
  <si>
    <t>6.5.12.3</t>
  </si>
  <si>
    <t>6.5.12.4</t>
  </si>
  <si>
    <t>6.5.12.5</t>
  </si>
  <si>
    <t>6.5.13</t>
  </si>
  <si>
    <t>6.5.13.1</t>
  </si>
  <si>
    <t>Assess and review the impacts of changes affecting the portfolio</t>
  </si>
  <si>
    <t>6.5.13.2</t>
  </si>
  <si>
    <t>Develop change or transformation strategy for the portfolio</t>
  </si>
  <si>
    <t>6.5.13.3</t>
  </si>
  <si>
    <t>Sustain the change process</t>
  </si>
  <si>
    <t>6.5.14</t>
  </si>
  <si>
    <t>6.5.14.1</t>
  </si>
  <si>
    <t>Identify programmes or projects or ideas that could be included in the portfolio</t>
  </si>
  <si>
    <t>6.5.14.2</t>
  </si>
  <si>
    <t>Analyse the characteristics of programmes and projects</t>
  </si>
  <si>
    <t>6.5.14.3</t>
  </si>
  <si>
    <t>Prioritise programmes and projects based on the organisation’s priorities</t>
  </si>
  <si>
    <t>6.5.14.4</t>
  </si>
  <si>
    <t>Programme and project delivery oversight</t>
  </si>
  <si>
    <t>6.5.14.5</t>
  </si>
  <si>
    <t>Analyse and predict the future performance of a portfolio</t>
  </si>
  <si>
    <t>6.5.14.6</t>
  </si>
  <si>
    <t>Prepare and facilitate portfolio decisions</t>
  </si>
  <si>
    <r>
      <rPr>
        <b/>
        <sz val="9"/>
        <rFont val="Verdana"/>
        <family val="2"/>
      </rPr>
      <t>Description of the complexity indicators of the project management</t>
    </r>
  </si>
  <si>
    <r>
      <rPr>
        <sz val="9"/>
        <rFont val="Verdana"/>
        <family val="2"/>
      </rPr>
      <t>Evaluation levels</t>
    </r>
  </si>
  <si>
    <r>
      <rPr>
        <sz val="9"/>
        <rFont val="Verdana"/>
        <family val="2"/>
      </rPr>
      <t>Indicator</t>
    </r>
  </si>
  <si>
    <r>
      <rPr>
        <sz val="9"/>
        <rFont val="Verdana"/>
        <family val="2"/>
      </rPr>
      <t>Criterion</t>
    </r>
  </si>
  <si>
    <r>
      <rPr>
        <sz val="9"/>
        <color rgb="FF000000"/>
        <rFont val="Verdana"/>
        <family val="2"/>
      </rPr>
      <t>Objectives and assessment of results</t>
    </r>
  </si>
  <si>
    <r>
      <rPr>
        <sz val="9"/>
        <rFont val="Verdana"/>
        <family val="2"/>
      </rPr>
      <t>Order assessment and boundaries</t>
    </r>
  </si>
  <si>
    <r>
      <rPr>
        <sz val="9"/>
        <rFont val="Verdana"/>
        <family val="2"/>
      </rPr>
      <t>Order and its boundaries as well as the project goals are clear from the outset and comprehensively defined by third parties.</t>
    </r>
  </si>
  <si>
    <r>
      <rPr>
        <sz val="9"/>
        <rFont val="Verdana"/>
        <family val="2"/>
      </rPr>
      <t>Order and its boundaries as well as the project goals are essentially clear from the outset and mostly defined by third parties.</t>
    </r>
  </si>
  <si>
    <r>
      <rPr>
        <sz val="9"/>
        <rFont val="Verdana"/>
        <family val="2"/>
      </rPr>
      <t>Order is partially unclear from the outset, its boundaries and a number of significant objectives were defined/developed during the course of the project under the leadership/direction of the candidate.</t>
    </r>
  </si>
  <si>
    <r>
      <rPr>
        <sz val="9"/>
        <rFont val="Verdana"/>
        <family val="2"/>
      </rPr>
      <t>Order and its boundaries are very vague from the outset, almost all significant objectives were defined/developed by during the course of the project under the leadership/direction of the candidate.</t>
    </r>
  </si>
  <si>
    <r>
      <rPr>
        <sz val="9"/>
        <rFont val="Verdana"/>
        <family val="2"/>
      </rPr>
      <t>Objective conflicts and dependencies</t>
    </r>
  </si>
  <si>
    <r>
      <rPr>
        <sz val="9"/>
        <rFont val="Verdana"/>
        <family val="2"/>
      </rPr>
      <t>No conflicts and dependencies between the project objectives</t>
    </r>
  </si>
  <si>
    <r>
      <rPr>
        <sz val="9"/>
        <rFont val="Verdana"/>
        <family val="2"/>
      </rPr>
      <t>Conflicts and dependencies between project objectives exist to a normal extent, priorities are relatively easy to determine.</t>
    </r>
  </si>
  <si>
    <r>
      <rPr>
        <sz val="9"/>
        <rFont val="Verdana"/>
        <family val="2"/>
      </rPr>
      <t>Significant conflicts or dependencies between project objectives, situational prioritising partially necessary.</t>
    </r>
  </si>
  <si>
    <r>
      <rPr>
        <sz val="9"/>
        <rFont val="Verdana"/>
        <family val="2"/>
      </rPr>
      <t>Extraordinarily large conflicts and dependencies between project objectives, situational prioritising frequently necessary.</t>
    </r>
  </si>
  <si>
    <r>
      <rPr>
        <sz val="9"/>
        <rFont val="Verdana"/>
        <family val="2"/>
      </rPr>
      <t>Potential effects and benefits</t>
    </r>
  </si>
  <si>
    <r>
      <rPr>
        <sz val="9"/>
        <rFont val="Verdana"/>
        <family val="2"/>
      </rPr>
      <t>Project generates limited benefits for the department or product, and has a one-dimensional effect.</t>
    </r>
  </si>
  <si>
    <r>
      <rPr>
        <sz val="9"/>
        <rFont val="Verdana"/>
        <family val="2"/>
      </rPr>
      <t>Project generates marginal benefits and has practically no multi-dimensional effect.</t>
    </r>
  </si>
  <si>
    <r>
      <rPr>
        <sz val="9"/>
        <rFont val="Verdana"/>
        <family val="2"/>
      </rPr>
      <t>Project generates significant benefits and has some multi-dimensional effects.</t>
    </r>
  </si>
  <si>
    <r>
      <rPr>
        <sz val="9"/>
        <rFont val="Verdana"/>
        <family val="2"/>
      </rPr>
      <t>Project generates strategic benefits and has markedly multi-dimensional effects.</t>
    </r>
  </si>
  <si>
    <r>
      <rPr>
        <sz val="9"/>
        <rFont val="Verdana"/>
        <family val="2"/>
      </rPr>
      <t>Amendments</t>
    </r>
  </si>
  <si>
    <r>
      <rPr>
        <sz val="9"/>
        <rFont val="Verdana"/>
        <family val="2"/>
      </rPr>
      <t>There are no project amendments.</t>
    </r>
  </si>
  <si>
    <r>
      <rPr>
        <sz val="9"/>
        <rFont val="Verdana"/>
        <family val="2"/>
      </rPr>
      <t>The project has a number of amendments with a minor impact on the project content, costs and deadlines.</t>
    </r>
  </si>
  <si>
    <r>
      <rPr>
        <sz val="9"/>
        <rFont val="Verdana"/>
        <family val="2"/>
      </rPr>
      <t xml:space="preserve">Project has a number of changes that have a significant impact on at least one of the three parameters 'project content', 'costs' or 'deadlines'. </t>
    </r>
  </si>
  <si>
    <r>
      <rPr>
        <sz val="9"/>
        <rFont val="Verdana"/>
        <family val="2"/>
      </rPr>
      <t>The project has a large number of amendments with significant impacts on the project content, costs and deadlines.</t>
    </r>
  </si>
  <si>
    <r>
      <rPr>
        <sz val="9"/>
        <color rgb="FF000000"/>
        <rFont val="Verdana"/>
        <family val="2"/>
      </rPr>
      <t>Processes, methods, tools and techniques of PP&amp;PM</t>
    </r>
  </si>
  <si>
    <r>
      <rPr>
        <sz val="9"/>
        <rFont val="Verdana"/>
        <family val="2"/>
      </rPr>
      <t>Availability and level of freedom</t>
    </r>
  </si>
  <si>
    <r>
      <rPr>
        <sz val="9"/>
        <rFont val="Verdana"/>
        <family val="2"/>
      </rPr>
      <t>Project team has standardised processes, methods, tools and techniques, and is obliged to adhere strictly to instructions.</t>
    </r>
  </si>
  <si>
    <r>
      <rPr>
        <sz val="9"/>
        <rFont val="Verdana"/>
        <family val="2"/>
      </rPr>
      <t>Project team has standardised processes, methods, tools and techniques, and is able to modify these to a certain extent in line with the particular conditions.</t>
    </r>
  </si>
  <si>
    <r>
      <rPr>
        <sz val="9"/>
        <rFont val="Verdana"/>
        <family val="2"/>
      </rPr>
      <t>Project team has significant freedoms when it comes to selecting the processes, methods, tools and techniques. Standardised instructions are applicable only to a certain extent.</t>
    </r>
  </si>
  <si>
    <r>
      <rPr>
        <sz val="9"/>
        <rFont val="Verdana"/>
        <family val="2"/>
      </rPr>
      <t>Project team has complete freedom when it comes to selecting the processes, methods, tools and techniques. Standards and empirical values are practically not available.</t>
    </r>
  </si>
  <si>
    <r>
      <rPr>
        <sz val="9"/>
        <rFont val="Verdana"/>
        <family val="2"/>
      </rPr>
      <t>Support</t>
    </r>
  </si>
  <si>
    <r>
      <rPr>
        <sz val="9"/>
        <rFont val="Verdana"/>
        <family val="2"/>
      </rPr>
      <t>Extensive performance of administrative and coordinating activities by PMO</t>
    </r>
  </si>
  <si>
    <r>
      <rPr>
        <sz val="9"/>
        <rFont val="Verdana"/>
        <family val="2"/>
      </rPr>
      <t>Candidate is repeatedly supported by PMO or administration or coordination personnel.</t>
    </r>
  </si>
  <si>
    <r>
      <rPr>
        <sz val="9"/>
        <rFont val="Verdana"/>
        <family val="2"/>
      </rPr>
      <t>Candidate can delegate administration or coordination tasks to third parties only to a limited extent.</t>
    </r>
  </si>
  <si>
    <r>
      <rPr>
        <sz val="9"/>
        <rFont val="Verdana"/>
        <family val="2"/>
      </rPr>
      <t>No support by PMO, or candidate supports own and/or third party teams when exercising administrative and coordinating activities.</t>
    </r>
  </si>
  <si>
    <r>
      <rPr>
        <sz val="9"/>
        <color rgb="FF000000"/>
        <rFont val="Verdana"/>
        <family val="2"/>
      </rPr>
      <t>Resources including finance</t>
    </r>
  </si>
  <si>
    <r>
      <rPr>
        <sz val="9"/>
        <rFont val="Verdana"/>
        <family val="2"/>
      </rPr>
      <t>Personnel resources</t>
    </r>
  </si>
  <si>
    <t>Number of person-days: &lt; 250</t>
  </si>
  <si>
    <t>Number of person-days: 250 - 699</t>
  </si>
  <si>
    <t>Number of person-days: 700 - 2,999</t>
  </si>
  <si>
    <t>Number of person-days: ≥ 3,000</t>
  </si>
  <si>
    <r>
      <rPr>
        <sz val="9"/>
        <rFont val="Verdana"/>
        <family val="2"/>
      </rPr>
      <t>Cash-out</t>
    </r>
  </si>
  <si>
    <r>
      <rPr>
        <sz val="9"/>
        <rFont val="Verdana"/>
        <family val="2"/>
      </rPr>
      <t>Cash-out: &lt; 0.1 million CHF</t>
    </r>
  </si>
  <si>
    <r>
      <rPr>
        <sz val="9"/>
        <rFont val="Verdana"/>
        <family val="2"/>
      </rPr>
      <t>Cash-out: 0.1 - 0.5 million CHF</t>
    </r>
  </si>
  <si>
    <r>
      <rPr>
        <sz val="9"/>
        <rFont val="Verdana"/>
        <family val="2"/>
      </rPr>
      <t>Cash-out: 0.5 - 2.0 million CHF</t>
    </r>
  </si>
  <si>
    <r>
      <rPr>
        <sz val="9"/>
        <rFont val="Verdana"/>
        <family val="2"/>
      </rPr>
      <t>Cash-out: ≥ 2.0 million CHF</t>
    </r>
  </si>
  <si>
    <r>
      <rPr>
        <sz val="9"/>
        <rFont val="Verdana"/>
        <family val="2"/>
      </rPr>
      <t>Availability and qualification of the personnel resources</t>
    </r>
  </si>
  <si>
    <r>
      <rPr>
        <sz val="9"/>
        <rFont val="Verdana"/>
        <family val="2"/>
      </rPr>
      <t>Personnel resources are available with considerable certainty to a sufficient extent and with the required qualification.</t>
    </r>
  </si>
  <si>
    <r>
      <rPr>
        <sz val="9"/>
        <rFont val="Verdana"/>
        <family val="2"/>
      </rPr>
      <t>Volume of personnel resources is relatively limited, although these are available or can be planned with a relatively large degree of certainty and with the necessary qualification; candidate needs to work to secure the personnel resources.</t>
    </r>
  </si>
  <si>
    <r>
      <rPr>
        <sz val="9"/>
        <rFont val="Verdana"/>
        <family val="2"/>
      </rPr>
      <t>Volume of personnel resources is either limited or available only to a very limited degree with the required qualification; candidate needs to work hard to secure the personnel resources.</t>
    </r>
  </si>
  <si>
    <r>
      <rPr>
        <sz val="9"/>
        <rFont val="Verdana"/>
        <family val="2"/>
      </rPr>
      <t>Volume of personnel resources is extremely limited and subject to considerable uncertainty, and the necessary qualification is often lacking; candidate needs to work exceptionally hard to secure the personnel resources.</t>
    </r>
  </si>
  <si>
    <r>
      <rPr>
        <sz val="9"/>
        <rFont val="Verdana"/>
        <family val="2"/>
      </rPr>
      <t>Funding contribution</t>
    </r>
  </si>
  <si>
    <r>
      <rPr>
        <sz val="9"/>
        <rFont val="Verdana"/>
        <family val="2"/>
      </rPr>
      <t>Funding is secure without the involvement of the candidate.</t>
    </r>
  </si>
  <si>
    <r>
      <rPr>
        <sz val="9"/>
        <rFont val="Verdana"/>
        <family val="2"/>
      </rPr>
      <t>Funding provided by external payments. Payment milestones and liquidity needs to be managed/optimised by the candidate.</t>
    </r>
  </si>
  <si>
    <r>
      <rPr>
        <sz val="9"/>
        <rFont val="Verdana"/>
        <family val="2"/>
      </rPr>
      <t>In addition to value 3: Candidate needs to safeguard the incoming payment (e.g. bank guaranties, ERG, letter of credit).</t>
    </r>
  </si>
  <si>
    <r>
      <rPr>
        <sz val="9"/>
        <rFont val="Verdana"/>
        <family val="2"/>
      </rPr>
      <t>Order placement and tendering process</t>
    </r>
  </si>
  <si>
    <r>
      <rPr>
        <sz val="9"/>
        <rFont val="Verdana"/>
        <family val="2"/>
      </rPr>
      <t>Orders are placed completely internally without obtaining offers or a tendering process.</t>
    </r>
  </si>
  <si>
    <r>
      <rPr>
        <sz val="9"/>
        <rFont val="Verdana"/>
        <family val="2"/>
      </rPr>
      <t>Individual orders are placed externally; offers are obtained for this purpose.</t>
    </r>
  </si>
  <si>
    <r>
      <rPr>
        <sz val="9"/>
        <rFont val="Verdana"/>
        <family val="2"/>
      </rPr>
      <t>Most orders are placed externally; for this purpose, several offers are obtained in each case.</t>
    </r>
  </si>
  <si>
    <r>
      <rPr>
        <sz val="9"/>
        <rFont val="Verdana"/>
        <family val="2"/>
      </rPr>
      <t>A large proportion of the orders are placed externally, and need to be put out to public tender.</t>
    </r>
  </si>
  <si>
    <r>
      <rPr>
        <sz val="9"/>
        <color rgb="FF000000"/>
        <rFont val="Verdana"/>
        <family val="2"/>
      </rPr>
      <t>Opportunities and risks</t>
    </r>
  </si>
  <si>
    <r>
      <rPr>
        <sz val="9"/>
        <rFont val="Verdana"/>
        <family val="2"/>
      </rPr>
      <t>Opportunities</t>
    </r>
  </si>
  <si>
    <r>
      <rPr>
        <sz val="9"/>
        <rFont val="Verdana"/>
        <family val="2"/>
      </rPr>
      <t>The seizure of opportunities as well as realisation of the resulting benefits is 
relatively unimportant for the client.</t>
    </r>
  </si>
  <si>
    <r>
      <rPr>
        <sz val="9"/>
        <rFont val="Verdana"/>
        <family val="2"/>
      </rPr>
      <t>The seizure of opportunities as well as realisation of the resulting benefits is 
relatively important for the client.</t>
    </r>
  </si>
  <si>
    <r>
      <rPr>
        <sz val="9"/>
        <rFont val="Verdana"/>
        <family val="2"/>
      </rPr>
      <t>The seizure of opportunities as well as realisation of the resulting benefits is very important for the client (key project).</t>
    </r>
  </si>
  <si>
    <r>
      <rPr>
        <sz val="9"/>
        <rFont val="Verdana"/>
        <family val="2"/>
      </rPr>
      <t>The seizure of opportunities as well as realisation of the resulting benefits is of the greatest importance for the client as well as for other stakeholders (strategic project).</t>
    </r>
  </si>
  <si>
    <r>
      <rPr>
        <sz val="9"/>
        <rFont val="Verdana"/>
        <family val="2"/>
      </rPr>
      <t>Risks</t>
    </r>
  </si>
  <si>
    <r>
      <rPr>
        <sz val="9"/>
        <rFont val="Verdana"/>
        <family val="2"/>
      </rPr>
      <t>Risk situation with few risks entailing substantial damage or high likelihood of occurrence.</t>
    </r>
  </si>
  <si>
    <r>
      <rPr>
        <sz val="9"/>
        <rFont val="Verdana"/>
        <family val="2"/>
      </rPr>
      <t>Risk situation with several estimable risks entailing substantial damage or high likelihood of occurrence.</t>
    </r>
  </si>
  <si>
    <r>
      <rPr>
        <sz val="9"/>
        <rFont val="Verdana"/>
        <family val="2"/>
      </rPr>
      <t>Risk situation with several estimable risks entailing substantial damage and high likelihood of occurrence.</t>
    </r>
  </si>
  <si>
    <r>
      <rPr>
        <sz val="9"/>
        <rFont val="Verdana"/>
        <family val="2"/>
      </rPr>
      <t>Risk situation with numerous risks that are estimable only to a very limited extent entailing potential substantial damage and high likelihood of occurrence.</t>
    </r>
  </si>
  <si>
    <r>
      <rPr>
        <sz val="9"/>
        <rFont val="Verdana"/>
        <family val="2"/>
      </rPr>
      <t>Risk management measures</t>
    </r>
  </si>
  <si>
    <r>
      <rPr>
        <sz val="9"/>
        <rFont val="Verdana"/>
        <family val="2"/>
      </rPr>
      <t>No or only very few risk management measures needed to be implemented.</t>
    </r>
  </si>
  <si>
    <r>
      <rPr>
        <sz val="9"/>
        <rFont val="Verdana"/>
        <family val="2"/>
      </rPr>
      <t>It proved possible to counter the risks with standardised risk management measures.</t>
    </r>
  </si>
  <si>
    <r>
      <rPr>
        <sz val="9"/>
        <rFont val="Verdana"/>
        <family val="2"/>
      </rPr>
      <t>In order to reduce or avoid the risks, both standardised as well as situational risk management measures needed to be implemented.</t>
    </r>
  </si>
  <si>
    <r>
      <rPr>
        <sz val="9"/>
        <rFont val="Verdana"/>
        <family val="2"/>
      </rPr>
      <t>In order to reduce or avoid the risks, situational risk management measures mostly needed to be implemented.</t>
    </r>
  </si>
  <si>
    <r>
      <rPr>
        <sz val="9"/>
        <color rgb="FF000000"/>
        <rFont val="Verdana"/>
        <family val="2"/>
      </rPr>
      <t>Stakeholders and integration</t>
    </r>
  </si>
  <si>
    <r>
      <rPr>
        <sz val="9"/>
        <rFont val="Verdana"/>
        <family val="2"/>
      </rPr>
      <t>Number of stakeholder categories</t>
    </r>
  </si>
  <si>
    <r>
      <rPr>
        <sz val="9"/>
        <rFont val="Verdana"/>
        <family val="2"/>
      </rPr>
      <t>&lt; 4</t>
    </r>
  </si>
  <si>
    <r>
      <rPr>
        <sz val="9"/>
        <rFont val="Verdana"/>
        <family val="2"/>
      </rPr>
      <t>4 - 5</t>
    </r>
  </si>
  <si>
    <r>
      <rPr>
        <sz val="9"/>
        <rFont val="Verdana"/>
        <family val="2"/>
      </rPr>
      <t>6 - 8</t>
    </r>
  </si>
  <si>
    <r>
      <rPr>
        <sz val="9"/>
        <rFont val="Verdana"/>
        <family val="2"/>
      </rPr>
      <t>&gt; 8</t>
    </r>
  </si>
  <si>
    <r>
      <rPr>
        <sz val="9"/>
        <rFont val="Verdana"/>
        <family val="2"/>
      </rPr>
      <t>Interests of the stakeholders</t>
    </r>
  </si>
  <si>
    <r>
      <rPr>
        <sz val="9"/>
        <rFont val="Verdana"/>
        <family val="2"/>
      </rPr>
      <t>Interests of the stakeholders correspond largely to the project objectives.</t>
    </r>
  </si>
  <si>
    <r>
      <rPr>
        <sz val="9"/>
        <rFont val="Verdana"/>
        <family val="2"/>
      </rPr>
      <t>A number of key stakeholders have interests that are very difficult to reconcile.</t>
    </r>
  </si>
  <si>
    <r>
      <rPr>
        <sz val="9"/>
        <rFont val="Verdana"/>
        <family val="2"/>
      </rPr>
      <t>Several key stakeholders have strongly divergent interests.</t>
    </r>
  </si>
  <si>
    <r>
      <rPr>
        <sz val="9"/>
        <rFont val="Verdana"/>
        <family val="2"/>
      </rPr>
      <t xml:space="preserve">Project objectives threaten the existential interests of key stakeholders.
</t>
    </r>
  </si>
  <si>
    <r>
      <rPr>
        <sz val="9"/>
        <rFont val="Verdana"/>
        <family val="2"/>
      </rPr>
      <t>Public interest and interaction with regulatory authorities</t>
    </r>
  </si>
  <si>
    <r>
      <rPr>
        <sz val="9"/>
        <rFont val="Verdana"/>
        <family val="2"/>
      </rPr>
      <t>The project is subject to considerable public interest, or needs to satisfy the requirements of regulatory authorities.</t>
    </r>
  </si>
  <si>
    <r>
      <rPr>
        <sz val="9"/>
        <rFont val="Verdana"/>
        <family val="2"/>
      </rPr>
      <t>The project is subject to considerable public interest, and needs to satisfy the requirements of regulatory authorities.</t>
    </r>
  </si>
  <si>
    <r>
      <rPr>
        <sz val="9"/>
        <color rgb="FF000000"/>
        <rFont val="Verdana"/>
        <family val="2"/>
      </rPr>
      <t>Relations with permanent organisation</t>
    </r>
  </si>
  <si>
    <r>
      <rPr>
        <sz val="9"/>
        <rFont val="Verdana"/>
        <family val="2"/>
      </rPr>
      <t>Impact on project and permanent organisation</t>
    </r>
  </si>
  <si>
    <r>
      <rPr>
        <sz val="9"/>
        <rFont val="Verdana"/>
        <family val="2"/>
      </rPr>
      <t>Project results and permanent organisation do not influence each other at all, or only to a very limited extent.</t>
    </r>
  </si>
  <si>
    <r>
      <rPr>
        <sz val="9"/>
        <rFont val="Verdana"/>
        <family val="2"/>
      </rPr>
      <t>Project results influence the permanent organisation and are dependent on its involvement; project interests and line interests mostly correspond.</t>
    </r>
  </si>
  <si>
    <r>
      <rPr>
        <sz val="9"/>
        <rFont val="Verdana"/>
        <family val="2"/>
      </rPr>
      <t>Project results influence the permanent organisation and are dependent on its involvement; significant opposing interests of project and line.</t>
    </r>
  </si>
  <si>
    <r>
      <rPr>
        <sz val="9"/>
        <rFont val="Verdana"/>
        <family val="2"/>
      </rPr>
      <t>Substantial reciprocal influence between project results and permanent organisation; complex and strong conflict of interests.</t>
    </r>
  </si>
  <si>
    <r>
      <rPr>
        <sz val="9"/>
        <rFont val="Verdana"/>
        <family val="2"/>
      </rPr>
      <t>Experience of the permanent organisation in similar projects</t>
    </r>
  </si>
  <si>
    <r>
      <rPr>
        <sz val="9"/>
        <rFont val="Verdana"/>
        <family val="2"/>
      </rPr>
      <t>Project results are not dependent on the experience of the permanent organisation in similar projects.</t>
    </r>
  </si>
  <si>
    <r>
      <rPr>
        <sz val="9"/>
        <rFont val="Verdana"/>
        <family val="2"/>
      </rPr>
      <t>Experience of the permanent organisation in similar projects is beneficial for the project, but not essential.</t>
    </r>
  </si>
  <si>
    <r>
      <rPr>
        <sz val="9"/>
        <rFont val="Verdana"/>
        <family val="2"/>
      </rPr>
      <t>Project results can be rendered either only with the corresponding experience of the permanent organisation in similar projects, or the cost-effectiveness is dependent upon experience.</t>
    </r>
  </si>
  <si>
    <r>
      <rPr>
        <sz val="9"/>
        <rFont val="Verdana"/>
        <family val="2"/>
      </rPr>
      <t>Project results can be rendered only with the corresponding considerable experience of the permanent organisation in similar projects, and the cost-effectiveness is dependent upon experience.</t>
    </r>
  </si>
  <si>
    <r>
      <rPr>
        <sz val="9"/>
        <rFont val="Verdana"/>
        <family val="2"/>
      </rPr>
      <t>Reporting and communications</t>
    </r>
  </si>
  <si>
    <r>
      <rPr>
        <sz val="9"/>
        <rFont val="Verdana"/>
        <family val="2"/>
      </rPr>
      <t>Focus on specialist problem solving. Reporting and communications workload play a relatively minor role.</t>
    </r>
  </si>
  <si>
    <r>
      <rPr>
        <sz val="9"/>
        <rFont val="Verdana"/>
        <family val="2"/>
      </rPr>
      <t>Reporting and communication of the project results play a significant role in respect of the project workload, and make an important contribution to the success of the project.</t>
    </r>
  </si>
  <si>
    <r>
      <rPr>
        <sz val="9"/>
        <rFont val="Verdana"/>
        <family val="2"/>
      </rPr>
      <t>The complexity of the reporting and communication is comparable to the specialist problem solving, and represent a necessary precondition for the success of the project.</t>
    </r>
  </si>
  <si>
    <r>
      <rPr>
        <sz val="9"/>
        <rFont val="Verdana"/>
        <family val="2"/>
      </rPr>
      <t>Reporting and communication are the most important, critical success factors for the success of the project, and generate more workload than the specialist problem solving.</t>
    </r>
  </si>
  <si>
    <r>
      <rPr>
        <sz val="9"/>
        <color rgb="FF000000"/>
        <rFont val="Verdana"/>
        <family val="2"/>
      </rPr>
      <t>Cultural and social context</t>
    </r>
  </si>
  <si>
    <r>
      <rPr>
        <sz val="9"/>
        <rFont val="Verdana"/>
        <family val="2"/>
      </rPr>
      <t>Cultural, social and linguistic diversity</t>
    </r>
  </si>
  <si>
    <r>
      <rPr>
        <sz val="9"/>
        <rFont val="Verdana"/>
        <family val="2"/>
      </rPr>
      <t>No problems to solve in respect of values, language or social disparities linked to origins.</t>
    </r>
  </si>
  <si>
    <r>
      <rPr>
        <sz val="9"/>
        <rFont val="Verdana"/>
        <family val="2"/>
      </rPr>
      <t>Relatively minor problems to solve in respect of values, language or social disparities linked to origins.</t>
    </r>
  </si>
  <si>
    <r>
      <rPr>
        <sz val="9"/>
        <rFont val="Verdana"/>
        <family val="2"/>
      </rPr>
      <t>Problems relating to values, language and/or social disparities linked to origins are a challenge for the candidate.</t>
    </r>
  </si>
  <si>
    <r>
      <rPr>
        <sz val="9"/>
        <rFont val="Verdana"/>
        <family val="2"/>
      </rPr>
      <t>Substantial problems relating to values, language and/or social disparities linked to origins are a substantial challenge and additional burden for the candidate.</t>
    </r>
  </si>
  <si>
    <r>
      <rPr>
        <sz val="9"/>
        <rFont val="Verdana"/>
        <family val="2"/>
      </rPr>
      <t>Geographic distribution of the parties involved</t>
    </r>
  </si>
  <si>
    <r>
      <rPr>
        <sz val="9"/>
        <rFont val="Verdana"/>
        <family val="2"/>
      </rPr>
      <t>All project parties are located at the same place (building, city).</t>
    </r>
  </si>
  <si>
    <r>
      <rPr>
        <sz val="9"/>
        <rFont val="Verdana"/>
        <family val="2"/>
      </rPr>
      <t>Most project parties are located at the same place (building, city).</t>
    </r>
  </si>
  <si>
    <r>
      <rPr>
        <sz val="9"/>
        <rFont val="Verdana"/>
        <family val="2"/>
      </rPr>
      <t>The project parties are located at numerous locations (national, possibly parts thereof international).</t>
    </r>
  </si>
  <si>
    <r>
      <rPr>
        <sz val="9"/>
        <rFont val="Verdana"/>
        <family val="2"/>
      </rPr>
      <t>The parties to the project have broad international diversity; high travel and planning workload, low meeting flexibility.</t>
    </r>
  </si>
  <si>
    <r>
      <rPr>
        <sz val="9"/>
        <rFont val="Verdana"/>
        <family val="2"/>
      </rPr>
      <t xml:space="preserve">Interdisciplinarity </t>
    </r>
  </si>
  <si>
    <r>
      <rPr>
        <sz val="9"/>
        <rFont val="Verdana"/>
        <family val="2"/>
      </rPr>
      <t>All project parties are drawn from the same specialist discipline.</t>
    </r>
  </si>
  <si>
    <r>
      <rPr>
        <sz val="9"/>
        <rFont val="Verdana"/>
        <family val="2"/>
      </rPr>
      <t>Most project parties are drawn from the same specialist discipline.</t>
    </r>
  </si>
  <si>
    <r>
      <rPr>
        <sz val="9"/>
        <rFont val="Verdana"/>
        <family val="2"/>
      </rPr>
      <t>The project parties are drawn from several specialist disciplines, and their coordination is challenging for the project manager.</t>
    </r>
  </si>
  <si>
    <r>
      <rPr>
        <sz val="9"/>
        <rFont val="Verdana"/>
        <family val="2"/>
      </rPr>
      <t>The project parties are drawn from several specialist disciplines, and their coordination is extremely difficult for the project manager.</t>
    </r>
  </si>
  <si>
    <r>
      <rPr>
        <sz val="9"/>
        <color rgb="FF000000"/>
        <rFont val="Verdana"/>
        <family val="2"/>
      </rPr>
      <t>Leadership, teamwork and decisions</t>
    </r>
  </si>
  <si>
    <r>
      <rPr>
        <sz val="9"/>
        <rFont val="Verdana"/>
        <family val="2"/>
      </rPr>
      <t>Leadership range</t>
    </r>
  </si>
  <si>
    <r>
      <rPr>
        <sz val="9"/>
        <rFont val="Verdana"/>
        <family val="2"/>
      </rPr>
      <t>&lt; 3</t>
    </r>
  </si>
  <si>
    <r>
      <rPr>
        <sz val="9"/>
        <rFont val="Verdana"/>
        <family val="2"/>
      </rPr>
      <t>3 - 4</t>
    </r>
  </si>
  <si>
    <r>
      <rPr>
        <sz val="9"/>
        <rFont val="Verdana"/>
        <family val="2"/>
      </rPr>
      <t>5 - 6</t>
    </r>
  </si>
  <si>
    <r>
      <rPr>
        <sz val="9"/>
        <rFont val="Verdana"/>
        <family val="2"/>
      </rPr>
      <t>&gt; 6</t>
    </r>
  </si>
  <si>
    <r>
      <rPr>
        <sz val="9"/>
        <rFont val="Verdana"/>
        <family val="2"/>
      </rPr>
      <t>Number of persons involved in the project organisation</t>
    </r>
  </si>
  <si>
    <r>
      <rPr>
        <sz val="9"/>
        <rFont val="Verdana"/>
        <family val="2"/>
      </rPr>
      <t>&lt; 6</t>
    </r>
  </si>
  <si>
    <r>
      <rPr>
        <sz val="9"/>
        <rFont val="Verdana"/>
        <family val="2"/>
      </rPr>
      <t>6 - 20</t>
    </r>
  </si>
  <si>
    <r>
      <rPr>
        <sz val="9"/>
        <rFont val="Verdana"/>
        <family val="2"/>
      </rPr>
      <t>21 - 50</t>
    </r>
  </si>
  <si>
    <r>
      <rPr>
        <sz val="9"/>
        <rFont val="Verdana"/>
        <family val="2"/>
      </rPr>
      <t>&gt; 50</t>
    </r>
  </si>
  <si>
    <r>
      <rPr>
        <sz val="9"/>
        <rFont val="Verdana"/>
        <family val="2"/>
      </rPr>
      <t>Team building and personnel integration</t>
    </r>
  </si>
  <si>
    <r>
      <rPr>
        <sz val="9"/>
        <rFont val="Verdana"/>
        <family val="2"/>
      </rPr>
      <t>Team composition is static throughout the entire course of the project; new personnel can be integrated with ease.</t>
    </r>
  </si>
  <si>
    <r>
      <rPr>
        <sz val="9"/>
        <rFont val="Verdana"/>
        <family val="2"/>
      </rPr>
      <t>Changes in the team composition can be planned; new personnel can be prepared and integrated with little workload.</t>
    </r>
  </si>
  <si>
    <r>
      <rPr>
        <sz val="9"/>
        <rFont val="Verdana"/>
        <family val="2"/>
      </rPr>
      <t>Several, partly short-term and unexpected changes in the team composition; new personnel need to be integrated at short notice.</t>
    </r>
  </si>
  <si>
    <r>
      <rPr>
        <sz val="9"/>
        <rFont val="Verdana"/>
        <family val="2"/>
      </rPr>
      <t>Frequent and significant changes to the team composition with correspondingly large integration workload.</t>
    </r>
  </si>
  <si>
    <r>
      <rPr>
        <sz val="9"/>
        <rFont val="Verdana"/>
        <family val="2"/>
      </rPr>
      <t>Decision-making competence
and realisation</t>
    </r>
  </si>
  <si>
    <r>
      <rPr>
        <sz val="9"/>
        <rFont val="Verdana"/>
        <family val="2"/>
      </rPr>
      <t>Strongly limited decision-making competence, almost everything passes through the line and needs to be initiated.</t>
    </r>
  </si>
  <si>
    <r>
      <rPr>
        <sz val="9"/>
        <rFont val="Verdana"/>
        <family val="2"/>
      </rPr>
      <t>Limited decision-making competence, important decisions pass through the line and need to be initiated.</t>
    </r>
  </si>
  <si>
    <r>
      <rPr>
        <sz val="9"/>
        <rFont val="Verdana"/>
        <family val="2"/>
      </rPr>
      <t>Specialist management competence: Responsibility for deciding on performances, costs and deadlines lies within the project.</t>
    </r>
  </si>
  <si>
    <r>
      <rPr>
        <sz val="9"/>
        <rFont val="Verdana"/>
        <family val="2"/>
      </rPr>
      <t>Specialist and disciplinary management competence: analogous to value 3, in addition full personnel management competence.</t>
    </r>
  </si>
  <si>
    <r>
      <rPr>
        <sz val="9"/>
        <color rgb="FF000000"/>
        <rFont val="Verdana"/>
        <family val="2"/>
      </rPr>
      <t>Degree of innovation and
general conditions</t>
    </r>
  </si>
  <si>
    <r>
      <rPr>
        <sz val="9"/>
        <rFont val="Verdana"/>
        <family val="2"/>
      </rPr>
      <t>Degree of innovation</t>
    </r>
  </si>
  <si>
    <r>
      <rPr>
        <sz val="9"/>
        <rFont val="Verdana"/>
        <family val="2"/>
      </rPr>
      <t>Project generates at the most minor product or process innovation.</t>
    </r>
  </si>
  <si>
    <r>
      <rPr>
        <sz val="9"/>
        <rFont val="Verdana"/>
        <family val="2"/>
      </rPr>
      <t>Project generates product or process innovation within the company or organisation.</t>
    </r>
  </si>
  <si>
    <r>
      <rPr>
        <sz val="9"/>
        <rFont val="Verdana"/>
        <family val="2"/>
      </rPr>
      <t>Project generates product and process innovation within the company or organisation.</t>
    </r>
  </si>
  <si>
    <r>
      <rPr>
        <sz val="9"/>
        <rFont val="Verdana"/>
        <family val="2"/>
      </rPr>
      <t>Project generates significant industry-wide product and/or process innovation.</t>
    </r>
  </si>
  <si>
    <r>
      <rPr>
        <sz val="9"/>
        <rFont val="Verdana"/>
        <family val="2"/>
      </rPr>
      <t>Profile of the utilised technologies</t>
    </r>
  </si>
  <si>
    <r>
      <rPr>
        <sz val="9"/>
        <rFont val="Verdana"/>
        <family val="2"/>
      </rPr>
      <t>Utilised technology is well-known both within the company as well as on the market.</t>
    </r>
  </si>
  <si>
    <r>
      <rPr>
        <sz val="9"/>
        <rFont val="Verdana"/>
        <family val="2"/>
      </rPr>
      <t>Utilised technology is relatively new within the company, but well-known on the market.</t>
    </r>
  </si>
  <si>
    <r>
      <rPr>
        <sz val="9"/>
        <rFont val="Verdana"/>
        <family val="2"/>
      </rPr>
      <t>Utilised technology is relatively unknown both both within the company as well as on the market.</t>
    </r>
  </si>
  <si>
    <r>
      <rPr>
        <sz val="9"/>
        <rFont val="Verdana"/>
        <family val="2"/>
      </rPr>
      <t>Significant parts of the utilised technology were newly developed for the project.</t>
    </r>
  </si>
  <si>
    <r>
      <rPr>
        <sz val="9"/>
        <rFont val="Verdana"/>
        <family val="2"/>
      </rPr>
      <t>Freedom of action</t>
    </r>
  </si>
  <si>
    <r>
      <rPr>
        <sz val="9"/>
        <rFont val="Verdana"/>
        <family val="2"/>
      </rPr>
      <t>Operating conditions clearly stipulate the approach to solving the problem (no freedom of action).</t>
    </r>
  </si>
  <si>
    <r>
      <rPr>
        <sz val="9"/>
        <rFont val="Verdana"/>
        <family val="2"/>
      </rPr>
      <t>Operating conditions provide scope for several problem solving variants that are essentially similar (limited freedom of action).</t>
    </r>
  </si>
  <si>
    <r>
      <rPr>
        <sz val="9"/>
        <rFont val="Verdana"/>
        <family val="2"/>
      </rPr>
      <t>Operating conditions provide scope for several problem solving variants that differ in respect of essential aspects (considerable freedom of action).</t>
    </r>
  </si>
  <si>
    <r>
      <rPr>
        <sz val="9"/>
        <rFont val="Verdana"/>
        <family val="2"/>
      </rPr>
      <t>No significant operating conditions; countless problem solving variants are conceivable (exceptionally extensive freedom of action).</t>
    </r>
  </si>
  <si>
    <r>
      <rPr>
        <sz val="9"/>
        <color rgb="FF000000"/>
        <rFont val="Verdana"/>
        <family val="2"/>
      </rPr>
      <t>Demand for coordination</t>
    </r>
  </si>
  <si>
    <r>
      <rPr>
        <sz val="9"/>
        <rFont val="Verdana"/>
        <family val="2"/>
      </rPr>
      <t>Dependency on other projects/programmes</t>
    </r>
  </si>
  <si>
    <r>
      <rPr>
        <sz val="9"/>
        <rFont val="Verdana"/>
        <family val="2"/>
      </rPr>
      <t>No or only insignificant dependency on other projects</t>
    </r>
  </si>
  <si>
    <r>
      <rPr>
        <sz val="9"/>
        <rFont val="Verdana"/>
        <family val="2"/>
      </rPr>
      <t>Dependency on other projects in certain aspects</t>
    </r>
  </si>
  <si>
    <r>
      <rPr>
        <sz val="9"/>
        <rFont val="Verdana"/>
        <family val="2"/>
      </rPr>
      <t>Strong dependency on other projects that are pursued within the same programme.</t>
    </r>
  </si>
  <si>
    <r>
      <rPr>
        <sz val="9"/>
        <rFont val="Verdana"/>
        <family val="2"/>
      </rPr>
      <t>Strong dependency on projects outside the programme; no opportunity to exercise influence through collective management.</t>
    </r>
  </si>
  <si>
    <r>
      <rPr>
        <sz val="9"/>
        <rFont val="Verdana"/>
        <family val="2"/>
      </rPr>
      <t>Number of service providers</t>
    </r>
  </si>
  <si>
    <r>
      <rPr>
        <sz val="9"/>
        <rFont val="Verdana"/>
        <family val="2"/>
      </rPr>
      <t>5 - 8</t>
    </r>
  </si>
  <si>
    <r>
      <rPr>
        <sz val="9"/>
        <rFont val="Verdana"/>
        <family val="2"/>
      </rPr>
      <t>9 - 14</t>
    </r>
  </si>
  <si>
    <r>
      <rPr>
        <sz val="9"/>
        <rFont val="Verdana"/>
        <family val="2"/>
      </rPr>
      <t>&gt; 14</t>
    </r>
  </si>
  <si>
    <r>
      <rPr>
        <sz val="9"/>
        <rFont val="Verdana"/>
        <family val="2"/>
      </rPr>
      <t>Contractual instrument</t>
    </r>
  </si>
  <si>
    <r>
      <rPr>
        <sz val="9"/>
        <rFont val="Verdana"/>
        <family val="2"/>
      </rPr>
      <t>In-house order within own organisation or line</t>
    </r>
  </si>
  <si>
    <r>
      <rPr>
        <sz val="9"/>
        <rFont val="Verdana"/>
        <family val="2"/>
      </rPr>
      <t>In-house order within the company or corporate group</t>
    </r>
  </si>
  <si>
    <r>
      <rPr>
        <sz val="9"/>
        <rFont val="Verdana"/>
        <family val="2"/>
      </rPr>
      <t>Complex contract that extends beyond the own company or corporate group (domestic)</t>
    </r>
  </si>
  <si>
    <r>
      <rPr>
        <sz val="9"/>
        <rFont val="Verdana"/>
        <family val="2"/>
      </rPr>
      <t>Complex contract that extends beyond the own company or corporate group and beyond state borders/jurisdictions (international)</t>
    </r>
  </si>
  <si>
    <r>
      <rPr>
        <sz val="9"/>
        <rFont val="Verdana"/>
        <family val="2"/>
      </rPr>
      <t>Confidentiality</t>
    </r>
  </si>
  <si>
    <r>
      <rPr>
        <sz val="9"/>
        <rFont val="Verdana"/>
        <family val="2"/>
      </rPr>
      <t>Project was internally classified as confidential; information can be procured only selectively.</t>
    </r>
  </si>
  <si>
    <r>
      <rPr>
        <sz val="9"/>
        <rFont val="Verdana"/>
        <family val="2"/>
      </rPr>
      <t>Project was internally classified as strictly confidential; information procurement is extremely difficult.</t>
    </r>
  </si>
  <si>
    <t>Description of the complexity indicators of the programme management</t>
  </si>
  <si>
    <r>
      <rPr>
        <sz val="9"/>
        <rFont val="Verdana"/>
        <family val="2"/>
      </rPr>
      <t xml:space="preserve">Order clarification and boundaries of the projects within the programme </t>
    </r>
  </si>
  <si>
    <r>
      <rPr>
        <sz val="9"/>
        <rFont val="Verdana"/>
        <family val="2"/>
      </rPr>
      <t xml:space="preserve">Order and its boundaries as well as the procedural and system goals are clear from the outset and comprehensively defined by third parties.
</t>
    </r>
  </si>
  <si>
    <r>
      <rPr>
        <sz val="9"/>
        <rFont val="Verdana"/>
        <family val="2"/>
      </rPr>
      <t xml:space="preserve">Order and its boundaries as well as the procedural and system goals are essentially clear from the outset and mostly defined by third parties.
</t>
    </r>
  </si>
  <si>
    <r>
      <rPr>
        <sz val="9"/>
        <rFont val="Verdana"/>
        <family val="2"/>
      </rPr>
      <t xml:space="preserve">Order is partially unclear from the outset, its boundaries and a number of significant objectives were defined/developed during the course of the programme under the leadership/direction of the candidate.
</t>
    </r>
  </si>
  <si>
    <r>
      <rPr>
        <sz val="9"/>
        <rFont val="Verdana"/>
        <family val="2"/>
      </rPr>
      <t xml:space="preserve">Order and its boundaries are very vague from the outset, almost all significant objectives were defined/developed by during the course of the programme under the leadership/direction of the candidate.
</t>
    </r>
  </si>
  <si>
    <r>
      <rPr>
        <sz val="9"/>
        <rFont val="Verdana"/>
        <family val="2"/>
      </rPr>
      <t xml:space="preserve">Conflicts and dependencies between the individual projects within the programme </t>
    </r>
  </si>
  <si>
    <r>
      <rPr>
        <sz val="9"/>
        <rFont val="Verdana"/>
        <family val="2"/>
      </rPr>
      <t xml:space="preserve">No potential for conflicts (objective, content, time, resources) and dependencies available </t>
    </r>
  </si>
  <si>
    <r>
      <rPr>
        <sz val="9"/>
        <rFont val="Verdana"/>
        <family val="2"/>
      </rPr>
      <t>Potential for conflicts (objective, content, time, resources) and dependencies is available to the normal extent</t>
    </r>
  </si>
  <si>
    <r>
      <rPr>
        <sz val="9"/>
        <rFont val="Verdana"/>
        <family val="2"/>
      </rPr>
      <t>Potential for significant conflicts (objective, content, time, resources) and dependencies is available</t>
    </r>
  </si>
  <si>
    <r>
      <rPr>
        <sz val="9"/>
        <rFont val="Verdana"/>
        <family val="2"/>
      </rPr>
      <t>Potential for exceptionally large conflicts (objective, content, time, resources) and dependencies is available</t>
    </r>
  </si>
  <si>
    <r>
      <rPr>
        <sz val="9"/>
        <rFont val="Verdana"/>
        <family val="2"/>
      </rPr>
      <t xml:space="preserve">Potential effect and benefits of the programme, strategic significance and focus of the programme, influence and effect on the permanent organisation
</t>
    </r>
  </si>
  <si>
    <r>
      <rPr>
        <sz val="9"/>
        <rFont val="Verdana"/>
        <family val="2"/>
      </rPr>
      <t xml:space="preserve">One amongst many: has no influence or only very little influence on the main processes and results of the company </t>
    </r>
  </si>
  <si>
    <t>Strategically relevant: optimises parts of one or more main processes of a business process (either/or management processes, core and support processes) and by this means improves the performance for the benefit of customers, with a demonstrable result.</t>
  </si>
  <si>
    <t>Strategically very relevant (contains complex key projects): optimises parts of the main processes of the overall system (management, core and support processes) and by this means improves customer relations and the result.</t>
  </si>
  <si>
    <r>
      <rPr>
        <sz val="9"/>
        <rFont val="Verdana"/>
        <family val="2"/>
      </rPr>
      <t>Critical for survival: influences business processes and consequently the result of the overall system (management, core and support processes), therefore depicting customer behaviour in a way that makes a redesign of the processes necessary.</t>
    </r>
  </si>
  <si>
    <r>
      <rPr>
        <sz val="9"/>
        <rFont val="Verdana"/>
        <family val="2"/>
      </rPr>
      <t xml:space="preserve">Stability of the preconditions and operating conditions; changes to the programme (strategic realignment); influence on acceptance, (re) prioritising, continuation; interruption and completion of the individual projects in the programme
</t>
    </r>
  </si>
  <si>
    <r>
      <rPr>
        <sz val="9"/>
        <rFont val="Verdana"/>
        <family val="2"/>
      </rPr>
      <t>Programme causes few amendments and changes.</t>
    </r>
  </si>
  <si>
    <r>
      <rPr>
        <sz val="9"/>
        <rFont val="Verdana"/>
        <family val="2"/>
      </rPr>
      <t>The Programme has a low number of amendments with a minor impact on the content, costs and deadlines. Candidate works actively on the project development and on the basis for decision-making; however others have lead positions for holistic programme overviews.</t>
    </r>
  </si>
  <si>
    <r>
      <rPr>
        <sz val="9"/>
        <rFont val="Verdana"/>
        <family val="2"/>
      </rPr>
      <t>Programme has a number of changes that have a significant impact on at least one of the three parameters 'content', 'costs' or 'deadlines'. Candidate plans the programme holistically; initiates project developments and effects decisions.</t>
    </r>
  </si>
  <si>
    <r>
      <rPr>
        <sz val="9"/>
        <rFont val="Verdana"/>
        <family val="2"/>
      </rPr>
      <t>The programme has a large number of amendments with significant impacts on the content, costs and deadlines. Candidate has the highest decision-making competence and full profit&amp;loss responsibility.</t>
    </r>
  </si>
  <si>
    <r>
      <rPr>
        <sz val="9"/>
        <rFont val="Verdana"/>
        <family val="2"/>
      </rPr>
      <t xml:space="preserve">Availability and scope of freedom; selection and development of the PM criteria, processes, standards &amp; methods (programme structure plan, reporting system, etc.), tools &amp; techniques; guidelines 
</t>
    </r>
  </si>
  <si>
    <r>
      <rPr>
        <sz val="9"/>
        <rFont val="Verdana"/>
        <family val="2"/>
      </rPr>
      <t>Applies existing PM system; initiates improvements for specific aspects.</t>
    </r>
  </si>
  <si>
    <r>
      <rPr>
        <sz val="9"/>
        <rFont val="Verdana"/>
        <family val="2"/>
      </rPr>
      <t>Is the process owner for the PM system. Develops this further under the auspices of authorities at higher levels.</t>
    </r>
  </si>
  <si>
    <r>
      <rPr>
        <sz val="9"/>
        <rFont val="Verdana"/>
        <family val="2"/>
      </rPr>
      <t>Is the process owner for the PM system. Operates independently in this role. Controls specialists who develop the PM system (further) on his behalf.</t>
    </r>
  </si>
  <si>
    <r>
      <rPr>
        <sz val="9"/>
        <rFont val="Verdana"/>
        <family val="2"/>
      </rPr>
      <t>Is the hub within the company for the further development of all processes and systems that are linked directly and indirectly to the PM. Operates throughout the company. Has complete decision-making authority and the authority to issue instructions.</t>
    </r>
  </si>
  <si>
    <r>
      <rPr>
        <sz val="9"/>
        <rFont val="Verdana"/>
        <family val="2"/>
      </rPr>
      <t>Support within the programme (PMO), building up &amp; rendering support for the individual projects</t>
    </r>
  </si>
  <si>
    <r>
      <rPr>
        <sz val="9"/>
        <rFont val="Verdana"/>
        <family val="2"/>
      </rPr>
      <t xml:space="preserve">Wide-ranging settlement administrative and coordination activities in the projects without PMO or PPMO
</t>
    </r>
  </si>
  <si>
    <r>
      <rPr>
        <sz val="9"/>
        <rFont val="Verdana"/>
        <family val="2"/>
      </rPr>
      <t>If necessary, candidate supports project managers with PMO or PPMO tasks.</t>
    </r>
  </si>
  <si>
    <r>
      <rPr>
        <sz val="9"/>
        <rFont val="Verdana"/>
        <family val="2"/>
      </rPr>
      <t>Candidate has established/delegated a PMO/PPMO to support the project manager.</t>
    </r>
  </si>
  <si>
    <r>
      <rPr>
        <sz val="9"/>
        <rFont val="Verdana"/>
        <family val="2"/>
      </rPr>
      <t xml:space="preserve">Candidate helps own/or outside teams to exercise administrative and coordination activities through the PMO/PPMO overseen by him.
</t>
    </r>
  </si>
  <si>
    <r>
      <rPr>
        <sz val="9"/>
        <rFont val="Verdana"/>
        <family val="2"/>
      </rPr>
      <t>Annual investment volumes, internal and external costs (impact on financial budget)</t>
    </r>
  </si>
  <si>
    <r>
      <rPr>
        <sz val="9"/>
        <rFont val="Verdana"/>
        <family val="2"/>
      </rPr>
      <t>≤ CHF 1 million</t>
    </r>
  </si>
  <si>
    <r>
      <rPr>
        <sz val="9"/>
        <rFont val="Verdana"/>
        <family val="2"/>
      </rPr>
      <t>&gt; CHF 1 million</t>
    </r>
  </si>
  <si>
    <r>
      <rPr>
        <sz val="9"/>
        <rFont val="Verdana"/>
        <family val="2"/>
      </rPr>
      <t>&gt; CHF 5 million</t>
    </r>
  </si>
  <si>
    <r>
      <rPr>
        <sz val="9"/>
        <rFont val="Verdana"/>
        <family val="2"/>
      </rPr>
      <t>&gt; CHF 30 million</t>
    </r>
  </si>
  <si>
    <r>
      <rPr>
        <sz val="9"/>
        <rFont val="Verdana"/>
        <family val="2"/>
      </rPr>
      <t>Availability and qualification of the personnel resources, influence of the programme manager on the assignment of the individual project managers, influence on training &amp; further training of the project managers</t>
    </r>
  </si>
  <si>
    <r>
      <rPr>
        <sz val="9"/>
        <rFont val="Verdana"/>
        <family val="2"/>
      </rPr>
      <t>No subordinated project personnel. Operates in a matrix. Operates in an advisory capacity. Most authority over personnel matters lies in the line.</t>
    </r>
  </si>
  <si>
    <r>
      <rPr>
        <sz val="9"/>
        <rFont val="Verdana"/>
        <family val="2"/>
      </rPr>
      <t>No subordinated project personnel. Operates in a matrix. Operates primarily by issuing instructions. Stipulates frameworks. Authority over personnel matters approx. 50:50</t>
    </r>
  </si>
  <si>
    <r>
      <rPr>
        <sz val="9"/>
        <rFont val="Verdana"/>
        <family val="2"/>
      </rPr>
      <t>Project management personnel (PL, project engineers, project office co-workers, etc.) are subordinated in the line (pool). Responsible for all HR matters in cooperation with HR management.</t>
    </r>
  </si>
  <si>
    <r>
      <rPr>
        <sz val="9"/>
        <rFont val="Verdana"/>
        <family val="2"/>
      </rPr>
      <t>In addition to 3, a large proportion of the project personnel (lower hierarchy levels; e.g. engineers, project developers, commissioners, software programmers) are also subordinated in the line.</t>
    </r>
  </si>
  <si>
    <r>
      <rPr>
        <sz val="9"/>
        <rFont val="Verdana"/>
        <family val="2"/>
      </rPr>
      <t xml:space="preserve">Budgeting and funding of the programme, control of resources
</t>
    </r>
  </si>
  <si>
    <r>
      <rPr>
        <sz val="9"/>
        <rFont val="Verdana"/>
        <family val="2"/>
      </rPr>
      <t>Funding must be budgeted and requested by the candidate.</t>
    </r>
  </si>
  <si>
    <r>
      <rPr>
        <sz val="9"/>
        <rFont val="Verdana"/>
        <family val="2"/>
      </rPr>
      <t xml:space="preserve">In addition to value 3: Securing of incoming payments required by the candidate (e.g. bank guaranties, ERG, letter of credit)
</t>
    </r>
    <r>
      <rPr>
        <sz val="9"/>
        <color rgb="FFC00000"/>
        <rFont val="Verdana"/>
        <family val="2"/>
      </rPr>
      <t>or</t>
    </r>
    <r>
      <rPr>
        <sz val="9"/>
        <color theme="1"/>
        <rFont val="Verdana"/>
        <family val="2"/>
      </rPr>
      <t xml:space="preserve">
Programme generates its own revenues, e.g. through sales or cost reduction.</t>
    </r>
  </si>
  <si>
    <r>
      <rPr>
        <sz val="9"/>
        <rFont val="Verdana"/>
        <family val="2"/>
      </rPr>
      <t>Impact on contracts and procurement, receivables management (claim)</t>
    </r>
  </si>
  <si>
    <r>
      <rPr>
        <sz val="9"/>
        <rFont val="Verdana"/>
        <family val="2"/>
      </rPr>
      <t xml:space="preserve">Permanent organisation is responsible for procurement and contract management. </t>
    </r>
  </si>
  <si>
    <r>
      <rPr>
        <sz val="9"/>
        <rFont val="Verdana"/>
        <family val="2"/>
      </rPr>
      <t>Individual orders are placed externally by the candidate. Offers are collected in this conjunction. He is supported on the contract management side.</t>
    </r>
  </si>
  <si>
    <r>
      <rPr>
        <sz val="9"/>
        <rFont val="Verdana"/>
        <family val="2"/>
      </rPr>
      <t>Most orders are placed externally. For this purpose, the candidate obtains several offers for each. He also oversees contract management.</t>
    </r>
  </si>
  <si>
    <r>
      <rPr>
        <sz val="9"/>
        <rFont val="Verdana"/>
        <family val="2"/>
      </rPr>
      <t>Procurement and contract management is centralised in the programme, and responsibility for this lies with the candidate.</t>
    </r>
  </si>
  <si>
    <r>
      <rPr>
        <sz val="9"/>
        <rFont val="Verdana"/>
        <family val="2"/>
      </rPr>
      <t>Long-term relevance &amp; potential opportunities for the programme, ability of the programme manager to exert influence</t>
    </r>
  </si>
  <si>
    <r>
      <rPr>
        <sz val="9"/>
        <rFont val="Verdana"/>
        <family val="2"/>
      </rPr>
      <t>The seizure of opportunities as well as realisation of the resulting benefits is very important for the client.
Opportunities (e.g. reserves not required for risks) are deployed in the projects to boost efficiency.</t>
    </r>
  </si>
  <si>
    <r>
      <rPr>
        <sz val="9"/>
        <rFont val="Verdana"/>
        <family val="2"/>
      </rPr>
      <t>The seizure of opportunities as well as realisation of the resulting benefits is of the greatest importance for the client as well as for other stakeholders. Risk prevention reserves (e.g. resources, buffers) are promptly released by the candidate and deployed in the programme.</t>
    </r>
  </si>
  <si>
    <r>
      <rPr>
        <sz val="9"/>
        <rFont val="Verdana"/>
        <family val="2"/>
      </rPr>
      <t>Risks at the programme level, number of risky projects in the programme, risk to the implementation of the strategy</t>
    </r>
  </si>
  <si>
    <r>
      <rPr>
        <sz val="9"/>
        <rFont val="Verdana"/>
        <family val="2"/>
      </rPr>
      <t xml:space="preserve">Risk situation with several estimable risks entailing substantial damage and high likelihood of occurrence. Projects are given high attention in respect of cancellation.
</t>
    </r>
  </si>
  <si>
    <r>
      <rPr>
        <sz val="9"/>
        <rFont val="Verdana"/>
        <family val="2"/>
      </rPr>
      <t xml:space="preserve">Risk situation with numerous risks that are estimable only to a very limited extent entailing potential substantial and latent damage and with a high likelihood of occurrence. Projects are given high attention in respect of cancellation.
</t>
    </r>
  </si>
  <si>
    <r>
      <rPr>
        <sz val="9"/>
        <rFont val="Verdana"/>
        <family val="2"/>
      </rPr>
      <t>Definition of project risk categories, preventative and corrective regulations/measures for the individual projects</t>
    </r>
  </si>
  <si>
    <r>
      <rPr>
        <sz val="9"/>
        <rFont val="Verdana"/>
        <family val="2"/>
      </rPr>
      <t>Standard risk management measures are implemented.
Risks are controlled autonomously and independently by the project managers.</t>
    </r>
  </si>
  <si>
    <r>
      <rPr>
        <sz val="9"/>
        <rFont val="Verdana"/>
        <family val="2"/>
      </rPr>
      <t xml:space="preserve">The standard risks are countered with standardised measures, following consultation with the programme manager. </t>
    </r>
  </si>
  <si>
    <r>
      <rPr>
        <sz val="9"/>
        <rFont val="Verdana"/>
        <family val="2"/>
      </rPr>
      <t>In order to reduce or avoid the risks, both standardised as well as situational risk management measures needed to be implemented by the programme manager.</t>
    </r>
  </si>
  <si>
    <r>
      <rPr>
        <sz val="9"/>
        <rFont val="Verdana"/>
        <family val="2"/>
      </rPr>
      <t>In order to reduce or avoid the risks, situational risk management measures mostly needed to be implemented by the programme manager. Risks are controlled centrally and in an interdisciplinary project manner within the programme.</t>
    </r>
  </si>
  <si>
    <r>
      <rPr>
        <sz val="9"/>
        <rFont val="Verdana"/>
        <family val="2"/>
      </rPr>
      <t>Number of stakeholder categories (promoting and hindering interest groups) at the programme level</t>
    </r>
  </si>
  <si>
    <r>
      <rPr>
        <sz val="9"/>
        <rFont val="Verdana"/>
        <family val="2"/>
      </rPr>
      <t>&lt; 5</t>
    </r>
  </si>
  <si>
    <r>
      <rPr>
        <sz val="9"/>
        <rFont val="Verdana"/>
        <family val="2"/>
      </rPr>
      <t>5 - 7</t>
    </r>
  </si>
  <si>
    <r>
      <rPr>
        <sz val="9"/>
        <rFont val="Verdana"/>
        <family val="2"/>
      </rPr>
      <t>8 - 10</t>
    </r>
  </si>
  <si>
    <r>
      <rPr>
        <sz val="9"/>
        <rFont val="Verdana"/>
        <family val="2"/>
      </rPr>
      <t>&gt; 10</t>
    </r>
  </si>
  <si>
    <r>
      <rPr>
        <sz val="9"/>
        <rFont val="Verdana"/>
        <family val="2"/>
      </rPr>
      <t>Analysis of the interests of the stakeholders at the programme level</t>
    </r>
  </si>
  <si>
    <r>
      <rPr>
        <sz val="9"/>
        <rFont val="Verdana"/>
        <family val="2"/>
      </rPr>
      <t>Interests of the stakeholders correspond largely to the project and programme objectives.</t>
    </r>
  </si>
  <si>
    <r>
      <rPr>
        <sz val="9"/>
        <rFont val="Verdana"/>
        <family val="2"/>
      </rPr>
      <t>Project or programme objectives threaten the existential interests of key stakeholders.</t>
    </r>
  </si>
  <si>
    <r>
      <rPr>
        <sz val="9"/>
        <rFont val="Verdana"/>
        <family val="2"/>
      </rPr>
      <t xml:space="preserve">Public interest and dealings with regulatory authorities, internal and external visibility.
</t>
    </r>
  </si>
  <si>
    <r>
      <rPr>
        <sz val="9"/>
        <rFont val="Verdana"/>
        <family val="2"/>
      </rPr>
      <t>Programme is visible in the organisation and is  observed.</t>
    </r>
  </si>
  <si>
    <r>
      <rPr>
        <sz val="9"/>
        <rFont val="Verdana"/>
        <family val="2"/>
      </rPr>
      <t>Programme is a known quantity in the organisation and is established/respected.</t>
    </r>
  </si>
  <si>
    <r>
      <rPr>
        <sz val="9"/>
        <rFont val="Verdana"/>
        <family val="2"/>
      </rPr>
      <t xml:space="preserve">Projects are subject to public interest beyond the organisation, or as a rule need to satisfy the requirements of regulatory authorities.
Candidate occasionally nurtures customer or supplier relations and/or other important partnerships, occasionally takes part in specialist groups, associations or similar bodies.
</t>
    </r>
  </si>
  <si>
    <r>
      <rPr>
        <sz val="9"/>
        <rFont val="Verdana"/>
        <family val="2"/>
      </rPr>
      <t>Projects are subject to considerable public interest beyond the organisation, or as a rule need to thoroughly satisfy the requirements of regulatory authorities.
Candidate actively and regularly nurtures customer or supplier relations and/or other important partnerships, frequently takes part in specialist groups, associations or similar bodies, has a media profile.</t>
    </r>
  </si>
  <si>
    <r>
      <rPr>
        <sz val="9"/>
        <rFont val="Verdana"/>
        <family val="2"/>
      </rPr>
      <t>Influence over programme and parent organisation; extent of the cultural, local and organisational changes in the permanent organisation brought about by the programme</t>
    </r>
  </si>
  <si>
    <r>
      <rPr>
        <sz val="9"/>
        <rFont val="Verdana"/>
        <family val="2"/>
      </rPr>
      <t>Projects bring about no cultural or organisational changes in the organisation.</t>
    </r>
  </si>
  <si>
    <r>
      <rPr>
        <sz val="9"/>
        <rFont val="Verdana"/>
        <family val="2"/>
      </rPr>
      <t>Project results influence the permanent organisation and are dependent on its involvement. Interests of project and line mostly correspond.</t>
    </r>
  </si>
  <si>
    <r>
      <rPr>
        <sz val="9"/>
        <rFont val="Verdana"/>
        <family val="2"/>
      </rPr>
      <t>Project results influence the permanent organisation and are dependent on its involvement. Significant opposing interests of project and line.</t>
    </r>
  </si>
  <si>
    <r>
      <rPr>
        <sz val="9"/>
        <rFont val="Verdana"/>
        <family val="2"/>
      </rPr>
      <t>Substantial reciprocal influence between project results and permanent organisation. Complex and substantial conflicts of interest. Projects bring about a comprehensive reorganisation, incl. significant personnel reduction and changes.</t>
    </r>
  </si>
  <si>
    <r>
      <rPr>
        <sz val="9"/>
        <rFont val="Verdana"/>
        <family val="2"/>
      </rPr>
      <t xml:space="preserve">Experience of the permanent organisation in similar programmes
</t>
    </r>
  </si>
  <si>
    <r>
      <rPr>
        <sz val="9"/>
        <rFont val="Verdana"/>
        <family val="2"/>
      </rPr>
      <t>Project and programme results are not dependent on the experience of the permanent organisation in similar projects and programmes.</t>
    </r>
  </si>
  <si>
    <r>
      <rPr>
        <sz val="9"/>
        <rFont val="Verdana"/>
        <family val="2"/>
      </rPr>
      <t>Experience of the permanent organisation in similar projects and programmes is beneficial for the project, but not essential.</t>
    </r>
  </si>
  <si>
    <r>
      <rPr>
        <sz val="9"/>
        <rFont val="Verdana"/>
        <family val="2"/>
      </rPr>
      <t>Project and programme results can be rendered either only with the corresponding experience of the permanent organisation in similar projects, or the cost-effectiveness is dependent upon experience (lessons learned).</t>
    </r>
  </si>
  <si>
    <r>
      <rPr>
        <sz val="9"/>
        <rFont val="Verdana"/>
        <family val="2"/>
      </rPr>
      <t>Project and programme results can be rendered only with the corresponding considerable experience of the permanent organisation in similar programmes, or the cost-effectiveness is dependent upon experience (lessons learned).</t>
    </r>
  </si>
  <si>
    <r>
      <rPr>
        <sz val="9"/>
        <rFont val="Verdana"/>
        <family val="2"/>
      </rPr>
      <t>Consolidated reporting and anticipatory communication of the relevant reporting points (hard and soft factors) to the line manager, management of the escalation</t>
    </r>
  </si>
  <si>
    <r>
      <rPr>
        <sz val="9"/>
        <rFont val="Verdana"/>
        <family val="2"/>
      </rPr>
      <t>Focus on specialist problem solving. Reporting and communications workload play a relatively minor role.
Content interaction (predominantly hard factors) between fewer than 10% of the projects within the programme.</t>
    </r>
  </si>
  <si>
    <r>
      <rPr>
        <sz val="9"/>
        <rFont val="Verdana"/>
        <family val="2"/>
      </rPr>
      <t>Reporting and communication of the project results play a significant role in respect of the project workload, and make an important contribution to the success of the project.
Content interaction (predominantly hard factors, some soft factors) between 10-30% of the projects within the programme.</t>
    </r>
  </si>
  <si>
    <r>
      <rPr>
        <sz val="9"/>
        <rFont val="Verdana"/>
        <family val="2"/>
      </rPr>
      <t>The complexity of the reporting and communication is comparable to the specialist problem solving, and represent a necessary precondition for the success of the project.
Content interaction (predominantly hard and soft factors in equal parts) between 30-60% of the projects within the programme.</t>
    </r>
  </si>
  <si>
    <r>
      <rPr>
        <sz val="9"/>
        <rFont val="Verdana"/>
        <family val="2"/>
      </rPr>
      <t>Reporting and communication are the most important, critical success factors for the success of the project, and generate more workload than the specialist problem solving.
Content interaction (predominantly soft factors) between fewer over 60% of the projects within the programme.</t>
    </r>
  </si>
  <si>
    <r>
      <rPr>
        <sz val="9"/>
        <rFont val="Verdana"/>
        <family val="2"/>
      </rPr>
      <t xml:space="preserve">Cultural, social, geographical and linguistic diversity
</t>
    </r>
  </si>
  <si>
    <r>
      <rPr>
        <sz val="9"/>
        <rFont val="Verdana"/>
        <family val="2"/>
      </rPr>
      <t>No problems to solve in respect of values, language or social disparities at the same location that are linked to origins.
Only 1 language &amp; cultural/social group</t>
    </r>
  </si>
  <si>
    <r>
      <rPr>
        <sz val="9"/>
        <rFont val="Verdana"/>
        <family val="2"/>
      </rPr>
      <t>Relatively minor problems to solve in respect of values, language or social disparities at at least three separate locations that are linked to origins.
2-3 languages and/or groups</t>
    </r>
  </si>
  <si>
    <r>
      <rPr>
        <sz val="9"/>
        <rFont val="Verdana"/>
        <family val="2"/>
      </rPr>
      <t>Problems relating to values, language and/or social disparities linked to origins are a challenge for the candidate. Project and programme implementation relates to diverse locations across the country.
4-5 languages and groups</t>
    </r>
  </si>
  <si>
    <r>
      <rPr>
        <sz val="9"/>
        <rFont val="Verdana"/>
        <family val="2"/>
      </rPr>
      <t>Substantial problems relating to values, language and/or social disparities linked to origins are a substantial challenge and additional burden for the candidate. Project and programme implementation relates to diverse locations across the country as well as international locations.
6 or more languages &amp; groups</t>
    </r>
  </si>
  <si>
    <r>
      <rPr>
        <sz val="9"/>
        <rFont val="Verdana"/>
        <family val="2"/>
      </rPr>
      <t>Number of involved interdisciplinary units and departments (IT, infrastructure/real estate, HR, marketing/sales, security, corporate development, etc.) in the permanent organisation</t>
    </r>
  </si>
  <si>
    <r>
      <rPr>
        <sz val="9"/>
        <rFont val="Verdana"/>
        <family val="2"/>
      </rPr>
      <t xml:space="preserve">All project or programme parties are drawn from the same specialist discipline.
</t>
    </r>
  </si>
  <si>
    <r>
      <rPr>
        <sz val="9"/>
        <rFont val="Verdana"/>
        <family val="2"/>
      </rPr>
      <t>Most project or programme parties are drawn from the same specialist discipline.
≥ 3 specialist disciplines in interdisciplinary units and/or departments</t>
    </r>
  </si>
  <si>
    <r>
      <rPr>
        <sz val="9"/>
        <rFont val="Verdana"/>
        <family val="2"/>
      </rPr>
      <t>The project or programme parties are drawn from several specialist disciplines, and their coordination is challenging for the project manager.
≥ 6 specialist disciplines in interdisciplinary units and/or departments</t>
    </r>
  </si>
  <si>
    <r>
      <rPr>
        <sz val="9"/>
        <rFont val="Verdana"/>
        <family val="2"/>
      </rPr>
      <t xml:space="preserve">The project or programme parties are drawn from all specialist disciplines, and their coordination is extremely challenging for the project manager.
≥ 10 specialist disciplines in interdisciplinary units and departments </t>
    </r>
  </si>
  <si>
    <r>
      <rPr>
        <sz val="9"/>
        <rFont val="Verdana"/>
        <family val="2"/>
      </rPr>
      <t>Direct management scope (number of subordinated project managers in the programme)</t>
    </r>
  </si>
  <si>
    <r>
      <rPr>
        <sz val="9"/>
        <rFont val="Verdana"/>
        <family val="2"/>
      </rPr>
      <t>3 - 5</t>
    </r>
  </si>
  <si>
    <r>
      <rPr>
        <sz val="9"/>
        <rFont val="Verdana"/>
        <family val="2"/>
      </rPr>
      <t>6 - 9</t>
    </r>
  </si>
  <si>
    <r>
      <rPr>
        <sz val="9"/>
        <rFont val="Verdana"/>
        <family val="2"/>
      </rPr>
      <t xml:space="preserve">Influence over the selection, training and deployment of the project manager; informal and effective networking of the key persons within the programme
</t>
    </r>
  </si>
  <si>
    <r>
      <rPr>
        <sz val="9"/>
        <rFont val="Verdana"/>
        <family val="2"/>
      </rPr>
      <t>Team composition is static throughout the entire course of the project and programme; new personnel can be integrated with ease.</t>
    </r>
  </si>
  <si>
    <r>
      <rPr>
        <sz val="9"/>
        <rFont val="Verdana"/>
        <family val="2"/>
      </rPr>
      <t xml:space="preserve">Decision-making competence and initiation, autonomy of the programme manager, procedural and results responsibility, coordination and controlling of the projects </t>
    </r>
  </si>
  <si>
    <r>
      <rPr>
        <sz val="9"/>
        <rFont val="Verdana"/>
        <family val="2"/>
      </rPr>
      <t>Has no responsibility for results. Consolidates project and programme data as the decision-making basis for others.</t>
    </r>
  </si>
  <si>
    <r>
      <rPr>
        <sz val="9"/>
        <rFont val="Verdana"/>
        <family val="2"/>
      </rPr>
      <t>Has indirect responsibility for results. Consolidates project and programme data, and proactively develops recommended action as the decision-making basis for others. Operates controlling and early-warning systems.</t>
    </r>
  </si>
  <si>
    <r>
      <rPr>
        <sz val="9"/>
        <rFont val="Verdana"/>
        <family val="2"/>
      </rPr>
      <t>Has full profit&amp;loss responsibility over a limited value-added phase of his projects and programmes (e.g. head of project settlement in a plant construction company).</t>
    </r>
  </si>
  <si>
    <r>
      <rPr>
        <sz val="9"/>
        <rFont val="Verdana"/>
        <family val="2"/>
      </rPr>
      <t>Has full profit&amp;loss responsibility from the project concept through realisation and to the end of lifetime.</t>
    </r>
  </si>
  <si>
    <r>
      <rPr>
        <sz val="9"/>
        <rFont val="Verdana"/>
        <family val="2"/>
      </rPr>
      <t xml:space="preserve">Proportion of the projects in the programme that effect product and/or process innovation, personal contribution to ideas management
</t>
    </r>
  </si>
  <si>
    <r>
      <rPr>
        <sz val="9"/>
        <rFont val="Verdana"/>
        <family val="2"/>
      </rPr>
      <t>Programme generates at the most minor product or process innovation.
Programme consists wholly of life-cycle projects (e.g. software maintenance).</t>
    </r>
  </si>
  <si>
    <r>
      <rPr>
        <sz val="9"/>
        <rFont val="Verdana"/>
        <family val="2"/>
      </rPr>
      <t>Programme generates product or process innovation within the company or organisation.</t>
    </r>
  </si>
  <si>
    <r>
      <rPr>
        <sz val="9"/>
        <rFont val="Verdana"/>
        <family val="2"/>
      </rPr>
      <t>Programme generates product and process innovation within the company or organisation.</t>
    </r>
  </si>
  <si>
    <r>
      <rPr>
        <sz val="9"/>
        <rFont val="Verdana"/>
        <family val="2"/>
      </rPr>
      <t>Programme generates significant industry-wide product and/or process innovation.
Programme consists wholly of innovation, business development, research &amp; development.</t>
    </r>
  </si>
  <si>
    <r>
      <rPr>
        <sz val="9"/>
        <rFont val="Verdana"/>
        <family val="2"/>
      </rPr>
      <t>Profile of the utilised technologies, influence exerted on the selection of technology for the individual projects, innovation for the permanent organisation</t>
    </r>
  </si>
  <si>
    <r>
      <rPr>
        <sz val="9"/>
        <rFont val="Verdana"/>
        <family val="2"/>
      </rPr>
      <t>Utilised technology is well-known both within the company as well as on the market. Projects are completely autonomous in terms of technology.</t>
    </r>
  </si>
  <si>
    <r>
      <rPr>
        <sz val="9"/>
        <rFont val="Verdana"/>
        <family val="2"/>
      </rPr>
      <t>Utilised technology is relatively unknown both both within the company as well as on the market. Parts of the permanent organisation are subject to technical changes.</t>
    </r>
  </si>
  <si>
    <r>
      <rPr>
        <sz val="9"/>
        <rFont val="Verdana"/>
        <family val="2"/>
      </rPr>
      <t>Significant parts of the utilised technology were newly developed for the programme. Technology is developed within the programme and is applied to the other projects and to the permanent organisation in order to effect massive change.</t>
    </r>
  </si>
  <si>
    <r>
      <rPr>
        <sz val="9"/>
        <rFont val="Verdana"/>
        <family val="2"/>
      </rPr>
      <t xml:space="preserve">Clarification of the programme boundaries (restrictions, operating conditions, framework of action) with the principal, acceptance of the solution variants, delegation in accordance with the principle of congruity </t>
    </r>
  </si>
  <si>
    <r>
      <rPr>
        <sz val="9"/>
        <rFont val="Verdana"/>
        <family val="2"/>
      </rPr>
      <t>Operating conditions clearly stipulate the approach to solving the problem (no freedom of action). Pure administration/coordination of the programme by the candidate.</t>
    </r>
  </si>
  <si>
    <r>
      <rPr>
        <sz val="9"/>
        <rFont val="Verdana"/>
        <family val="2"/>
      </rPr>
      <t>Operating conditions provide scope for several problem solving variants that are essentially similar (limited freedom of action). Candidate obtains decisions.</t>
    </r>
  </si>
  <si>
    <r>
      <rPr>
        <sz val="9"/>
        <rFont val="Verdana"/>
        <family val="2"/>
      </rPr>
      <t>Operating conditions provide scope for several problem solving variants that differ in respect of essential aspects (considerable freedom of action). Candidate has the competence to develop and to realise comprehensive variants and scenarios.</t>
    </r>
  </si>
  <si>
    <r>
      <rPr>
        <sz val="9"/>
        <rFont val="Verdana"/>
        <family val="2"/>
      </rPr>
      <t>No significant operating conditions. Countless problem solving variants are conceivable (exceptionally extensive freedom of action). Candidate oversees the congruence of tasks, responsibility and competence, and consequently exerts an active influence over the strategy.</t>
    </r>
  </si>
  <si>
    <r>
      <rPr>
        <sz val="9"/>
        <rFont val="Verdana"/>
        <family val="2"/>
      </rPr>
      <t>Number, relevance, disparity and complexity of the projects that are active throughout the duration of the programme</t>
    </r>
  </si>
  <si>
    <r>
      <rPr>
        <sz val="9"/>
        <rFont val="Verdana"/>
        <family val="2"/>
      </rPr>
      <t>&lt; 6 active projects
Few or no complex projects, only one project type (e.g. all IT projects)</t>
    </r>
  </si>
  <si>
    <r>
      <rPr>
        <sz val="9"/>
        <rFont val="Verdana"/>
        <family val="2"/>
      </rPr>
      <t>≥ 6 active projects,
of which at least 2 complex projects and at least 2 project types (e.g. infrastructure and procurement project)</t>
    </r>
  </si>
  <si>
    <r>
      <rPr>
        <sz val="9"/>
        <rFont val="Verdana"/>
        <family val="2"/>
      </rPr>
      <t>≥ 15 active projects,
of which at least 5 complex projects and at least 3 project types (e.g. IT, reorganisation, real estate project)</t>
    </r>
  </si>
  <si>
    <r>
      <rPr>
        <sz val="9"/>
        <rFont val="Verdana"/>
        <family val="2"/>
      </rPr>
      <t>≥ 30 active projects,
of which at least 8 complex projects and at least 5 project types (e.g. infrastructure, training, reorganisation, culture, IT project)</t>
    </r>
  </si>
  <si>
    <r>
      <rPr>
        <sz val="9"/>
        <rFont val="Verdana"/>
        <family val="2"/>
      </rPr>
      <t>No redundant system goals between the projects in the programme, level of influence of and over other projects and programmes, active exchange and comparison with other projects and programmes.</t>
    </r>
  </si>
  <si>
    <r>
      <rPr>
        <sz val="9"/>
        <rFont val="Verdana"/>
        <family val="2"/>
      </rPr>
      <t>Projects have little impact on the other activities within the scheme. The system objectives have an impact only in individual cases. The impact within the permanent organisation is low.</t>
    </r>
  </si>
  <si>
    <r>
      <rPr>
        <sz val="9"/>
        <rFont val="Verdana"/>
        <family val="2"/>
      </rPr>
      <t>Dependency on other projects or programmes demonstrably exists in respect of certain aspects, and makes occasional discussions and comparisons necessary.</t>
    </r>
  </si>
  <si>
    <r>
      <rPr>
        <sz val="9"/>
        <rFont val="Verdana"/>
        <family val="2"/>
      </rPr>
      <t>Strong dependency on other projects or programmes that are pursued within the same business unit. Operating conditions and restrictions need to be consensually compared by the candidate.</t>
    </r>
  </si>
  <si>
    <r>
      <rPr>
        <sz val="9"/>
        <rFont val="Verdana"/>
        <family val="2"/>
      </rPr>
      <t>Strong dependency on projects or programmes outside the business unit; no opportunity to exercise influence through collective management. Seemingly redundant system objectives require specific clarification or even escalation.</t>
    </r>
  </si>
  <si>
    <r>
      <rPr>
        <sz val="9"/>
        <rFont val="Verdana"/>
        <family val="2"/>
      </rPr>
      <t xml:space="preserve">Raising the profile of the developments; publication of information and data within the context of the defined classifications; adherence to agreed communication methods and channels; unrestricted, proactive involvement of the principal </t>
    </r>
  </si>
  <si>
    <r>
      <rPr>
        <sz val="9"/>
        <rFont val="Verdana"/>
        <family val="2"/>
      </rPr>
      <t>Programme or individual projects were internally classified as confidential. Information can be procured or alienated only selectively. Corresponding measures need to be safeguarded and implemented by the candidate.</t>
    </r>
  </si>
  <si>
    <r>
      <rPr>
        <sz val="9"/>
        <rFont val="Verdana"/>
        <family val="2"/>
      </rPr>
      <t>Programme or individual projects were internally classified as strictly confidential. Information procurement and flow are extremely difficult. Integral security is extremely important, and needs to be asserted by the candidate and project managers under all circumstances. The project entails considerable risks to reputation. Compliance comes before openness. Interaction with the principal and the supervisors is performed exclusively by the candidate.</t>
    </r>
  </si>
  <si>
    <r>
      <rPr>
        <sz val="9"/>
        <rFont val="Verdana"/>
        <family val="2"/>
      </rPr>
      <t>Need for further resources, following consultation with the permanent organisation, continuous comparison with the strategy and investment planning, life-cycle analysis.</t>
    </r>
  </si>
  <si>
    <r>
      <rPr>
        <sz val="9"/>
        <rFont val="Verdana"/>
        <family val="2"/>
      </rPr>
      <t>Long-term (more than 12 months) projects are continuously validated in terms of relevance by the candidate in relation to the applicable strategy of the permanent organisation. Discrepancies are communicated and possible measures are proposed.</t>
    </r>
  </si>
  <si>
    <r>
      <rPr>
        <sz val="9"/>
        <rFont val="Verdana"/>
        <family val="2"/>
      </rPr>
      <t xml:space="preserve">Long-term (more than 12 months) projects are continuously modified by the candidate in line with the applicable strategy of the permanent organisation. The candidate anticipates and influences the strategy development, and independently initiates the measures arising out of the decisions taken by company management within his field of responsibility. </t>
    </r>
  </si>
  <si>
    <t>Description of the complexity indicators of the portfolio management</t>
  </si>
  <si>
    <r>
      <rPr>
        <sz val="9"/>
        <rFont val="Verdana"/>
        <family val="2"/>
      </rPr>
      <t>Order clarification and boundaries of the projects and programmes within the project portfolio</t>
    </r>
  </si>
  <si>
    <r>
      <rPr>
        <sz val="9"/>
        <rFont val="Verdana"/>
        <family val="2"/>
      </rPr>
      <t>Projects and programmes are clear from the outset and comprehensively defined by third parties.</t>
    </r>
  </si>
  <si>
    <r>
      <rPr>
        <sz val="9"/>
        <rFont val="Verdana"/>
        <family val="2"/>
      </rPr>
      <t>Projects and programmes are clear from the outset and comprehensively commissioned by third parties.</t>
    </r>
  </si>
  <si>
    <r>
      <rPr>
        <sz val="9"/>
        <rFont val="Verdana"/>
        <family val="2"/>
      </rPr>
      <t>Projects and programmes are demonstrably initialised through influence exerted by the portfolio manager over the permanent organisation.</t>
    </r>
  </si>
  <si>
    <r>
      <rPr>
        <sz val="9"/>
        <rFont val="Verdana"/>
        <family val="2"/>
      </rPr>
      <t>Projects and programmes are demonstrably initialised when the portfolio manager commissions this from the permanent organisation.</t>
    </r>
  </si>
  <si>
    <r>
      <rPr>
        <sz val="9"/>
        <rFont val="Verdana"/>
        <family val="2"/>
      </rPr>
      <t xml:space="preserve">Conflicts and dependencies between the individual projects/programmes within the project portfolio </t>
    </r>
  </si>
  <si>
    <r>
      <rPr>
        <sz val="9"/>
        <rFont val="Verdana"/>
        <family val="2"/>
      </rPr>
      <t>Potential impact and benefit of the projects, influence and impact of the portfolio on the permanent organisation or its strategy.</t>
    </r>
  </si>
  <si>
    <r>
      <rPr>
        <sz val="9"/>
        <rFont val="Verdana"/>
        <family val="2"/>
      </rPr>
      <t>One amongst many: has no influence or only very little influence on the main processes and results of the company</t>
    </r>
  </si>
  <si>
    <t>Strategically very important (contains complex key projects and/or programmes): optimises parts of the main processes of the overall system (management, core and support processes) and by this means improves customer relations and the result.</t>
  </si>
  <si>
    <r>
      <rPr>
        <sz val="9"/>
        <rFont val="Verdana"/>
        <family val="2"/>
      </rPr>
      <t xml:space="preserve">Influence over the acceptance, (re)-prioritisation, classification, continuation, interruption or suspension and completion of the individual projects/programmes in the portfolio, extension to several portfolios and resulting new allocation of projects 
</t>
    </r>
  </si>
  <si>
    <r>
      <rPr>
        <sz val="9"/>
        <rFont val="Verdana"/>
        <family val="2"/>
      </rPr>
      <t>Portfolio causes few amendments and changes.</t>
    </r>
  </si>
  <si>
    <r>
      <rPr>
        <sz val="9"/>
        <rFont val="Verdana"/>
        <family val="2"/>
      </rPr>
      <t>The portfolio has a low number of amendments with a minor impact on the content, costs and deadlines. Candidate works actively on the project development and on the basis for decision-making; however others have lead positions for holistic portfolio overviews.</t>
    </r>
  </si>
  <si>
    <r>
      <rPr>
        <sz val="9"/>
        <rFont val="Verdana"/>
        <family val="2"/>
      </rPr>
      <t>Portfolio has a number of changes that have a significant impact on at least one of the three parameters 'content', 'costs' or 'deadlines'. Candidate plans the portfolio holistically; initiates project developments and effects decisions.</t>
    </r>
  </si>
  <si>
    <r>
      <rPr>
        <sz val="9"/>
        <rFont val="Verdana"/>
        <family val="2"/>
      </rPr>
      <t>Portfolio has a large number of amendments with significant impacts on the content, costs and deadlines. Candidate has the highest decision-making competence and full profit&amp;loss responsibility.</t>
    </r>
  </si>
  <si>
    <r>
      <rPr>
        <sz val="9"/>
        <rFont val="Verdana"/>
        <family val="2"/>
      </rPr>
      <t xml:space="preserve">Availability and scope of freedom; selection and development of the PM criteria, processes, standards &amp; methods (relevance assessment of projects and programmes, portfolio reporting, etc.), tools &amp; techniques; guidelines 
</t>
    </r>
  </si>
  <si>
    <r>
      <rPr>
        <sz val="9"/>
        <rFont val="Verdana"/>
        <family val="2"/>
      </rPr>
      <t>Support within the portfolio (PPMO), building up &amp; providing support for the individual programmes and projects 
(record management, PM cockpit, templates, etc.)</t>
    </r>
  </si>
  <si>
    <r>
      <rPr>
        <sz val="9"/>
        <rFont val="Verdana"/>
        <family val="2"/>
      </rPr>
      <t>Influence exerted by the portfolio manager over the allocation, redistribution of personnel resources, skills planning and promotion of the project or programme managers, resources planning with the permanent organisation</t>
    </r>
  </si>
  <si>
    <r>
      <rPr>
        <sz val="9"/>
        <rFont val="Verdana"/>
        <family val="2"/>
      </rPr>
      <t>Influence exerted by the portfolio manager over the allocation or redistribution of the budget</t>
    </r>
  </si>
  <si>
    <r>
      <rPr>
        <sz val="9"/>
        <rFont val="Verdana"/>
        <family val="2"/>
      </rPr>
      <t>In addition to value 3: Safeguarding incoming payments (e.g. bank guaranties, ERG, letter of credit).</t>
    </r>
  </si>
  <si>
    <r>
      <rPr>
        <sz val="9"/>
        <rFont val="Verdana"/>
        <family val="2"/>
      </rPr>
      <t>Ability of the portfolio manager to exert influence</t>
    </r>
  </si>
  <si>
    <r>
      <rPr>
        <sz val="9"/>
        <rFont val="Verdana"/>
        <family val="2"/>
      </rPr>
      <t>The seizure of opportunities as well as realisation of the resulting benefits is of the greatest importance for the client as well as for other stakeholders. Risk prevention reserves (e.g. resources, buffers) are promptly released by the candidate and deployed in the portfolio.</t>
    </r>
  </si>
  <si>
    <r>
      <rPr>
        <sz val="9"/>
        <rFont val="Verdana"/>
        <family val="2"/>
      </rPr>
      <t>Risks at the portfolio level, number of projects and programmes that entail risks, effecting the completion and handing over of projects and programmes to the permanent organisation</t>
    </r>
  </si>
  <si>
    <r>
      <rPr>
        <sz val="9"/>
        <rFont val="Verdana"/>
        <family val="2"/>
      </rPr>
      <t>Definition of project and programme risk categories, preventative and corrective regulations/measures for the individual projects and programmes</t>
    </r>
  </si>
  <si>
    <r>
      <rPr>
        <sz val="9"/>
        <rFont val="Verdana"/>
        <family val="2"/>
      </rPr>
      <t xml:space="preserve">The standard risks are countered with standardised measures, following consultation with the portfolio manager. </t>
    </r>
  </si>
  <si>
    <r>
      <rPr>
        <sz val="9"/>
        <rFont val="Verdana"/>
        <family val="2"/>
      </rPr>
      <t>In order to reduce or avoid the risks, both standardised as well as situational risk management measures needed to be implemented by the portfolio manager.</t>
    </r>
  </si>
  <si>
    <r>
      <rPr>
        <sz val="9"/>
        <rFont val="Verdana"/>
        <family val="2"/>
      </rPr>
      <t>In order to reduce or avoid the risks, situational risk management measures mostly needed to be implemented by the portfolio manager. Risks are controlled centrally and in an interdisciplinary project manner within the portfolio.</t>
    </r>
  </si>
  <si>
    <r>
      <rPr>
        <sz val="9"/>
        <rFont val="Verdana"/>
        <family val="2"/>
      </rPr>
      <t>Support for project and programme managers in supervisory bodies (steering committee)</t>
    </r>
  </si>
  <si>
    <r>
      <rPr>
        <sz val="9"/>
        <rFont val="Verdana"/>
        <family val="2"/>
      </rPr>
      <t>Candidate provides the project managers with systematic support for their requests.</t>
    </r>
  </si>
  <si>
    <r>
      <rPr>
        <sz val="9"/>
        <rFont val="Verdana"/>
        <family val="2"/>
      </rPr>
      <t xml:space="preserve">Candidate proactively pursues consensus agreements within the supervisory bodies ahead of decisions.
</t>
    </r>
  </si>
  <si>
    <r>
      <rPr>
        <sz val="9"/>
        <rFont val="Verdana"/>
        <family val="2"/>
      </rPr>
      <t>Portfolio is visible in the organisation and is  observed.</t>
    </r>
  </si>
  <si>
    <r>
      <rPr>
        <sz val="9"/>
        <rFont val="Verdana"/>
        <family val="2"/>
      </rPr>
      <t>Portfolio is a known quantity in the organisation and is established/respected.</t>
    </r>
  </si>
  <si>
    <r>
      <rPr>
        <sz val="9"/>
        <rFont val="Verdana"/>
        <family val="2"/>
      </rPr>
      <t xml:space="preserve">Projects and programmes are subject to public interest beyond the organisation, or as a rule need to satisfy the requirements of regulatory authorities.
Candidate occasionally nurtures customer or supplier relations and/or other important partnerships, occasionally takes part in specialist groups, associations or similar bodies.
</t>
    </r>
  </si>
  <si>
    <r>
      <rPr>
        <sz val="9"/>
        <rFont val="Verdana"/>
        <family val="2"/>
      </rPr>
      <t>Projects and programmes are subject to considerable public interest beyond the organisation, or as a rule need to thoroughly satisfy the requirements of regulatory authorities.
Candidate actively and regularly nurtures customer or supplier relations and/or other important partnerships, frequently takes part in specialist groups, associations or similar bodies, has a media profile.</t>
    </r>
  </si>
  <si>
    <r>
      <rPr>
        <sz val="9"/>
        <rFont val="Verdana"/>
        <family val="2"/>
      </rPr>
      <t>Influence over projects, programmes and parent organisation; extent of the cultural, local and organisational changes in the permanent organisation brought about by the project and programmes</t>
    </r>
  </si>
  <si>
    <r>
      <rPr>
        <sz val="9"/>
        <rFont val="Verdana"/>
        <family val="2"/>
      </rPr>
      <t>Projects and programmes bring about no cultural or organisational changes in the organisation.</t>
    </r>
  </si>
  <si>
    <r>
      <rPr>
        <sz val="9"/>
        <rFont val="Verdana"/>
        <family val="2"/>
      </rPr>
      <t>Project and programme results influence the permanent organisation and are dependent on its involvement. Interests of projects, programmes and line mostly correspond.</t>
    </r>
  </si>
  <si>
    <r>
      <rPr>
        <sz val="9"/>
        <rFont val="Verdana"/>
        <family val="2"/>
      </rPr>
      <t>Project and programme results influence the permanent organisation and are dependent on its involvement. Significant opposing interests of projects, programmes and line.</t>
    </r>
  </si>
  <si>
    <r>
      <rPr>
        <sz val="9"/>
        <rFont val="Verdana"/>
        <family val="2"/>
      </rPr>
      <t>Substantial reciprocal influence between project results, programme results and permanent organisation. Complex and substantial conflicts of interest. Projects and programmes bring about a comprehensive reorganisation, incl. significant personnel reduction and changes.</t>
    </r>
  </si>
  <si>
    <r>
      <rPr>
        <sz val="9"/>
        <rFont val="Verdana"/>
        <family val="2"/>
      </rPr>
      <t>Experience of the permanent organisation with portfolios</t>
    </r>
  </si>
  <si>
    <r>
      <rPr>
        <sz val="9"/>
        <rFont val="Verdana"/>
        <family val="2"/>
      </rPr>
      <t>Experience of the permanent organisation in similar projects and programmes is beneficial for the portfolio, but not essential.</t>
    </r>
  </si>
  <si>
    <r>
      <rPr>
        <sz val="9"/>
        <rFont val="Verdana"/>
        <family val="2"/>
      </rPr>
      <t>Project and programme results can be rendered only with the corresponding considerable experience of the permanent organisation in similar portfolios, or the cost-effectiveness is dependent upon experience (lessons learned).</t>
    </r>
  </si>
  <si>
    <r>
      <rPr>
        <sz val="9"/>
        <rFont val="Verdana"/>
        <family val="2"/>
      </rPr>
      <t>Focus on specialist problem solving. Reporting and communications workload play a relatively minor role.
Content interaction (predominantly hard factors) between fewer than 10% of the projects within the portfolio.</t>
    </r>
  </si>
  <si>
    <r>
      <rPr>
        <sz val="9"/>
        <rFont val="Verdana"/>
        <family val="2"/>
      </rPr>
      <t>Reporting and communication of the project results play a significant role in respect of the project workload, and make an important contribution to the success of the project.
Content interaction (predominantly hard factors, some soft factors) between 10-30% of the projects within the portfolio.</t>
    </r>
  </si>
  <si>
    <r>
      <rPr>
        <sz val="9"/>
        <rFont val="Verdana"/>
        <family val="2"/>
      </rPr>
      <t>The complexity of the reporting and communication is comparable to the specialist problem solving, and represent a necessary precondition for the success of the project.
Content interaction (predominantly hard and soft factors in equal parts) between 30-60% of the projects within the portfolio.</t>
    </r>
  </si>
  <si>
    <r>
      <rPr>
        <sz val="9"/>
        <rFont val="Verdana"/>
        <family val="2"/>
      </rPr>
      <t>Reporting and communication are the most important, critical success factors for the success of the project, and generate more workload than the specialist problem solving.
Content interaction (predominantly soft factors) between fewer over 60% of the projects within the portfolio.</t>
    </r>
  </si>
  <si>
    <r>
      <rPr>
        <sz val="9"/>
        <rFont val="Verdana"/>
        <family val="2"/>
      </rPr>
      <t>Specialist and management scope and authority to issue instructions (number of project and programme managers in the portfolio)</t>
    </r>
  </si>
  <si>
    <r>
      <rPr>
        <sz val="9"/>
        <rFont val="Verdana"/>
        <family val="2"/>
      </rPr>
      <t>Integration and adjourning of project teams following project completion or stop, or following settlement of resources</t>
    </r>
  </si>
  <si>
    <r>
      <rPr>
        <sz val="9"/>
        <rFont val="Verdana"/>
        <family val="2"/>
      </rPr>
      <t>Decision-making competence and initiation, procedural and results responsibility, coordination and controlling of the projects and programmes</t>
    </r>
  </si>
  <si>
    <r>
      <rPr>
        <sz val="9"/>
        <rFont val="Verdana"/>
        <family val="2"/>
      </rPr>
      <t>Has no responsibility for results. Consolidates project, programme and portfolio data as the decision-making basis for others.</t>
    </r>
  </si>
  <si>
    <r>
      <rPr>
        <sz val="9"/>
        <rFont val="Verdana"/>
        <family val="2"/>
      </rPr>
      <t>Has indirect responsibility for results. Consolidates project, programme and portfolio data, and proactively develops recommended action as the decision-making basis for others. Operates controlling and early-warning systems.</t>
    </r>
  </si>
  <si>
    <r>
      <rPr>
        <sz val="9"/>
        <rFont val="Verdana"/>
        <family val="2"/>
      </rPr>
      <t>Has full profit&amp;loss responsibility over a limited value-added phase of his projects, programmes and portfolios (e.g. head of project settlement in a plant construction company).</t>
    </r>
  </si>
  <si>
    <r>
      <rPr>
        <sz val="9"/>
        <rFont val="Verdana"/>
        <family val="2"/>
      </rPr>
      <t xml:space="preserve">Proportion of projects and programmes within the portfolio that are unique or completed for the first time </t>
    </r>
  </si>
  <si>
    <r>
      <rPr>
        <sz val="9"/>
        <rFont val="Verdana"/>
        <family val="2"/>
      </rPr>
      <t>Portfolio generates at the most minor product or process innovation.
Portfolio consists wholly of life-cycle projects (e.g. software maintenance).</t>
    </r>
  </si>
  <si>
    <r>
      <rPr>
        <sz val="9"/>
        <rFont val="Verdana"/>
        <family val="2"/>
      </rPr>
      <t>Portfolio generates product or process innovation within the company or organisation.</t>
    </r>
  </si>
  <si>
    <r>
      <rPr>
        <sz val="9"/>
        <rFont val="Verdana"/>
        <family val="2"/>
      </rPr>
      <t>Portfolio generates product and process innovation within the company or organisation.</t>
    </r>
  </si>
  <si>
    <r>
      <rPr>
        <sz val="9"/>
        <rFont val="Verdana"/>
        <family val="2"/>
      </rPr>
      <t>Portfolio generates significant industry-wide product and/or process innovation.
Portfolio consists wholly of innovation, business development, research &amp; development.</t>
    </r>
  </si>
  <si>
    <r>
      <rPr>
        <sz val="9"/>
        <rFont val="Verdana"/>
        <family val="2"/>
      </rPr>
      <t>Proportion of development and research projects and programmes in the portfolio, introduction of new technologies or switch of technologies</t>
    </r>
  </si>
  <si>
    <r>
      <rPr>
        <sz val="9"/>
        <rFont val="Verdana"/>
        <family val="2"/>
      </rPr>
      <t>Significant parts of the utilised technology were newly developed for the portfolio. Technology is developed within the portfolio and is applied to the other projects and to the permanent organisation in order to effect massive change.</t>
    </r>
  </si>
  <si>
    <r>
      <rPr>
        <sz val="9"/>
        <rFont val="Verdana"/>
        <family val="2"/>
      </rPr>
      <t>Limiting factors (number of projects and programmes, resources, operating conditions, restrictions), clarification of the objectives/non-objectives of the projects and programmes, safeguarding the 'freedoms' of the project and programme managers, standards and methods do not restrict the ability to identify solutions</t>
    </r>
  </si>
  <si>
    <r>
      <rPr>
        <sz val="9"/>
        <rFont val="Verdana"/>
        <family val="2"/>
      </rPr>
      <t>Operating conditions clearly stipulate the approach to solving the problem (no freedom of action). Pure administration/coordination of the portfolio by the candidate.</t>
    </r>
  </si>
  <si>
    <r>
      <rPr>
        <sz val="9"/>
        <rFont val="Verdana"/>
        <family val="2"/>
      </rPr>
      <t>Number, relevance, dissimilarity and complexity of the active (within 12 months) projects and programmes</t>
    </r>
  </si>
  <si>
    <r>
      <rPr>
        <sz val="9"/>
        <rFont val="Verdana"/>
        <family val="2"/>
      </rPr>
      <t>No redundant system goals between the projects and programmes in the portfolio, level of influence of and over other projects and programmes, active exchange and comparison with other portfolios.</t>
    </r>
  </si>
  <si>
    <r>
      <rPr>
        <sz val="9"/>
        <rFont val="Verdana"/>
        <family val="2"/>
      </rPr>
      <t>Projects or programmes have little impact on the other activities within the scheme. The system objectives have an impact only in individual cases. The impact within the permanent organisation is low.</t>
    </r>
  </si>
  <si>
    <r>
      <rPr>
        <sz val="9"/>
        <rFont val="Verdana"/>
        <family val="2"/>
      </rPr>
      <t>Safeguarding the announcement; publishing information and data within the context of the stipulated classifications; adherence to the agreed communication methods and channels; truthful, unaltered reporting; securing and evaluating the supplier results (lessons learned for future projects)</t>
    </r>
  </si>
  <si>
    <r>
      <rPr>
        <sz val="9"/>
        <rFont val="Verdana"/>
        <family val="2"/>
      </rPr>
      <t>Individual programmes or projects were internally classified as confidential. Information can be procured or alienated only selectively. Corresponding measures need to be safeguarded and implemented by the candidate.</t>
    </r>
  </si>
  <si>
    <r>
      <rPr>
        <sz val="9"/>
        <rFont val="Verdana"/>
        <family val="2"/>
      </rPr>
      <t>Individual programmes or projects were internally classified as strictly confidential. Information procurement and flow are extremely difficult. Integral security is extremely important, and needs to be asserted by the candidate and project or programme managers under all circumstances. The project entails considerable risks to reputation. Compliance comes before openness. Interaction with the principal and the supervisors is performed exclusively by the candidate.</t>
    </r>
  </si>
  <si>
    <r>
      <rPr>
        <sz val="9"/>
        <rFont val="Verdana"/>
        <family val="2"/>
      </rPr>
      <t>Assessment of the long-term, active projects and programmes in respect of added value, requirements and necessity (legal and/or economic); recommendations concerning the prioritisation and setting aside of active projects and programmes</t>
    </r>
  </si>
  <si>
    <r>
      <rPr>
        <sz val="9"/>
        <rFont val="Verdana"/>
        <family val="2"/>
      </rPr>
      <t>Long-term (more than 12 months) projects and programmes are continuously validated in terms of relevance by the candidate in relation to the applicable strategy of the permanent organisation. Discrepancies are communicated and possible measures are proposed.</t>
    </r>
  </si>
  <si>
    <r>
      <rPr>
        <sz val="9"/>
        <rFont val="Verdana"/>
        <family val="2"/>
      </rPr>
      <t xml:space="preserve">Long-term (more than 12 months) projects and programmes are continuously modified by the candidate in line with the applicable strategy of the permanent organisation. The candidate anticipates and influences the strategy development, and independently initiates the measures arising out of the decisions taken by company management within his field of responsibility. </t>
    </r>
  </si>
  <si>
    <r>
      <t xml:space="preserve">Please complete the self-assessment for those </t>
    </r>
    <r>
      <rPr>
        <sz val="9"/>
        <color rgb="FFC00000"/>
        <rFont val="Verdana"/>
        <family val="2"/>
      </rPr>
      <t xml:space="preserve">domain </t>
    </r>
    <r>
      <rPr>
        <sz val="9"/>
        <color theme="1"/>
        <rFont val="Verdana"/>
        <family val="2"/>
      </rPr>
      <t xml:space="preserve"> - project management, programme management or portfolio management - </t>
    </r>
    <r>
      <rPr>
        <sz val="9"/>
        <color rgb="FFC00000"/>
        <rFont val="Verdana"/>
        <family val="2"/>
      </rPr>
      <t xml:space="preserve">in full </t>
    </r>
    <r>
      <rPr>
        <sz val="9"/>
        <color theme="1"/>
        <rFont val="Verdana"/>
        <family val="2"/>
      </rPr>
      <t>for which you are submitting the recertification application.</t>
    </r>
  </si>
  <si>
    <t>Self-assessment project management</t>
  </si>
  <si>
    <t>Document author</t>
  </si>
  <si>
    <t>Classification</t>
  </si>
  <si>
    <t>Issue and validity</t>
  </si>
  <si>
    <t>Replace document</t>
  </si>
  <si>
    <t>File name</t>
  </si>
  <si>
    <t>Check and approval</t>
  </si>
  <si>
    <t>Function</t>
  </si>
  <si>
    <t>checked</t>
  </si>
  <si>
    <t>approved</t>
  </si>
  <si>
    <t>Change history</t>
  </si>
  <si>
    <t>Date</t>
  </si>
  <si>
    <t>Role</t>
  </si>
  <si>
    <t>Surname</t>
  </si>
  <si>
    <t>Remarks</t>
  </si>
  <si>
    <t>Changes performed</t>
  </si>
  <si>
    <t>VZPM, public</t>
  </si>
  <si>
    <t>Head of QM</t>
  </si>
  <si>
    <t>Managing director</t>
  </si>
  <si>
    <t>Dr Laurens de Bever</t>
  </si>
  <si>
    <t>Bringing into line with ICR4 and ICB4</t>
  </si>
  <si>
    <t>Project design / programme design / portfolio design</t>
  </si>
  <si>
    <t>Requirements and objectives / benefits and objectives / benefits</t>
  </si>
  <si>
    <t>Ressources</t>
  </si>
  <si>
    <t>Procurement / procurement and partnership</t>
  </si>
  <si>
    <t>April 2019</t>
  </si>
  <si>
    <t>Credit for person days, error 'role' fixed</t>
  </si>
  <si>
    <t>Instructions for submitting an application for recertification</t>
  </si>
  <si>
    <r>
      <t xml:space="preserve">Please complete the 'self-assessment form' </t>
    </r>
    <r>
      <rPr>
        <sz val="9"/>
        <color rgb="FFC00000"/>
        <rFont val="Verdana"/>
        <family val="2"/>
      </rPr>
      <t>last</t>
    </r>
    <r>
      <rPr>
        <sz val="9"/>
        <rFont val="Verdana"/>
        <family val="2"/>
      </rPr>
      <t xml:space="preserve">, once you know the domain for which you will be submitting your application. Use the worksheets </t>
    </r>
    <r>
      <rPr>
        <sz val="9"/>
        <color rgb="FFC00000"/>
        <rFont val="Verdana"/>
        <family val="2"/>
      </rPr>
      <t>'SAPM'</t>
    </r>
    <r>
      <rPr>
        <sz val="9"/>
        <rFont val="Verdana"/>
        <family val="2"/>
      </rPr>
      <t xml:space="preserve"> for project management, </t>
    </r>
    <r>
      <rPr>
        <sz val="9"/>
        <color rgb="FFC00000"/>
        <rFont val="Verdana"/>
        <family val="2"/>
      </rPr>
      <t>'SAPgM'</t>
    </r>
    <r>
      <rPr>
        <sz val="9"/>
        <rFont val="Verdana"/>
        <family val="2"/>
      </rPr>
      <t xml:space="preserve"> for programme management and </t>
    </r>
    <r>
      <rPr>
        <sz val="9"/>
        <color rgb="FFC00000"/>
        <rFont val="Verdana"/>
        <family val="2"/>
      </rPr>
      <t>'SAPfM'</t>
    </r>
    <r>
      <rPr>
        <sz val="9"/>
        <rFont val="Verdana"/>
        <family val="2"/>
      </rPr>
      <t xml:space="preserve"> for portfolio management. You only need to complete one self-assessment.</t>
    </r>
  </si>
  <si>
    <t>VZPM_PMLA-C_Rezertifizierungsantrag_V8.1_EN</t>
  </si>
  <si>
    <t>Gwendolin Anna Rotach</t>
  </si>
  <si>
    <t>Bringing into line with application 'ZERT'</t>
  </si>
  <si>
    <t>Nationalität</t>
  </si>
  <si>
    <t>CH - Switzerland</t>
  </si>
  <si>
    <t>A - Austria</t>
  </si>
  <si>
    <t>BRA - Brazil</t>
  </si>
  <si>
    <t>BG - Bulgaria</t>
  </si>
  <si>
    <t xml:space="preserve">D - Germany </t>
  </si>
  <si>
    <t>E - Spain</t>
  </si>
  <si>
    <t>EG - Egypt</t>
  </si>
  <si>
    <t>F - France</t>
  </si>
  <si>
    <t>FL - Principality of Liechtenstein</t>
  </si>
  <si>
    <t>GB - Great Britain</t>
  </si>
  <si>
    <t>GR - Greece</t>
  </si>
  <si>
    <t>I - Italy</t>
  </si>
  <si>
    <t>L - Luxembourg</t>
  </si>
  <si>
    <t>NL - Netherlands</t>
  </si>
  <si>
    <t>PHL - Philippines</t>
  </si>
  <si>
    <t>PL - Poland</t>
  </si>
  <si>
    <t>PRT - Portugal</t>
  </si>
  <si>
    <t>SA - Saudi Arabia</t>
  </si>
  <si>
    <t>SIN - Singapore</t>
  </si>
  <si>
    <t>SK - Slovakia</t>
  </si>
  <si>
    <t>UK - United Kingdom</t>
  </si>
  <si>
    <t>USA - America</t>
  </si>
  <si>
    <r>
      <t xml:space="preserve">Use the present file to submit an recertification application at IPMA Level A, B or C. This form refers to the </t>
    </r>
    <r>
      <rPr>
        <sz val="9"/>
        <color rgb="FFC00000"/>
        <rFont val="Verdana"/>
        <family val="2"/>
      </rPr>
      <t>ICB4 (Individual Competence Baseline)</t>
    </r>
    <r>
      <rPr>
        <sz val="9"/>
        <rFont val="Verdana"/>
        <family val="2"/>
      </rPr>
      <t xml:space="preserve">, which you can download from our website as a PDF file.
If you have a Level A or B certificate, you will need to choose one of the three </t>
    </r>
    <r>
      <rPr>
        <sz val="9"/>
        <color rgb="FFC00000"/>
        <rFont val="Verdana"/>
        <family val="2"/>
      </rPr>
      <t>domains</t>
    </r>
    <r>
      <rPr>
        <sz val="9"/>
        <rFont val="Verdana"/>
        <family val="2"/>
      </rPr>
      <t xml:space="preserve"> 'project management', 'programme management' or 'portfolio management'. Choose the domain that best suits your current field of activity.</t>
    </r>
  </si>
  <si>
    <t>Online login</t>
  </si>
  <si>
    <r>
      <t>On our certification portal zert.vzpm.ch you can log in and start the recertification process.
You must provide evidence of the training courses listed in this application. Please scan the receipts (maximum 1 page per receipt), number them according to the numbers in this application, combine all receipts in a PDF file (</t>
    </r>
    <r>
      <rPr>
        <sz val="9"/>
        <color rgb="FFC00000"/>
        <rFont val="Verdana"/>
        <family val="2"/>
      </rPr>
      <t>no ZIP file</t>
    </r>
    <r>
      <rPr>
        <sz val="9"/>
        <rFont val="Verdana"/>
        <family val="2"/>
      </rPr>
      <t xml:space="preserve">) and upload it to the portal with the following name: </t>
    </r>
    <r>
      <rPr>
        <sz val="9"/>
        <color rgb="FFC00000"/>
        <rFont val="Verdana"/>
        <family val="2"/>
      </rPr>
      <t>LastName_FirstName_Attachments</t>
    </r>
    <r>
      <rPr>
        <sz val="9"/>
        <rFont val="Verdana"/>
        <family val="2"/>
      </rPr>
      <t xml:space="preserve">
Please do not submit your own CV, instead fill in the tables correctly and completely in this application form.</t>
    </r>
  </si>
  <si>
    <r>
      <t xml:space="preserve">The </t>
    </r>
    <r>
      <rPr>
        <sz val="9"/>
        <color rgb="FFC00000"/>
        <rFont val="Verdana"/>
        <family val="2"/>
      </rPr>
      <t>full recertification application</t>
    </r>
    <r>
      <rPr>
        <sz val="9"/>
        <rFont val="Verdana"/>
        <family val="2"/>
      </rPr>
      <t xml:space="preserve"> comprises the following documents:
1) Recertification application 
2) Document with all attachments
The application for recertification will be made available to you in the certification portal. </t>
    </r>
  </si>
  <si>
    <r>
      <t xml:space="preserve">The present Excel file is the central element of your application. Please complete the various spreadsheets in full, and safe the file in Excel format using the following name: </t>
    </r>
    <r>
      <rPr>
        <sz val="9"/>
        <color rgb="FFC00000"/>
        <rFont val="Verdana"/>
        <family val="2"/>
      </rPr>
      <t>LastName_FirstName_Application</t>
    </r>
    <r>
      <rPr>
        <sz val="9"/>
        <rFont val="Verdana"/>
        <family val="2"/>
      </rPr>
      <t xml:space="preserve">
It is important that you start with the </t>
    </r>
    <r>
      <rPr>
        <sz val="9"/>
        <color rgb="FFC00000"/>
        <rFont val="Verdana"/>
        <family val="2"/>
      </rPr>
      <t>worksheet 'Pers' (personal details)</t>
    </r>
    <r>
      <rPr>
        <sz val="9"/>
        <rFont val="Verdana"/>
        <family val="2"/>
      </rPr>
      <t xml:space="preserve">.
Please document the professional training you require using the </t>
    </r>
    <r>
      <rPr>
        <sz val="9"/>
        <color rgb="FFC00000"/>
        <rFont val="Verdana"/>
        <family val="2"/>
      </rPr>
      <t>spreadsheets 'Edu1' to 'Edu7'</t>
    </r>
    <r>
      <rPr>
        <sz val="9"/>
        <rFont val="Verdana"/>
        <family val="2"/>
      </rPr>
      <t xml:space="preserve"> (Education) and your practical experience using the </t>
    </r>
    <r>
      <rPr>
        <sz val="9"/>
        <color rgb="FFC00000"/>
        <rFont val="Verdana"/>
        <family val="2"/>
      </rPr>
      <t>spreadsheet 'PM' for the domain project management, 'PgM' for programme management and 'PfM' for portfolio management</t>
    </r>
    <r>
      <rPr>
        <sz val="9"/>
        <rFont val="Verdana"/>
        <family val="2"/>
      </rPr>
      <t xml:space="preserve">. All those who are related to ICB in terms of content will be accepted as professional training courses.
Amongst other things, you need to rate the </t>
    </r>
    <r>
      <rPr>
        <sz val="9"/>
        <color rgb="FFC00000"/>
        <rFont val="Verdana"/>
        <family val="2"/>
      </rPr>
      <t>complexity</t>
    </r>
    <r>
      <rPr>
        <sz val="9"/>
        <rFont val="Verdana"/>
        <family val="2"/>
      </rPr>
      <t xml:space="preserve"> of your project, programme and/or portfolio in the three above-mentioned spreadsheets. A detailed description of the relevant indicators and criteria are set out in the spreadsheets '</t>
    </r>
    <r>
      <rPr>
        <sz val="9"/>
        <color rgb="FFC00000"/>
        <rFont val="Verdana"/>
        <family val="2"/>
      </rPr>
      <t>CXPM</t>
    </r>
    <r>
      <rPr>
        <sz val="9"/>
        <rFont val="Verdana"/>
        <family val="2"/>
      </rPr>
      <t>' for project management, '</t>
    </r>
    <r>
      <rPr>
        <sz val="9"/>
        <color rgb="FFC00000"/>
        <rFont val="Verdana"/>
        <family val="2"/>
      </rPr>
      <t>CXPgM</t>
    </r>
    <r>
      <rPr>
        <sz val="9"/>
        <rFont val="Verdana"/>
        <family val="2"/>
      </rPr>
      <t>' for programme management as well as '</t>
    </r>
    <r>
      <rPr>
        <sz val="9"/>
        <color rgb="FFC00000"/>
        <rFont val="Verdana"/>
        <family val="2"/>
      </rPr>
      <t>CXPfM</t>
    </r>
    <r>
      <rPr>
        <sz val="9"/>
        <rFont val="Verdana"/>
        <family val="2"/>
      </rPr>
      <t>' for portfolio management. The indicator value specified by you is calculated from the mean of values of the corresponding individual criteria.
Enter your information in the white fields. Some cells contain pull-down menus. If you need more space to enter your information, we kindly ask you to contact our office in Glattbrugg.</t>
    </r>
  </si>
  <si>
    <r>
      <t xml:space="preserve">The </t>
    </r>
    <r>
      <rPr>
        <sz val="9"/>
        <color rgb="FFC00000"/>
        <rFont val="Verdana"/>
        <family val="2"/>
      </rPr>
      <t>worksheet 'Sum' (Summary)</t>
    </r>
    <r>
      <rPr>
        <sz val="9"/>
        <rFont val="Verdana"/>
        <family val="2"/>
      </rPr>
      <t xml:space="preserve"> contains an overview of the details you provided in the present recertification application. This is designed to enable you to check whether you have documented sufficient training courses and practical experience.</t>
    </r>
  </si>
  <si>
    <t>Consent</t>
  </si>
  <si>
    <t xml:space="preserve">When submitting the application for recertification, you will be asked to give your consent to the rules of the recertification procedure. In addition, you can agree to other topics, such as the publication of the certificate issued.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</si>
</sst>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mm\/yyyy"/>
  </numFmts>
  <fonts count="44"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color theme="0" tint="-0.499984740745262"/>
      <name val="Verdana"/>
      <family val="2"/>
    </font>
    <font>
      <sz val="9"/>
      <name val="Verdana"/>
      <family val="2"/>
    </font>
    <font>
      <b/>
      <sz val="9"/>
      <name val="Verdana"/>
      <family val="2"/>
    </font>
    <font>
      <sz val="8"/>
      <color indexed="8"/>
      <name val="Verdana"/>
      <family val="2"/>
    </font>
    <font>
      <sz val="8"/>
      <color rgb="FFC00000"/>
      <name val="Verdana"/>
      <family val="2"/>
    </font>
    <font>
      <sz val="8"/>
      <name val="Verdana"/>
      <family val="2"/>
    </font>
    <font>
      <sz val="9"/>
      <color rgb="FF000000"/>
      <name val="Verdana"/>
      <family val="2"/>
    </font>
    <font>
      <b/>
      <sz val="9"/>
      <color rgb="FF000000"/>
      <name val="Verdana"/>
      <family val="2"/>
    </font>
    <font>
      <sz val="9"/>
      <color theme="0" tint="-0.49995422223578601"/>
      <name val="Verdana"/>
      <family val="2"/>
    </font>
    <font>
      <sz val="8"/>
      <color rgb="FF000000"/>
      <name val="Verdana"/>
      <family val="2"/>
    </font>
  </fonts>
  <fills count="11">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1" fillId="0" borderId="0" applyNumberFormat="0" applyFill="0" applyBorder="0" applyAlignment="0" applyProtection="0"/>
  </cellStyleXfs>
  <cellXfs count="448">
    <xf numFmtId="0" fontId="0" fillId="0" borderId="0" xfId="0"/>
    <xf numFmtId="0" fontId="29" fillId="0" borderId="0" xfId="0" applyFont="1" applyAlignment="1">
      <alignment horizontal="left" vertical="center"/>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left" vertical="center"/>
    </xf>
    <xf numFmtId="0" fontId="23" fillId="0" borderId="0" xfId="0" applyFont="1" applyAlignment="1">
      <alignment horizontal="left" vertical="center"/>
    </xf>
    <xf numFmtId="0" fontId="21" fillId="0" borderId="0" xfId="0" applyFont="1" applyAlignment="1">
      <alignment horizontal="left" vertical="center"/>
    </xf>
    <xf numFmtId="0" fontId="27" fillId="3" borderId="2" xfId="0" applyFont="1" applyFill="1" applyBorder="1" applyAlignment="1">
      <alignment vertical="center"/>
    </xf>
    <xf numFmtId="0" fontId="27" fillId="3" borderId="3" xfId="0" applyFont="1" applyFill="1" applyBorder="1" applyAlignment="1">
      <alignment vertical="center"/>
    </xf>
    <xf numFmtId="0" fontId="27" fillId="3" borderId="4" xfId="0" applyFont="1" applyFill="1" applyBorder="1" applyAlignment="1">
      <alignment horizontal="center" vertical="center"/>
    </xf>
    <xf numFmtId="0" fontId="27" fillId="3" borderId="5" xfId="0" applyFont="1" applyFill="1" applyBorder="1" applyAlignment="1">
      <alignment vertical="center"/>
    </xf>
    <xf numFmtId="0" fontId="28" fillId="3" borderId="0" xfId="0" applyFont="1" applyFill="1" applyAlignment="1">
      <alignment horizontal="left" vertical="center"/>
    </xf>
    <xf numFmtId="0" fontId="27" fillId="3" borderId="0" xfId="0" applyFont="1" applyFill="1" applyAlignment="1">
      <alignment vertical="center"/>
    </xf>
    <xf numFmtId="0" fontId="27" fillId="3" borderId="6" xfId="0" applyFont="1" applyFill="1" applyBorder="1" applyAlignment="1">
      <alignment horizontal="center" vertical="center"/>
    </xf>
    <xf numFmtId="0" fontId="28" fillId="3" borderId="0" xfId="0" applyFont="1" applyFill="1" applyAlignment="1">
      <alignment horizontal="left" vertical="top"/>
    </xf>
    <xf numFmtId="0" fontId="27" fillId="3" borderId="7" xfId="0" applyFont="1" applyFill="1" applyBorder="1" applyAlignment="1">
      <alignment vertical="center"/>
    </xf>
    <xf numFmtId="0" fontId="27" fillId="3" borderId="8" xfId="0" applyFont="1" applyFill="1" applyBorder="1" applyAlignment="1">
      <alignment vertical="center"/>
    </xf>
    <xf numFmtId="0" fontId="27" fillId="3" borderId="9" xfId="0" applyFont="1" applyFill="1" applyBorder="1" applyAlignment="1">
      <alignment horizontal="center" vertical="center"/>
    </xf>
    <xf numFmtId="0" fontId="26" fillId="3" borderId="1" xfId="0" applyFont="1" applyFill="1" applyBorder="1" applyAlignment="1">
      <alignment horizontal="center" vertical="center"/>
    </xf>
    <xf numFmtId="0" fontId="27" fillId="3" borderId="0" xfId="0" applyFont="1" applyFill="1" applyAlignment="1">
      <alignment horizontal="center" vertical="center"/>
    </xf>
    <xf numFmtId="3" fontId="27" fillId="3" borderId="0" xfId="0" applyNumberFormat="1" applyFont="1" applyFill="1" applyAlignment="1">
      <alignment horizontal="center" vertical="center"/>
    </xf>
    <xf numFmtId="0" fontId="20" fillId="0" borderId="0" xfId="0" applyFont="1" applyAlignment="1">
      <alignment horizontal="left" vertical="center"/>
    </xf>
    <xf numFmtId="0" fontId="35" fillId="3" borderId="0" xfId="0" applyFont="1" applyFill="1" applyAlignment="1">
      <alignment horizontal="center" vertical="center"/>
    </xf>
    <xf numFmtId="3" fontId="27" fillId="0" borderId="1" xfId="0" applyNumberFormat="1" applyFont="1" applyBorder="1" applyAlignment="1" applyProtection="1">
      <alignment horizontal="center" vertical="center"/>
      <protection locked="0"/>
    </xf>
    <xf numFmtId="0" fontId="33" fillId="3" borderId="0" xfId="0" applyFont="1" applyFill="1" applyAlignment="1">
      <alignment vertical="center"/>
    </xf>
    <xf numFmtId="0" fontId="32" fillId="0" borderId="0" xfId="0" applyFont="1" applyAlignment="1">
      <alignment vertical="center"/>
    </xf>
    <xf numFmtId="0" fontId="35" fillId="0" borderId="0" xfId="0" applyFont="1" applyAlignment="1">
      <alignment vertical="center"/>
    </xf>
    <xf numFmtId="0" fontId="19" fillId="0" borderId="0" xfId="0" applyFont="1" applyAlignment="1">
      <alignment horizontal="left" vertical="center"/>
    </xf>
    <xf numFmtId="3" fontId="27" fillId="3" borderId="12" xfId="0" applyNumberFormat="1" applyFont="1" applyFill="1" applyBorder="1" applyAlignment="1">
      <alignment horizontal="center" vertical="center"/>
    </xf>
    <xf numFmtId="3" fontId="27" fillId="3" borderId="3" xfId="0" applyNumberFormat="1" applyFont="1" applyFill="1" applyBorder="1" applyAlignment="1">
      <alignment horizontal="center" vertical="center"/>
    </xf>
    <xf numFmtId="3" fontId="27" fillId="3" borderId="8" xfId="0" applyNumberFormat="1" applyFont="1" applyFill="1" applyBorder="1" applyAlignment="1">
      <alignment horizontal="center" vertical="center"/>
    </xf>
    <xf numFmtId="3" fontId="27" fillId="0" borderId="0" xfId="0" applyNumberFormat="1" applyFont="1" applyAlignment="1">
      <alignment horizontal="center" vertical="center"/>
    </xf>
    <xf numFmtId="0" fontId="27" fillId="4" borderId="1" xfId="0" applyFont="1" applyFill="1" applyBorder="1" applyAlignment="1">
      <alignment horizontal="center" vertical="center"/>
    </xf>
    <xf numFmtId="0" fontId="18" fillId="0" borderId="0" xfId="0" applyFont="1" applyAlignment="1">
      <alignment horizontal="left" vertical="center"/>
    </xf>
    <xf numFmtId="0" fontId="27" fillId="3" borderId="2" xfId="0" applyFont="1" applyFill="1" applyBorder="1"/>
    <xf numFmtId="0" fontId="27" fillId="3" borderId="3" xfId="0" applyFont="1" applyFill="1" applyBorder="1"/>
    <xf numFmtId="0" fontId="27" fillId="3" borderId="4" xfId="0" applyFont="1" applyFill="1" applyBorder="1"/>
    <xf numFmtId="0" fontId="27" fillId="3" borderId="5" xfId="0" applyFont="1" applyFill="1" applyBorder="1"/>
    <xf numFmtId="0" fontId="27" fillId="3" borderId="0" xfId="0" applyFont="1" applyFill="1"/>
    <xf numFmtId="0" fontId="27" fillId="3" borderId="6" xfId="0" applyFont="1" applyFill="1" applyBorder="1"/>
    <xf numFmtId="0" fontId="27" fillId="3" borderId="9" xfId="0" applyFont="1" applyFill="1" applyBorder="1"/>
    <xf numFmtId="0" fontId="27" fillId="3" borderId="7" xfId="0" applyFont="1" applyFill="1" applyBorder="1"/>
    <xf numFmtId="0" fontId="27" fillId="3" borderId="3" xfId="0" applyFont="1" applyFill="1" applyBorder="1" applyAlignment="1">
      <alignment horizontal="left" vertical="center"/>
    </xf>
    <xf numFmtId="0" fontId="27" fillId="3" borderId="3" xfId="0" applyFont="1" applyFill="1" applyBorder="1" applyAlignment="1">
      <alignment horizontal="center"/>
    </xf>
    <xf numFmtId="49" fontId="27" fillId="3" borderId="0" xfId="0" applyNumberFormat="1" applyFont="1" applyFill="1" applyAlignment="1">
      <alignment horizontal="center" vertical="center"/>
    </xf>
    <xf numFmtId="9" fontId="27" fillId="3" borderId="0" xfId="0" applyNumberFormat="1" applyFont="1" applyFill="1" applyAlignment="1">
      <alignment horizontal="center" vertical="center"/>
    </xf>
    <xf numFmtId="49" fontId="27" fillId="3" borderId="8" xfId="0" applyNumberFormat="1" applyFont="1" applyFill="1" applyBorder="1" applyAlignment="1">
      <alignment horizontal="center" vertical="center"/>
    </xf>
    <xf numFmtId="49" fontId="27" fillId="3" borderId="8" xfId="0" applyNumberFormat="1" applyFont="1" applyFill="1" applyBorder="1" applyAlignment="1">
      <alignment horizontal="left" vertical="center"/>
    </xf>
    <xf numFmtId="165" fontId="27" fillId="3" borderId="8" xfId="0" applyNumberFormat="1" applyFont="1" applyFill="1" applyBorder="1" applyAlignment="1">
      <alignment horizontal="center" vertical="center"/>
    </xf>
    <xf numFmtId="9" fontId="27" fillId="3" borderId="8" xfId="0" applyNumberFormat="1" applyFont="1" applyFill="1" applyBorder="1" applyAlignment="1">
      <alignment horizontal="center" vertical="center"/>
    </xf>
    <xf numFmtId="3" fontId="35" fillId="4" borderId="1" xfId="0" applyNumberFormat="1" applyFont="1" applyFill="1" applyBorder="1" applyAlignment="1">
      <alignment horizontal="center" vertical="center"/>
    </xf>
    <xf numFmtId="165" fontId="27" fillId="3" borderId="3" xfId="0" applyNumberFormat="1" applyFont="1" applyFill="1" applyBorder="1" applyAlignment="1">
      <alignment horizontal="center" vertical="center"/>
    </xf>
    <xf numFmtId="9" fontId="27" fillId="3" borderId="3" xfId="0" applyNumberFormat="1" applyFont="1" applyFill="1" applyBorder="1" applyAlignment="1">
      <alignment horizontal="center" vertical="center"/>
    </xf>
    <xf numFmtId="0" fontId="17" fillId="0" borderId="0" xfId="0" applyFont="1" applyAlignment="1">
      <alignment horizontal="left" vertical="center"/>
    </xf>
    <xf numFmtId="0" fontId="27" fillId="0" borderId="3" xfId="0" applyFont="1" applyBorder="1"/>
    <xf numFmtId="49" fontId="27" fillId="0" borderId="3" xfId="0" applyNumberFormat="1" applyFont="1" applyBorder="1" applyAlignment="1">
      <alignment horizontal="left" vertical="center"/>
    </xf>
    <xf numFmtId="165" fontId="27" fillId="0" borderId="3" xfId="0" applyNumberFormat="1" applyFont="1" applyBorder="1" applyAlignment="1">
      <alignment horizontal="center" vertical="center"/>
    </xf>
    <xf numFmtId="9" fontId="27" fillId="0" borderId="3" xfId="0" applyNumberFormat="1" applyFont="1" applyBorder="1" applyAlignment="1">
      <alignment horizontal="center" vertical="center"/>
    </xf>
    <xf numFmtId="3" fontId="27" fillId="0" borderId="3" xfId="0" applyNumberFormat="1" applyFont="1" applyBorder="1" applyAlignment="1">
      <alignment horizontal="center" vertical="center"/>
    </xf>
    <xf numFmtId="49" fontId="35" fillId="3" borderId="2" xfId="0" applyNumberFormat="1" applyFont="1" applyFill="1" applyBorder="1"/>
    <xf numFmtId="49" fontId="35" fillId="3" borderId="3" xfId="0" applyNumberFormat="1" applyFont="1" applyFill="1" applyBorder="1" applyAlignment="1">
      <alignment horizontal="left" vertical="center"/>
    </xf>
    <xf numFmtId="49" fontId="35" fillId="3" borderId="3" xfId="0" applyNumberFormat="1" applyFont="1" applyFill="1" applyBorder="1" applyAlignment="1">
      <alignment horizontal="center" vertical="center"/>
    </xf>
    <xf numFmtId="49" fontId="35" fillId="3" borderId="4" xfId="0" applyNumberFormat="1" applyFont="1" applyFill="1" applyBorder="1"/>
    <xf numFmtId="49" fontId="35" fillId="3" borderId="5" xfId="0" applyNumberFormat="1" applyFont="1" applyFill="1" applyBorder="1"/>
    <xf numFmtId="49" fontId="35" fillId="3" borderId="0" xfId="0" applyNumberFormat="1" applyFont="1" applyFill="1" applyAlignment="1">
      <alignment horizontal="center" vertical="center"/>
    </xf>
    <xf numFmtId="49" fontId="35" fillId="3" borderId="6" xfId="0" applyNumberFormat="1" applyFont="1" applyFill="1" applyBorder="1"/>
    <xf numFmtId="49" fontId="35" fillId="3" borderId="7" xfId="0" applyNumberFormat="1" applyFont="1" applyFill="1" applyBorder="1"/>
    <xf numFmtId="49" fontId="35" fillId="3" borderId="8" xfId="0" applyNumberFormat="1" applyFont="1" applyFill="1" applyBorder="1"/>
    <xf numFmtId="49" fontId="35" fillId="3" borderId="9" xfId="0" applyNumberFormat="1" applyFont="1" applyFill="1" applyBorder="1"/>
    <xf numFmtId="49" fontId="35" fillId="3" borderId="0" xfId="0" applyNumberFormat="1" applyFont="1" applyFill="1" applyAlignment="1">
      <alignment horizontal="right" vertical="center"/>
    </xf>
    <xf numFmtId="49" fontId="35" fillId="3" borderId="0" xfId="0" applyNumberFormat="1" applyFont="1" applyFill="1" applyAlignment="1">
      <alignment horizontal="left" vertical="top" wrapText="1"/>
    </xf>
    <xf numFmtId="0" fontId="16" fillId="0" borderId="0" xfId="0" applyFont="1" applyAlignment="1">
      <alignment horizontal="left" vertical="center"/>
    </xf>
    <xf numFmtId="49" fontId="27" fillId="3" borderId="2" xfId="0" applyNumberFormat="1" applyFont="1" applyFill="1" applyBorder="1" applyAlignment="1">
      <alignment vertical="center" wrapText="1"/>
    </xf>
    <xf numFmtId="49" fontId="27" fillId="3" borderId="3" xfId="0" applyNumberFormat="1" applyFont="1" applyFill="1" applyBorder="1" applyAlignment="1">
      <alignment vertical="center" wrapText="1"/>
    </xf>
    <xf numFmtId="49" fontId="27" fillId="3" borderId="4" xfId="0" applyNumberFormat="1" applyFont="1" applyFill="1" applyBorder="1" applyAlignment="1">
      <alignment horizontal="center" vertical="center" wrapText="1"/>
    </xf>
    <xf numFmtId="49" fontId="27" fillId="0" borderId="0" xfId="0" applyNumberFormat="1" applyFont="1" applyAlignment="1">
      <alignment horizontal="left" vertical="center" wrapText="1"/>
    </xf>
    <xf numFmtId="49" fontId="27" fillId="0" borderId="0" xfId="0" applyNumberFormat="1" applyFont="1" applyAlignment="1">
      <alignment horizontal="center" vertical="center" wrapText="1"/>
    </xf>
    <xf numFmtId="49" fontId="27" fillId="0" borderId="0" xfId="0" applyNumberFormat="1" applyFont="1" applyAlignment="1">
      <alignment vertical="center" wrapText="1"/>
    </xf>
    <xf numFmtId="49" fontId="27" fillId="3" borderId="5" xfId="0" applyNumberFormat="1" applyFont="1" applyFill="1" applyBorder="1" applyAlignment="1">
      <alignment vertical="center" wrapText="1"/>
    </xf>
    <xf numFmtId="49" fontId="28" fillId="3" borderId="0" xfId="0" applyNumberFormat="1" applyFont="1" applyFill="1" applyAlignment="1">
      <alignment horizontal="left" vertical="center" wrapText="1"/>
    </xf>
    <xf numFmtId="49" fontId="27" fillId="3" borderId="6" xfId="0" applyNumberFormat="1" applyFont="1" applyFill="1" applyBorder="1" applyAlignment="1">
      <alignment horizontal="center" vertical="center" wrapText="1"/>
    </xf>
    <xf numFmtId="49" fontId="27" fillId="3" borderId="7" xfId="0" applyNumberFormat="1" applyFont="1" applyFill="1" applyBorder="1" applyAlignment="1">
      <alignment vertical="center" wrapText="1"/>
    </xf>
    <xf numFmtId="49" fontId="27" fillId="3" borderId="9" xfId="0" applyNumberFormat="1" applyFont="1" applyFill="1" applyBorder="1" applyAlignment="1">
      <alignment horizontal="center" vertical="center" wrapText="1"/>
    </xf>
    <xf numFmtId="49" fontId="35" fillId="3" borderId="0" xfId="0" applyNumberFormat="1" applyFont="1" applyFill="1" applyAlignment="1">
      <alignment vertical="center" wrapText="1"/>
    </xf>
    <xf numFmtId="49" fontId="27" fillId="3" borderId="0" xfId="0" applyNumberFormat="1" applyFont="1" applyFill="1" applyAlignment="1">
      <alignment horizontal="left" vertical="top" wrapText="1"/>
    </xf>
    <xf numFmtId="0" fontId="15" fillId="0" borderId="0" xfId="0" applyFont="1" applyAlignment="1">
      <alignment horizontal="left" vertical="center"/>
    </xf>
    <xf numFmtId="0" fontId="27" fillId="3" borderId="0" xfId="0" applyFont="1" applyFill="1" applyAlignment="1">
      <alignment horizontal="left" vertical="center"/>
    </xf>
    <xf numFmtId="49" fontId="27" fillId="3" borderId="0" xfId="0" applyNumberFormat="1" applyFont="1" applyFill="1" applyAlignment="1">
      <alignment horizontal="left" vertical="center"/>
    </xf>
    <xf numFmtId="165" fontId="27" fillId="3" borderId="0" xfId="0" applyNumberFormat="1" applyFont="1" applyFill="1" applyAlignment="1">
      <alignment horizontal="center" vertical="center"/>
    </xf>
    <xf numFmtId="49" fontId="27" fillId="3" borderId="8" xfId="0" applyNumberFormat="1" applyFont="1" applyFill="1" applyBorder="1" applyAlignment="1">
      <alignment horizontal="left" vertical="center" wrapText="1"/>
    </xf>
    <xf numFmtId="49" fontId="35" fillId="4" borderId="1" xfId="0" applyNumberFormat="1" applyFont="1" applyFill="1" applyBorder="1" applyAlignment="1">
      <alignment horizontal="left" vertical="top" wrapText="1"/>
    </xf>
    <xf numFmtId="49" fontId="35" fillId="3" borderId="0" xfId="0" applyNumberFormat="1" applyFont="1" applyFill="1" applyAlignment="1">
      <alignment horizontal="left" vertical="center" wrapText="1"/>
    </xf>
    <xf numFmtId="49" fontId="35" fillId="3" borderId="3" xfId="0" applyNumberFormat="1" applyFont="1" applyFill="1" applyBorder="1" applyAlignment="1">
      <alignment horizontal="left" vertical="center" wrapText="1"/>
    </xf>
    <xf numFmtId="49" fontId="35" fillId="3" borderId="8" xfId="0" applyNumberFormat="1" applyFont="1" applyFill="1" applyBorder="1" applyAlignment="1">
      <alignment horizontal="left" vertical="center" wrapText="1"/>
    </xf>
    <xf numFmtId="14" fontId="27" fillId="3" borderId="3" xfId="0" applyNumberFormat="1" applyFont="1" applyFill="1" applyBorder="1" applyAlignment="1">
      <alignment horizontal="center" vertical="center"/>
    </xf>
    <xf numFmtId="0" fontId="27" fillId="5" borderId="1" xfId="0" applyFont="1" applyFill="1" applyBorder="1" applyAlignment="1" applyProtection="1">
      <alignment horizontal="left" vertical="center"/>
      <protection locked="0"/>
    </xf>
    <xf numFmtId="0" fontId="27" fillId="0" borderId="0" xfId="0" applyFont="1"/>
    <xf numFmtId="49" fontId="27" fillId="0" borderId="0" xfId="0" applyNumberFormat="1" applyFont="1" applyAlignment="1">
      <alignment horizontal="left" vertical="center"/>
    </xf>
    <xf numFmtId="165" fontId="27" fillId="0" borderId="0" xfId="0" applyNumberFormat="1" applyFont="1" applyAlignment="1">
      <alignment horizontal="center" vertical="center"/>
    </xf>
    <xf numFmtId="9" fontId="27" fillId="0" borderId="0" xfId="0" applyNumberFormat="1" applyFont="1" applyAlignment="1">
      <alignment horizontal="center" vertical="center"/>
    </xf>
    <xf numFmtId="14" fontId="27" fillId="0" borderId="0" xfId="0" applyNumberFormat="1" applyFont="1" applyAlignment="1">
      <alignment horizontal="left" vertical="center"/>
    </xf>
    <xf numFmtId="0" fontId="14" fillId="0" borderId="0" xfId="0" applyFont="1" applyAlignment="1">
      <alignment horizontal="left" vertical="center"/>
    </xf>
    <xf numFmtId="0" fontId="37" fillId="0" borderId="0" xfId="0" applyFont="1" applyAlignment="1">
      <alignment horizontal="center" vertical="center"/>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9" fontId="37" fillId="3" borderId="3" xfId="0" applyNumberFormat="1" applyFont="1" applyFill="1" applyBorder="1" applyAlignment="1">
      <alignment horizontal="center" vertical="center"/>
    </xf>
    <xf numFmtId="0" fontId="37" fillId="3" borderId="4" xfId="0" applyFont="1" applyFill="1" applyBorder="1" applyAlignment="1">
      <alignment horizontal="center" vertical="center"/>
    </xf>
    <xf numFmtId="0" fontId="37" fillId="3" borderId="5" xfId="0" applyFont="1" applyFill="1" applyBorder="1" applyAlignment="1">
      <alignment horizontal="center" vertical="center"/>
    </xf>
    <xf numFmtId="0" fontId="37" fillId="3" borderId="0" xfId="0" applyFont="1" applyFill="1" applyAlignment="1">
      <alignment horizontal="center" vertical="center"/>
    </xf>
    <xf numFmtId="0" fontId="37" fillId="3" borderId="6" xfId="0" applyFont="1" applyFill="1" applyBorder="1" applyAlignment="1">
      <alignment horizontal="center" vertical="center"/>
    </xf>
    <xf numFmtId="0" fontId="37" fillId="3" borderId="7" xfId="0" applyFont="1" applyFill="1" applyBorder="1" applyAlignment="1">
      <alignment horizontal="center" vertical="center"/>
    </xf>
    <xf numFmtId="0" fontId="37" fillId="3" borderId="8" xfId="0" applyFont="1" applyFill="1" applyBorder="1" applyAlignment="1">
      <alignment horizontal="center" vertical="center"/>
    </xf>
    <xf numFmtId="0" fontId="37" fillId="3" borderId="9" xfId="0" applyFont="1" applyFill="1" applyBorder="1" applyAlignment="1">
      <alignment horizontal="center" vertical="center"/>
    </xf>
    <xf numFmtId="9" fontId="27" fillId="5" borderId="1" xfId="0" applyNumberFormat="1" applyFont="1" applyFill="1" applyBorder="1" applyAlignment="1" applyProtection="1">
      <alignment horizontal="center" vertical="center"/>
      <protection locked="0"/>
    </xf>
    <xf numFmtId="14" fontId="26" fillId="0" borderId="0" xfId="0" applyNumberFormat="1" applyFont="1" applyAlignment="1">
      <alignment horizontal="left" vertical="center"/>
    </xf>
    <xf numFmtId="164" fontId="26" fillId="0" borderId="0" xfId="0" applyNumberFormat="1" applyFont="1" applyAlignment="1">
      <alignment horizontal="center" vertical="center"/>
    </xf>
    <xf numFmtId="0" fontId="22" fillId="0" borderId="0" xfId="0" applyFont="1" applyAlignment="1">
      <alignment horizontal="left" vertical="center"/>
    </xf>
    <xf numFmtId="0" fontId="12" fillId="0" borderId="0" xfId="0" applyFont="1" applyAlignment="1">
      <alignment horizontal="left" vertical="center"/>
    </xf>
    <xf numFmtId="166" fontId="27" fillId="5" borderId="1" xfId="0" applyNumberFormat="1" applyFont="1" applyFill="1" applyBorder="1" applyAlignment="1" applyProtection="1">
      <alignment horizontal="center" vertical="center"/>
      <protection locked="0"/>
    </xf>
    <xf numFmtId="49" fontId="27" fillId="5" borderId="1" xfId="0" applyNumberFormat="1" applyFont="1" applyFill="1" applyBorder="1" applyAlignment="1" applyProtection="1">
      <alignment horizontal="left" vertical="center" wrapText="1"/>
      <protection locked="0"/>
    </xf>
    <xf numFmtId="3" fontId="37" fillId="4" borderId="1" xfId="0" applyNumberFormat="1" applyFont="1" applyFill="1" applyBorder="1" applyAlignment="1">
      <alignment horizontal="center" vertical="center"/>
    </xf>
    <xf numFmtId="3" fontId="37" fillId="3" borderId="0" xfId="0" applyNumberFormat="1" applyFont="1" applyFill="1" applyAlignment="1">
      <alignment horizontal="center" vertical="center"/>
    </xf>
    <xf numFmtId="3" fontId="35" fillId="0" borderId="0" xfId="0" applyNumberFormat="1" applyFont="1" applyAlignment="1">
      <alignment vertical="center"/>
    </xf>
    <xf numFmtId="166" fontId="37" fillId="3" borderId="1" xfId="0" applyNumberFormat="1" applyFont="1" applyFill="1" applyBorder="1" applyAlignment="1">
      <alignment horizontal="center" vertical="center"/>
    </xf>
    <xf numFmtId="166" fontId="27" fillId="0" borderId="1" xfId="0" applyNumberFormat="1" applyFont="1" applyBorder="1" applyAlignment="1" applyProtection="1">
      <alignment horizontal="center" vertical="center"/>
      <protection locked="0"/>
    </xf>
    <xf numFmtId="166" fontId="37" fillId="4" borderId="1" xfId="0" applyNumberFormat="1" applyFont="1" applyFill="1" applyBorder="1" applyAlignment="1">
      <alignment horizontal="center" vertical="center"/>
    </xf>
    <xf numFmtId="166" fontId="37" fillId="3" borderId="0" xfId="0" applyNumberFormat="1" applyFont="1" applyFill="1" applyAlignment="1">
      <alignment horizontal="center" vertical="center"/>
    </xf>
    <xf numFmtId="14" fontId="27" fillId="0" borderId="0" xfId="0" applyNumberFormat="1" applyFont="1" applyAlignment="1">
      <alignment horizontal="center" vertical="center"/>
    </xf>
    <xf numFmtId="0" fontId="35" fillId="0" borderId="0" xfId="0" applyFont="1" applyAlignment="1">
      <alignment horizontal="right" vertical="center"/>
    </xf>
    <xf numFmtId="0" fontId="27" fillId="0" borderId="0" xfId="0" applyFont="1" applyAlignment="1">
      <alignment horizontal="right" vertical="center"/>
    </xf>
    <xf numFmtId="0" fontId="24" fillId="0" borderId="0" xfId="0" applyFont="1" applyAlignment="1">
      <alignment horizontal="right" vertical="center"/>
    </xf>
    <xf numFmtId="9" fontId="27" fillId="0" borderId="0" xfId="0" applyNumberFormat="1" applyFont="1" applyAlignment="1">
      <alignment horizontal="right" vertical="center"/>
    </xf>
    <xf numFmtId="4" fontId="27" fillId="0" borderId="0" xfId="0" applyNumberFormat="1" applyFont="1" applyAlignment="1">
      <alignment horizontal="right" vertical="center"/>
    </xf>
    <xf numFmtId="4" fontId="35" fillId="6" borderId="1" xfId="0" applyNumberFormat="1" applyFont="1" applyFill="1" applyBorder="1" applyAlignment="1">
      <alignment horizontal="center" vertical="center"/>
    </xf>
    <xf numFmtId="0" fontId="24" fillId="0" borderId="0" xfId="0" applyFont="1" applyAlignment="1">
      <alignment horizontal="center" vertical="center"/>
    </xf>
    <xf numFmtId="3" fontId="27" fillId="0" borderId="8" xfId="0" applyNumberFormat="1" applyFont="1" applyBorder="1" applyAlignment="1">
      <alignment horizontal="center" vertical="center"/>
    </xf>
    <xf numFmtId="3" fontId="24" fillId="0" borderId="0" xfId="0" applyNumberFormat="1" applyFont="1" applyAlignment="1">
      <alignment horizontal="center" vertical="center"/>
    </xf>
    <xf numFmtId="0" fontId="27" fillId="0" borderId="5" xfId="0" applyFont="1" applyBorder="1" applyAlignment="1">
      <alignment horizontal="center" vertical="center"/>
    </xf>
    <xf numFmtId="4" fontId="27" fillId="0" borderId="5" xfId="0" applyNumberFormat="1" applyFont="1" applyBorder="1" applyAlignment="1">
      <alignment horizontal="center" vertical="center"/>
    </xf>
    <xf numFmtId="4" fontId="35" fillId="8" borderId="1" xfId="0" applyNumberFormat="1" applyFont="1" applyFill="1" applyBorder="1" applyAlignment="1">
      <alignment horizontal="center" vertical="center"/>
    </xf>
    <xf numFmtId="3" fontId="27" fillId="8" borderId="1" xfId="0" applyNumberFormat="1" applyFont="1" applyFill="1" applyBorder="1" applyAlignment="1">
      <alignment horizontal="center" vertical="center"/>
    </xf>
    <xf numFmtId="3" fontId="27" fillId="0" borderId="0" xfId="0" applyNumberFormat="1" applyFont="1" applyAlignment="1">
      <alignment horizontal="right" vertical="center"/>
    </xf>
    <xf numFmtId="3" fontId="35" fillId="0" borderId="0" xfId="0" applyNumberFormat="1" applyFont="1" applyAlignment="1">
      <alignment horizontal="right" vertical="center"/>
    </xf>
    <xf numFmtId="49" fontId="35" fillId="0" borderId="0" xfId="0" applyNumberFormat="1" applyFont="1" applyAlignment="1">
      <alignment horizontal="center" vertical="center"/>
    </xf>
    <xf numFmtId="0" fontId="35" fillId="0" borderId="0" xfId="0" applyFont="1" applyAlignment="1">
      <alignment horizontal="center" vertical="center"/>
    </xf>
    <xf numFmtId="0" fontId="28" fillId="0" borderId="0" xfId="0" applyFont="1" applyAlignment="1">
      <alignment horizontal="left" vertical="center"/>
    </xf>
    <xf numFmtId="49" fontId="27" fillId="0" borderId="0" xfId="0" applyNumberFormat="1" applyFont="1" applyAlignment="1">
      <alignment horizontal="right" vertical="center"/>
    </xf>
    <xf numFmtId="49" fontId="37" fillId="3" borderId="0" xfId="0" applyNumberFormat="1" applyFont="1" applyFill="1" applyAlignment="1">
      <alignment horizontal="left" vertical="center" wrapText="1"/>
    </xf>
    <xf numFmtId="3" fontId="37" fillId="4" borderId="14" xfId="0" applyNumberFormat="1" applyFont="1" applyFill="1" applyBorder="1" applyAlignment="1">
      <alignment horizontal="center" vertical="center"/>
    </xf>
    <xf numFmtId="0" fontId="37" fillId="3" borderId="1" xfId="0" applyFont="1" applyFill="1" applyBorder="1" applyAlignment="1">
      <alignment horizontal="center" vertical="center" wrapText="1"/>
    </xf>
    <xf numFmtId="3" fontId="27" fillId="6" borderId="1" xfId="0" applyNumberFormat="1" applyFont="1" applyFill="1" applyBorder="1" applyAlignment="1">
      <alignment horizontal="center" vertical="center"/>
    </xf>
    <xf numFmtId="3" fontId="27" fillId="0" borderId="0" xfId="0" applyNumberFormat="1" applyFont="1" applyAlignment="1">
      <alignment vertical="center"/>
    </xf>
    <xf numFmtId="3" fontId="37" fillId="4" borderId="11" xfId="0" applyNumberFormat="1" applyFont="1" applyFill="1" applyBorder="1" applyAlignment="1">
      <alignment horizontal="center" vertical="center"/>
    </xf>
    <xf numFmtId="0" fontId="37" fillId="7" borderId="1" xfId="0" applyFont="1" applyFill="1" applyBorder="1" applyAlignment="1">
      <alignment horizontal="center" vertical="center" wrapText="1"/>
    </xf>
    <xf numFmtId="3" fontId="37" fillId="7" borderId="1" xfId="0" applyNumberFormat="1" applyFont="1" applyFill="1" applyBorder="1" applyAlignment="1">
      <alignment horizontal="center" vertical="center"/>
    </xf>
    <xf numFmtId="49" fontId="27" fillId="3" borderId="3" xfId="0" applyNumberFormat="1" applyFont="1" applyFill="1" applyBorder="1" applyAlignment="1">
      <alignment horizontal="left" vertical="center"/>
    </xf>
    <xf numFmtId="3" fontId="27" fillId="4" borderId="1" xfId="0" applyNumberFormat="1" applyFont="1" applyFill="1" applyBorder="1" applyAlignment="1">
      <alignment horizontal="center" vertical="center"/>
    </xf>
    <xf numFmtId="0" fontId="27" fillId="3" borderId="0" xfId="0" applyFont="1" applyFill="1" applyAlignment="1">
      <alignment horizontal="right" vertical="center"/>
    </xf>
    <xf numFmtId="0" fontId="27" fillId="3" borderId="6" xfId="0" applyFont="1" applyFill="1" applyBorder="1" applyAlignment="1">
      <alignment horizontal="right" vertical="center"/>
    </xf>
    <xf numFmtId="49" fontId="27" fillId="4" borderId="1" xfId="0" applyNumberFormat="1" applyFont="1" applyFill="1" applyBorder="1" applyAlignment="1">
      <alignment horizontal="center" vertical="center"/>
    </xf>
    <xf numFmtId="0" fontId="34" fillId="3" borderId="0" xfId="0" applyFont="1" applyFill="1" applyAlignment="1">
      <alignment horizontal="center" vertical="center"/>
    </xf>
    <xf numFmtId="49" fontId="27" fillId="3" borderId="6" xfId="0" applyNumberFormat="1" applyFont="1" applyFill="1" applyBorder="1" applyAlignment="1">
      <alignment horizontal="left" vertical="center"/>
    </xf>
    <xf numFmtId="0" fontId="27" fillId="6" borderId="1" xfId="0" applyFont="1" applyFill="1" applyBorder="1" applyAlignment="1">
      <alignment horizontal="center" vertical="center"/>
    </xf>
    <xf numFmtId="49" fontId="27" fillId="3" borderId="0" xfId="0" applyNumberFormat="1" applyFont="1" applyFill="1" applyAlignment="1">
      <alignment horizontal="right" vertical="center"/>
    </xf>
    <xf numFmtId="49" fontId="27" fillId="3" borderId="6" xfId="0" applyNumberFormat="1" applyFont="1" applyFill="1" applyBorder="1" applyAlignment="1">
      <alignment horizontal="right" vertical="center"/>
    </xf>
    <xf numFmtId="49" fontId="37" fillId="3" borderId="0" xfId="0" applyNumberFormat="1" applyFont="1" applyFill="1" applyAlignment="1">
      <alignment horizontal="right" vertical="center" wrapText="1"/>
    </xf>
    <xf numFmtId="0" fontId="37" fillId="3" borderId="1" xfId="0" applyFont="1" applyFill="1" applyBorder="1" applyAlignment="1">
      <alignment horizontal="center" vertical="center"/>
    </xf>
    <xf numFmtId="3" fontId="37" fillId="3" borderId="8" xfId="0" applyNumberFormat="1" applyFont="1" applyFill="1" applyBorder="1" applyAlignment="1">
      <alignment horizontal="center" vertical="center"/>
    </xf>
    <xf numFmtId="3" fontId="38" fillId="4" borderId="1" xfId="0" applyNumberFormat="1" applyFont="1" applyFill="1" applyBorder="1" applyAlignment="1">
      <alignment horizontal="center" vertical="center"/>
    </xf>
    <xf numFmtId="0" fontId="27" fillId="3" borderId="6" xfId="0" applyFont="1" applyFill="1" applyBorder="1" applyAlignment="1">
      <alignment vertical="center"/>
    </xf>
    <xf numFmtId="0" fontId="27" fillId="3" borderId="0" xfId="0" applyFont="1" applyFill="1" applyAlignment="1">
      <alignment horizontal="left" vertical="center" indent="1"/>
    </xf>
    <xf numFmtId="14" fontId="27" fillId="3" borderId="0" xfId="0" applyNumberFormat="1" applyFont="1" applyFill="1" applyAlignment="1">
      <alignment horizontal="center" vertical="center"/>
    </xf>
    <xf numFmtId="49" fontId="27" fillId="3" borderId="15" xfId="0" applyNumberFormat="1" applyFont="1" applyFill="1" applyBorder="1" applyAlignment="1">
      <alignment horizontal="right" vertical="center"/>
    </xf>
    <xf numFmtId="0" fontId="27" fillId="0" borderId="1" xfId="0" applyFont="1" applyBorder="1" applyAlignment="1" applyProtection="1">
      <alignment horizontal="center" vertical="center"/>
      <protection locked="0"/>
    </xf>
    <xf numFmtId="0" fontId="27" fillId="0" borderId="1" xfId="0" applyFont="1" applyBorder="1" applyAlignment="1" applyProtection="1">
      <alignment horizontal="left" vertical="center" wrapText="1"/>
      <protection locked="0"/>
    </xf>
    <xf numFmtId="0" fontId="10" fillId="0" borderId="0" xfId="0" applyFont="1" applyAlignment="1">
      <alignment horizontal="left" vertical="center"/>
    </xf>
    <xf numFmtId="3" fontId="35" fillId="0" borderId="0" xfId="0" applyNumberFormat="1" applyFont="1" applyAlignment="1">
      <alignment horizontal="center" vertical="center"/>
    </xf>
    <xf numFmtId="0" fontId="27" fillId="0" borderId="3" xfId="0" applyFont="1" applyBorder="1" applyAlignment="1">
      <alignment horizontal="center" vertical="center"/>
    </xf>
    <xf numFmtId="0" fontId="27" fillId="3" borderId="14" xfId="0" applyFont="1" applyFill="1" applyBorder="1" applyAlignment="1">
      <alignment horizontal="center" vertical="center"/>
    </xf>
    <xf numFmtId="3" fontId="39" fillId="4" borderId="1" xfId="0" applyNumberFormat="1" applyFont="1" applyFill="1" applyBorder="1" applyAlignment="1">
      <alignment horizontal="center" vertical="center"/>
    </xf>
    <xf numFmtId="0" fontId="27" fillId="3" borderId="4" xfId="0" applyFont="1" applyFill="1" applyBorder="1" applyAlignment="1">
      <alignment vertical="center"/>
    </xf>
    <xf numFmtId="0" fontId="27" fillId="3" borderId="9" xfId="0" applyFont="1" applyFill="1" applyBorder="1" applyAlignment="1">
      <alignment vertical="center"/>
    </xf>
    <xf numFmtId="0" fontId="9" fillId="0" borderId="0" xfId="0" applyFont="1" applyAlignment="1">
      <alignment horizontal="left" vertical="center"/>
    </xf>
    <xf numFmtId="3" fontId="35" fillId="3" borderId="3" xfId="0" applyNumberFormat="1" applyFont="1" applyFill="1" applyBorder="1" applyAlignment="1">
      <alignment horizontal="center" vertical="center"/>
    </xf>
    <xf numFmtId="49" fontId="27" fillId="3" borderId="0" xfId="0" applyNumberFormat="1" applyFont="1" applyFill="1" applyAlignment="1">
      <alignment horizontal="center" vertical="top" wrapText="1"/>
    </xf>
    <xf numFmtId="49" fontId="27" fillId="3" borderId="3" xfId="0" applyNumberFormat="1" applyFont="1" applyFill="1" applyBorder="1" applyAlignment="1">
      <alignment horizontal="center" vertical="top" wrapText="1"/>
    </xf>
    <xf numFmtId="3" fontId="27" fillId="3" borderId="8" xfId="0" applyNumberFormat="1" applyFont="1" applyFill="1" applyBorder="1" applyAlignment="1">
      <alignment horizontal="center" vertical="top" wrapText="1"/>
    </xf>
    <xf numFmtId="49" fontId="27" fillId="0" borderId="0" xfId="0" applyNumberFormat="1" applyFont="1" applyAlignment="1">
      <alignment vertical="top" wrapText="1"/>
    </xf>
    <xf numFmtId="49" fontId="27" fillId="3" borderId="8" xfId="0" applyNumberFormat="1" applyFont="1" applyFill="1" applyBorder="1" applyAlignment="1">
      <alignment horizontal="left" vertical="top" wrapText="1"/>
    </xf>
    <xf numFmtId="0" fontId="27" fillId="0" borderId="0" xfId="0" applyFont="1" applyAlignment="1">
      <alignment vertical="center" wrapText="1"/>
    </xf>
    <xf numFmtId="0" fontId="27" fillId="9" borderId="1" xfId="0" applyFont="1" applyFill="1" applyBorder="1" applyAlignment="1">
      <alignment horizontal="center" vertical="center"/>
    </xf>
    <xf numFmtId="0" fontId="27" fillId="10" borderId="1" xfId="0" applyFont="1" applyFill="1" applyBorder="1" applyAlignment="1">
      <alignment horizontal="center" vertical="center"/>
    </xf>
    <xf numFmtId="0" fontId="27" fillId="3" borderId="3" xfId="0" applyFont="1" applyFill="1" applyBorder="1" applyAlignment="1">
      <alignment vertical="center" wrapText="1"/>
    </xf>
    <xf numFmtId="0" fontId="27" fillId="3" borderId="3"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horizontal="center" vertical="center" wrapText="1"/>
    </xf>
    <xf numFmtId="49" fontId="28" fillId="3" borderId="0" xfId="0" applyNumberFormat="1" applyFont="1" applyFill="1" applyAlignment="1">
      <alignment horizontal="left" vertical="center"/>
    </xf>
    <xf numFmtId="0" fontId="27" fillId="3" borderId="12" xfId="0" applyFont="1" applyFill="1" applyBorder="1" applyAlignment="1">
      <alignment horizontal="center" vertical="center"/>
    </xf>
    <xf numFmtId="0" fontId="27" fillId="3" borderId="8" xfId="0" applyFont="1" applyFill="1" applyBorder="1" applyAlignment="1">
      <alignment vertical="center" wrapText="1"/>
    </xf>
    <xf numFmtId="0" fontId="27" fillId="3" borderId="8" xfId="0" applyFont="1" applyFill="1" applyBorder="1" applyAlignment="1">
      <alignment horizontal="center" vertical="center"/>
    </xf>
    <xf numFmtId="49" fontId="27" fillId="4" borderId="1" xfId="0" applyNumberFormat="1" applyFont="1" applyFill="1" applyBorder="1" applyAlignment="1">
      <alignment horizontal="left" vertical="center"/>
    </xf>
    <xf numFmtId="0" fontId="27" fillId="4" borderId="1" xfId="0" applyFont="1" applyFill="1" applyBorder="1" applyAlignment="1">
      <alignment vertical="center" wrapText="1"/>
    </xf>
    <xf numFmtId="0" fontId="27" fillId="0" borderId="1" xfId="0" applyFont="1" applyBorder="1" applyAlignment="1">
      <alignment horizontal="center" vertical="center"/>
    </xf>
    <xf numFmtId="49" fontId="35" fillId="4" borderId="14" xfId="0" applyNumberFormat="1" applyFont="1" applyFill="1" applyBorder="1" applyAlignment="1">
      <alignment horizontal="left" vertical="top" wrapText="1"/>
    </xf>
    <xf numFmtId="0" fontId="35" fillId="3" borderId="1" xfId="0" applyFont="1" applyFill="1" applyBorder="1" applyAlignment="1">
      <alignment horizontal="center" vertical="center" wrapText="1"/>
    </xf>
    <xf numFmtId="0" fontId="35" fillId="4" borderId="1" xfId="0" applyFont="1" applyFill="1" applyBorder="1" applyAlignment="1">
      <alignment horizontal="left" vertical="top" wrapText="1"/>
    </xf>
    <xf numFmtId="0" fontId="35" fillId="3" borderId="0" xfId="0" applyFont="1" applyFill="1" applyAlignment="1">
      <alignment horizontal="left" vertical="center" wrapText="1"/>
    </xf>
    <xf numFmtId="0" fontId="35" fillId="3" borderId="3" xfId="0" applyFont="1" applyFill="1" applyBorder="1" applyAlignment="1">
      <alignment horizontal="left" vertical="top" wrapText="1"/>
    </xf>
    <xf numFmtId="0" fontId="35" fillId="3" borderId="4" xfId="0" applyFont="1" applyFill="1" applyBorder="1" applyAlignment="1">
      <alignment horizontal="left" vertical="top" wrapText="1"/>
    </xf>
    <xf numFmtId="49" fontId="35" fillId="4" borderId="1" xfId="0" applyNumberFormat="1" applyFont="1" applyFill="1" applyBorder="1" applyAlignment="1">
      <alignment horizontal="left" vertical="center" wrapText="1"/>
    </xf>
    <xf numFmtId="0" fontId="35" fillId="4" borderId="1" xfId="0" applyFont="1" applyFill="1" applyBorder="1" applyAlignment="1">
      <alignment horizontal="center" vertical="center" wrapText="1"/>
    </xf>
    <xf numFmtId="16" fontId="35" fillId="4" borderId="1" xfId="0" quotePrefix="1" applyNumberFormat="1" applyFont="1" applyFill="1" applyBorder="1" applyAlignment="1">
      <alignment horizontal="center" vertical="center" wrapText="1"/>
    </xf>
    <xf numFmtId="0" fontId="35" fillId="4" borderId="1" xfId="0" quotePrefix="1" applyFont="1" applyFill="1" applyBorder="1" applyAlignment="1">
      <alignment horizontal="center" vertical="center" wrapText="1"/>
    </xf>
    <xf numFmtId="0" fontId="35" fillId="3" borderId="0" xfId="0" applyFont="1" applyFill="1" applyAlignment="1">
      <alignment horizontal="left" vertical="top" wrapText="1"/>
    </xf>
    <xf numFmtId="0" fontId="35" fillId="3" borderId="6" xfId="0" applyFont="1" applyFill="1" applyBorder="1" applyAlignment="1">
      <alignment horizontal="left" vertical="top" wrapText="1"/>
    </xf>
    <xf numFmtId="0" fontId="13" fillId="0" borderId="0" xfId="0" applyFont="1" applyAlignment="1">
      <alignment horizontal="left" vertical="center"/>
    </xf>
    <xf numFmtId="3" fontId="33" fillId="4" borderId="1" xfId="0" applyNumberFormat="1" applyFont="1" applyFill="1" applyBorder="1" applyAlignment="1">
      <alignment horizontal="center" vertical="center"/>
    </xf>
    <xf numFmtId="0" fontId="27" fillId="8" borderId="1" xfId="0" applyFont="1" applyFill="1" applyBorder="1" applyAlignment="1">
      <alignment horizontal="center" vertical="center"/>
    </xf>
    <xf numFmtId="49" fontId="27" fillId="0" borderId="1" xfId="0" applyNumberFormat="1" applyFont="1" applyBorder="1" applyAlignment="1" applyProtection="1">
      <alignment horizontal="left" vertical="center"/>
      <protection locked="0"/>
    </xf>
    <xf numFmtId="0" fontId="27" fillId="3" borderId="8" xfId="0" applyFont="1" applyFill="1" applyBorder="1" applyAlignment="1">
      <alignment horizontal="left" vertical="center"/>
    </xf>
    <xf numFmtId="49" fontId="35" fillId="3" borderId="0" xfId="0" applyNumberFormat="1" applyFont="1" applyFill="1" applyAlignment="1">
      <alignment horizontal="left" vertical="center"/>
    </xf>
    <xf numFmtId="0" fontId="27" fillId="3" borderId="8" xfId="0" applyFont="1" applyFill="1" applyBorder="1" applyAlignment="1">
      <alignment horizontal="right" vertical="center"/>
    </xf>
    <xf numFmtId="0" fontId="27" fillId="3" borderId="3" xfId="0" applyFont="1" applyFill="1" applyBorder="1" applyAlignment="1">
      <alignment horizontal="right" vertical="center"/>
    </xf>
    <xf numFmtId="3" fontId="27" fillId="3" borderId="0" xfId="0" applyNumberFormat="1" applyFont="1" applyFill="1" applyAlignment="1">
      <alignment horizontal="right" vertical="center"/>
    </xf>
    <xf numFmtId="0" fontId="32" fillId="3" borderId="0" xfId="0" applyFont="1" applyFill="1" applyAlignment="1">
      <alignment horizontal="right" vertical="center"/>
    </xf>
    <xf numFmtId="14" fontId="27" fillId="0" borderId="1" xfId="0" applyNumberFormat="1" applyFont="1" applyBorder="1" applyAlignment="1" applyProtection="1">
      <alignment horizontal="center" vertical="center"/>
      <protection locked="0"/>
    </xf>
    <xf numFmtId="14" fontId="27" fillId="3" borderId="8" xfId="0" applyNumberFormat="1" applyFont="1" applyFill="1" applyBorder="1" applyAlignment="1">
      <alignment horizontal="center" vertical="center"/>
    </xf>
    <xf numFmtId="0" fontId="32" fillId="3" borderId="5" xfId="0" applyFont="1" applyFill="1" applyBorder="1" applyAlignment="1">
      <alignment horizontal="left" vertical="center" wrapText="1"/>
    </xf>
    <xf numFmtId="0" fontId="27" fillId="3" borderId="15" xfId="0" applyFont="1" applyFill="1" applyBorder="1" applyAlignment="1">
      <alignment horizontal="right" vertical="center" wrapText="1"/>
    </xf>
    <xf numFmtId="0" fontId="27" fillId="3" borderId="5" xfId="0" applyFont="1" applyFill="1" applyBorder="1" applyAlignment="1">
      <alignment horizontal="right" vertical="center" wrapText="1"/>
    </xf>
    <xf numFmtId="0" fontId="6" fillId="0" borderId="0" xfId="0" applyFont="1" applyAlignment="1">
      <alignment horizontal="left" vertical="center"/>
    </xf>
    <xf numFmtId="0" fontId="27" fillId="0" borderId="0" xfId="0" applyFont="1" applyAlignment="1">
      <alignment horizontal="left" vertical="center" wrapText="1"/>
    </xf>
    <xf numFmtId="0" fontId="28" fillId="3" borderId="3" xfId="0" applyFont="1" applyFill="1" applyBorder="1" applyAlignment="1">
      <alignment horizontal="left" vertical="center"/>
    </xf>
    <xf numFmtId="3" fontId="36" fillId="4" borderId="1" xfId="0" applyNumberFormat="1" applyFont="1" applyFill="1" applyBorder="1" applyAlignment="1">
      <alignment horizontal="center" vertical="center"/>
    </xf>
    <xf numFmtId="0" fontId="27" fillId="3" borderId="0" xfId="0" applyFont="1" applyFill="1" applyAlignment="1">
      <alignment horizontal="center"/>
    </xf>
    <xf numFmtId="0" fontId="27" fillId="3" borderId="15" xfId="0" applyFont="1" applyFill="1" applyBorder="1" applyAlignment="1">
      <alignment horizontal="left" vertical="center"/>
    </xf>
    <xf numFmtId="0" fontId="27" fillId="3" borderId="1" xfId="0" applyFont="1" applyFill="1" applyBorder="1" applyAlignment="1">
      <alignment horizontal="center" vertical="center"/>
    </xf>
    <xf numFmtId="0" fontId="27" fillId="3" borderId="8" xfId="0" applyFont="1" applyFill="1" applyBorder="1"/>
    <xf numFmtId="0" fontId="27" fillId="3" borderId="8" xfId="0" applyFont="1" applyFill="1" applyBorder="1" applyAlignment="1">
      <alignment horizontal="center"/>
    </xf>
    <xf numFmtId="49" fontId="27" fillId="3" borderId="3" xfId="0" applyNumberFormat="1" applyFont="1" applyFill="1" applyBorder="1" applyAlignment="1">
      <alignment horizontal="center" vertical="center"/>
    </xf>
    <xf numFmtId="49" fontId="35" fillId="7" borderId="1" xfId="0" applyNumberFormat="1" applyFont="1" applyFill="1" applyBorder="1" applyAlignment="1">
      <alignment horizontal="center" vertical="center"/>
    </xf>
    <xf numFmtId="0" fontId="5" fillId="0" borderId="0" xfId="0" applyFont="1" applyAlignment="1">
      <alignment horizontal="left" vertical="center"/>
    </xf>
    <xf numFmtId="0" fontId="27" fillId="0" borderId="8" xfId="0" applyFont="1" applyBorder="1" applyAlignment="1">
      <alignment horizontal="center" vertical="center"/>
    </xf>
    <xf numFmtId="0" fontId="35" fillId="0" borderId="0" xfId="0" applyFont="1" applyAlignment="1">
      <alignment horizontal="left" vertical="center"/>
    </xf>
    <xf numFmtId="0" fontId="4" fillId="0" borderId="0" xfId="0" applyFont="1" applyAlignment="1">
      <alignment horizontal="left" vertical="center"/>
    </xf>
    <xf numFmtId="49" fontId="40" fillId="3" borderId="0" xfId="0" applyNumberFormat="1" applyFont="1" applyFill="1" applyAlignment="1">
      <alignment horizontal="left" vertical="top" wrapText="1"/>
    </xf>
    <xf numFmtId="0" fontId="41" fillId="3" borderId="0" xfId="0" applyFont="1" applyFill="1" applyAlignment="1">
      <alignment vertical="center"/>
    </xf>
    <xf numFmtId="0" fontId="27" fillId="0" borderId="0" xfId="0" applyFont="1" applyAlignment="1">
      <alignment horizontal="center" vertical="center" wrapText="1"/>
    </xf>
    <xf numFmtId="0" fontId="27" fillId="6" borderId="1" xfId="0" applyFont="1" applyFill="1" applyBorder="1" applyAlignment="1">
      <alignment horizontal="left" vertical="center"/>
    </xf>
    <xf numFmtId="0" fontId="3" fillId="0" borderId="0" xfId="0" applyFont="1" applyAlignment="1">
      <alignment horizontal="left" vertical="center"/>
    </xf>
    <xf numFmtId="49" fontId="33" fillId="3" borderId="0" xfId="0" applyNumberFormat="1" applyFont="1" applyFill="1" applyAlignment="1">
      <alignment horizontal="left" vertical="center"/>
    </xf>
    <xf numFmtId="49" fontId="32" fillId="3" borderId="0" xfId="0" applyNumberFormat="1" applyFont="1" applyFill="1" applyAlignment="1">
      <alignment horizontal="left" vertical="center" wrapText="1"/>
    </xf>
    <xf numFmtId="0" fontId="28" fillId="3" borderId="0" xfId="0" applyFont="1" applyFill="1" applyAlignment="1">
      <alignment vertical="center"/>
    </xf>
    <xf numFmtId="0" fontId="35" fillId="4" borderId="1" xfId="0" applyFont="1" applyFill="1" applyBorder="1" applyAlignment="1">
      <alignment vertical="center" wrapText="1"/>
    </xf>
    <xf numFmtId="49" fontId="27" fillId="3" borderId="1" xfId="0" applyNumberFormat="1" applyFont="1" applyFill="1" applyBorder="1" applyAlignment="1">
      <alignment horizontal="left" vertical="top" wrapText="1"/>
    </xf>
    <xf numFmtId="3" fontId="27" fillId="3" borderId="6" xfId="0" applyNumberFormat="1" applyFont="1" applyFill="1" applyBorder="1" applyAlignment="1">
      <alignment horizontal="center" vertical="top" wrapText="1"/>
    </xf>
    <xf numFmtId="49" fontId="36" fillId="3" borderId="0" xfId="0" applyNumberFormat="1" applyFont="1" applyFill="1" applyAlignment="1">
      <alignment horizontal="left" vertical="center" wrapText="1"/>
    </xf>
    <xf numFmtId="3" fontId="27" fillId="3" borderId="0" xfId="0" applyNumberFormat="1" applyFont="1" applyFill="1" applyAlignment="1">
      <alignment horizontal="center" vertical="top" wrapText="1"/>
    </xf>
    <xf numFmtId="0" fontId="40" fillId="3" borderId="0" xfId="0" applyFont="1" applyFill="1" applyAlignment="1">
      <alignment horizontal="left" vertical="center"/>
    </xf>
    <xf numFmtId="0" fontId="41" fillId="3" borderId="0" xfId="0" applyFont="1" applyFill="1" applyAlignment="1">
      <alignment horizontal="left" vertical="center"/>
    </xf>
    <xf numFmtId="49" fontId="40" fillId="3" borderId="0" xfId="0" applyNumberFormat="1" applyFont="1" applyFill="1" applyAlignment="1">
      <alignment horizontal="left" vertical="center"/>
    </xf>
    <xf numFmtId="49" fontId="37" fillId="4" borderId="1" xfId="0" applyNumberFormat="1" applyFont="1" applyFill="1" applyBorder="1" applyAlignment="1">
      <alignment horizontal="center" vertical="center"/>
    </xf>
    <xf numFmtId="49" fontId="43" fillId="4" borderId="1" xfId="0" applyNumberFormat="1" applyFont="1" applyFill="1" applyBorder="1" applyAlignment="1">
      <alignment horizontal="center" vertical="center"/>
    </xf>
    <xf numFmtId="49" fontId="40" fillId="4" borderId="1" xfId="0" applyNumberFormat="1" applyFont="1" applyFill="1" applyBorder="1" applyAlignment="1">
      <alignment horizontal="center" vertical="center"/>
    </xf>
    <xf numFmtId="0" fontId="40" fillId="4" borderId="1" xfId="0" applyFont="1" applyFill="1" applyBorder="1" applyAlignment="1">
      <alignment horizontal="center" vertical="center" wrapText="1"/>
    </xf>
    <xf numFmtId="0" fontId="40" fillId="3" borderId="0" xfId="0" applyFont="1" applyFill="1" applyAlignment="1">
      <alignment horizontal="right" vertical="center" wrapText="1"/>
    </xf>
    <xf numFmtId="0" fontId="2" fillId="3" borderId="1" xfId="0" applyFont="1" applyFill="1" applyBorder="1" applyAlignment="1">
      <alignment horizontal="left" vertical="center"/>
    </xf>
    <xf numFmtId="0" fontId="2" fillId="0" borderId="0" xfId="0" applyFont="1" applyAlignment="1">
      <alignment horizontal="left" vertical="center"/>
    </xf>
    <xf numFmtId="0" fontId="2" fillId="3" borderId="1" xfId="0" applyFont="1" applyFill="1" applyBorder="1" applyAlignment="1">
      <alignment horizontal="center" vertical="center"/>
    </xf>
    <xf numFmtId="0" fontId="1" fillId="0" borderId="0" xfId="0" applyFont="1" applyAlignment="1">
      <alignment horizontal="left" vertical="center"/>
    </xf>
    <xf numFmtId="14" fontId="1" fillId="0" borderId="0" xfId="0" applyNumberFormat="1" applyFont="1" applyAlignment="1">
      <alignment horizontal="left" vertical="center"/>
    </xf>
    <xf numFmtId="0" fontId="27" fillId="0" borderId="0" xfId="0" applyFont="1" applyAlignment="1">
      <alignment vertical="center"/>
    </xf>
    <xf numFmtId="3" fontId="27" fillId="6" borderId="1" xfId="0" applyNumberFormat="1" applyFont="1" applyFill="1" applyBorder="1" applyAlignment="1">
      <alignment horizontal="center" vertical="center"/>
    </xf>
    <xf numFmtId="0" fontId="27" fillId="0" borderId="0" xfId="0" applyFont="1" applyAlignment="1">
      <alignment horizontal="center" vertical="center"/>
    </xf>
    <xf numFmtId="49" fontId="27" fillId="3" borderId="5" xfId="0" applyNumberFormat="1" applyFont="1" applyFill="1" applyBorder="1" applyAlignment="1" applyProtection="1">
      <alignment vertical="center" wrapText="1"/>
    </xf>
    <xf numFmtId="49" fontId="27" fillId="3" borderId="0" xfId="0" applyNumberFormat="1" applyFont="1" applyFill="1" applyBorder="1" applyAlignment="1" applyProtection="1">
      <alignment horizontal="left" vertical="top" wrapText="1"/>
    </xf>
    <xf numFmtId="49" fontId="35" fillId="4" borderId="1" xfId="1" applyNumberFormat="1" applyFont="1" applyFill="1" applyBorder="1" applyAlignment="1" applyProtection="1">
      <alignment horizontal="left" vertical="top" wrapText="1"/>
    </xf>
    <xf numFmtId="49" fontId="27" fillId="3" borderId="6" xfId="0" applyNumberFormat="1" applyFont="1" applyFill="1" applyBorder="1" applyAlignment="1" applyProtection="1">
      <alignment horizontal="center" vertical="center" wrapText="1"/>
    </xf>
    <xf numFmtId="49" fontId="27" fillId="0" borderId="0" xfId="0" applyNumberFormat="1" applyFont="1" applyAlignment="1" applyProtection="1">
      <alignment horizontal="left" vertical="center" wrapText="1"/>
    </xf>
    <xf numFmtId="49" fontId="27" fillId="0" borderId="0" xfId="0" applyNumberFormat="1" applyFont="1" applyAlignment="1" applyProtection="1">
      <alignment horizontal="center" vertical="center" wrapText="1"/>
    </xf>
    <xf numFmtId="49" fontId="27" fillId="0" borderId="0" xfId="0" applyNumberFormat="1" applyFont="1" applyAlignment="1" applyProtection="1">
      <alignment vertical="center" wrapText="1"/>
    </xf>
    <xf numFmtId="49" fontId="35" fillId="4" borderId="1" xfId="0" applyNumberFormat="1" applyFont="1" applyFill="1" applyBorder="1" applyAlignment="1" applyProtection="1">
      <alignment horizontal="left" vertical="top" wrapText="1"/>
    </xf>
    <xf numFmtId="0" fontId="2" fillId="0" borderId="1" xfId="0" applyFont="1" applyFill="1" applyBorder="1" applyAlignment="1">
      <alignment horizontal="left" vertical="center"/>
    </xf>
    <xf numFmtId="14"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xf>
    <xf numFmtId="14" fontId="8" fillId="0" borderId="1" xfId="0" applyNumberFormat="1" applyFont="1" applyFill="1" applyBorder="1" applyAlignment="1">
      <alignment horizontal="center" vertical="center"/>
    </xf>
    <xf numFmtId="14" fontId="7" fillId="0" borderId="1" xfId="0" applyNumberFormat="1" applyFont="1" applyFill="1" applyBorder="1" applyAlignment="1">
      <alignment horizontal="left" vertical="center"/>
    </xf>
    <xf numFmtId="164"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1" fillId="0" borderId="1" xfId="0" applyFont="1" applyFill="1" applyBorder="1" applyAlignment="1">
      <alignment horizontal="left" vertical="center"/>
    </xf>
    <xf numFmtId="49" fontId="33" fillId="3" borderId="0" xfId="0" applyNumberFormat="1" applyFont="1" applyFill="1" applyAlignment="1">
      <alignment horizontal="left" vertical="center" wrapText="1"/>
    </xf>
    <xf numFmtId="49" fontId="27" fillId="0" borderId="1" xfId="0" applyNumberFormat="1" applyFont="1" applyBorder="1" applyAlignment="1" applyProtection="1">
      <alignment horizontal="left" vertical="center"/>
      <protection locked="0"/>
    </xf>
    <xf numFmtId="14" fontId="27" fillId="4" borderId="1" xfId="0" applyNumberFormat="1" applyFont="1" applyFill="1" applyBorder="1" applyAlignment="1">
      <alignment horizontal="center" vertical="center"/>
    </xf>
    <xf numFmtId="49" fontId="27" fillId="0" borderId="10" xfId="0" applyNumberFormat="1" applyFont="1" applyBorder="1" applyAlignment="1" applyProtection="1">
      <alignment horizontal="left" vertical="center"/>
      <protection locked="0"/>
    </xf>
    <xf numFmtId="49" fontId="27" fillId="0" borderId="12" xfId="0" applyNumberFormat="1" applyFont="1" applyBorder="1" applyAlignment="1" applyProtection="1">
      <alignment horizontal="left" vertical="center"/>
      <protection locked="0"/>
    </xf>
    <xf numFmtId="49" fontId="27" fillId="0" borderId="11" xfId="0" applyNumberFormat="1" applyFont="1" applyBorder="1" applyAlignment="1" applyProtection="1">
      <alignment horizontal="left" vertical="center"/>
      <protection locked="0"/>
    </xf>
    <xf numFmtId="49" fontId="32" fillId="3" borderId="8" xfId="0" applyNumberFormat="1" applyFont="1" applyFill="1" applyBorder="1" applyAlignment="1">
      <alignment horizontal="left" vertical="center" wrapText="1"/>
    </xf>
    <xf numFmtId="0" fontId="32" fillId="3" borderId="0" xfId="0" applyFont="1" applyFill="1" applyAlignment="1">
      <alignment vertical="center" wrapText="1"/>
    </xf>
    <xf numFmtId="49" fontId="35" fillId="0" borderId="1" xfId="1" applyNumberFormat="1" applyFont="1" applyBorder="1" applyAlignment="1" applyProtection="1">
      <alignment horizontal="left" vertical="center"/>
      <protection locked="0"/>
    </xf>
    <xf numFmtId="0" fontId="40" fillId="3" borderId="0" xfId="0" applyFont="1" applyFill="1" applyAlignment="1">
      <alignment horizontal="left" vertical="center"/>
    </xf>
    <xf numFmtId="0" fontId="27" fillId="3" borderId="0" xfId="0" applyFont="1" applyFill="1" applyAlignment="1">
      <alignment horizontal="left" vertical="center"/>
    </xf>
    <xf numFmtId="49" fontId="27" fillId="0" borderId="1" xfId="0" applyNumberFormat="1" applyFont="1" applyBorder="1" applyAlignment="1" applyProtection="1">
      <alignment horizontal="left" vertical="top" wrapText="1"/>
      <protection locked="0"/>
    </xf>
    <xf numFmtId="0" fontId="28" fillId="3" borderId="0" xfId="0" applyFont="1" applyFill="1" applyAlignment="1">
      <alignment horizontal="left" vertical="center"/>
    </xf>
    <xf numFmtId="0" fontId="32" fillId="3" borderId="0" xfId="0" applyFont="1" applyFill="1" applyAlignment="1">
      <alignment horizontal="left" vertical="center" wrapText="1"/>
    </xf>
    <xf numFmtId="14" fontId="27" fillId="0" borderId="1" xfId="0" applyNumberFormat="1" applyFont="1" applyBorder="1" applyAlignment="1" applyProtection="1">
      <alignment horizontal="left" vertical="center"/>
      <protection locked="0"/>
    </xf>
    <xf numFmtId="0" fontId="36" fillId="4" borderId="1" xfId="0" applyFont="1" applyFill="1" applyBorder="1" applyAlignment="1">
      <alignment horizontal="left" vertical="center"/>
    </xf>
    <xf numFmtId="0" fontId="27" fillId="0" borderId="1" xfId="0" applyFont="1" applyBorder="1" applyAlignment="1" applyProtection="1">
      <alignment horizontal="left" vertical="center"/>
      <protection locked="0"/>
    </xf>
    <xf numFmtId="49" fontId="27" fillId="3" borderId="0" xfId="0" applyNumberFormat="1" applyFont="1" applyFill="1" applyAlignment="1">
      <alignment horizontal="left" vertical="center"/>
    </xf>
    <xf numFmtId="14" fontId="27" fillId="0" borderId="1" xfId="0" applyNumberFormat="1" applyFont="1" applyBorder="1" applyAlignment="1" applyProtection="1">
      <alignment horizontal="center" vertical="center"/>
      <protection locked="0"/>
    </xf>
    <xf numFmtId="14" fontId="27" fillId="4" borderId="14" xfId="0" applyNumberFormat="1" applyFont="1" applyFill="1" applyBorder="1" applyAlignment="1">
      <alignment horizontal="center" vertical="center"/>
    </xf>
    <xf numFmtId="49" fontId="27" fillId="3" borderId="6" xfId="0" applyNumberFormat="1" applyFont="1" applyFill="1" applyBorder="1" applyAlignment="1">
      <alignment horizontal="left" vertical="center"/>
    </xf>
    <xf numFmtId="14" fontId="35" fillId="7" borderId="1" xfId="0" applyNumberFormat="1" applyFont="1" applyFill="1" applyBorder="1" applyAlignment="1">
      <alignment horizontal="center" vertical="center"/>
    </xf>
    <xf numFmtId="0" fontId="27" fillId="6" borderId="1" xfId="0" applyFont="1" applyFill="1" applyBorder="1" applyAlignment="1">
      <alignment horizontal="center" vertical="center"/>
    </xf>
    <xf numFmtId="0" fontId="33" fillId="0" borderId="0" xfId="0" applyFont="1" applyAlignment="1">
      <alignment vertical="center"/>
    </xf>
    <xf numFmtId="49" fontId="35" fillId="3" borderId="0" xfId="0" applyNumberFormat="1" applyFont="1" applyFill="1" applyAlignment="1">
      <alignment horizontal="left" vertical="center"/>
    </xf>
    <xf numFmtId="0" fontId="35" fillId="7" borderId="1" xfId="0" applyFont="1" applyFill="1" applyBorder="1" applyAlignment="1">
      <alignment horizontal="center" vertical="center"/>
    </xf>
    <xf numFmtId="49" fontId="35" fillId="3" borderId="6" xfId="0" applyNumberFormat="1" applyFont="1" applyFill="1" applyBorder="1" applyAlignment="1">
      <alignment horizontal="left" vertical="center"/>
    </xf>
    <xf numFmtId="49" fontId="35" fillId="7" borderId="1" xfId="0" applyNumberFormat="1" applyFont="1" applyFill="1" applyBorder="1" applyAlignment="1">
      <alignment horizontal="center" vertical="center"/>
    </xf>
    <xf numFmtId="49" fontId="35" fillId="7" borderId="1" xfId="0" applyNumberFormat="1" applyFont="1" applyFill="1" applyBorder="1" applyAlignment="1">
      <alignment horizontal="left" vertical="center"/>
    </xf>
    <xf numFmtId="49" fontId="35" fillId="7" borderId="1" xfId="0" applyNumberFormat="1" applyFont="1" applyFill="1" applyBorder="1" applyAlignment="1">
      <alignment horizontal="left" vertical="top" wrapText="1"/>
    </xf>
    <xf numFmtId="49" fontId="27" fillId="7" borderId="1" xfId="0" applyNumberFormat="1" applyFont="1" applyFill="1" applyBorder="1" applyAlignment="1">
      <alignment horizontal="left" vertical="top" wrapText="1"/>
    </xf>
    <xf numFmtId="0" fontId="27" fillId="3" borderId="10" xfId="0" applyFont="1" applyFill="1" applyBorder="1" applyAlignment="1">
      <alignment horizontal="left" vertical="center"/>
    </xf>
    <xf numFmtId="0" fontId="27" fillId="3" borderId="12" xfId="0" applyFont="1" applyFill="1" applyBorder="1" applyAlignment="1">
      <alignment horizontal="left" vertical="center"/>
    </xf>
    <xf numFmtId="0" fontId="27" fillId="3" borderId="11" xfId="0" applyFont="1" applyFill="1" applyBorder="1" applyAlignment="1">
      <alignment horizontal="left" vertical="center"/>
    </xf>
    <xf numFmtId="49" fontId="33" fillId="3" borderId="0" xfId="0" applyNumberFormat="1" applyFont="1" applyFill="1" applyAlignment="1">
      <alignment horizontal="left" vertical="center"/>
    </xf>
    <xf numFmtId="165" fontId="27" fillId="3" borderId="0" xfId="0" applyNumberFormat="1" applyFont="1" applyFill="1" applyAlignment="1">
      <alignment horizontal="center" vertical="center"/>
    </xf>
    <xf numFmtId="0" fontId="27" fillId="4" borderId="1" xfId="0" applyFont="1" applyFill="1" applyBorder="1" applyAlignment="1">
      <alignment horizontal="center" vertical="center"/>
    </xf>
    <xf numFmtId="0" fontId="35" fillId="4" borderId="1" xfId="0" applyFont="1" applyFill="1" applyBorder="1" applyAlignment="1">
      <alignment horizontal="left" vertical="center"/>
    </xf>
    <xf numFmtId="0" fontId="33" fillId="3" borderId="0" xfId="0" applyFont="1" applyFill="1" applyAlignment="1">
      <alignment horizontal="left" vertical="center"/>
    </xf>
    <xf numFmtId="0" fontId="27" fillId="3" borderId="6" xfId="0" applyFont="1" applyFill="1" applyBorder="1" applyAlignment="1">
      <alignment horizontal="left" vertical="center"/>
    </xf>
    <xf numFmtId="0" fontId="27" fillId="3" borderId="0" xfId="0" applyFont="1" applyFill="1" applyAlignment="1">
      <alignment horizontal="left" vertical="center" indent="1"/>
    </xf>
    <xf numFmtId="0" fontId="27" fillId="3" borderId="6" xfId="0" applyFont="1" applyFill="1" applyBorder="1" applyAlignment="1">
      <alignment horizontal="left" vertical="center" indent="1"/>
    </xf>
    <xf numFmtId="0" fontId="27" fillId="3" borderId="0" xfId="0" applyFont="1" applyFill="1" applyAlignment="1">
      <alignment horizontal="right" vertical="center"/>
    </xf>
    <xf numFmtId="0" fontId="27" fillId="3" borderId="6" xfId="0" applyFont="1" applyFill="1" applyBorder="1" applyAlignment="1">
      <alignment horizontal="right" vertical="center"/>
    </xf>
    <xf numFmtId="0" fontId="27" fillId="0" borderId="0" xfId="0" applyFont="1" applyAlignment="1">
      <alignment horizontal="left" vertical="center" wrapText="1"/>
    </xf>
    <xf numFmtId="1" fontId="27" fillId="4" borderId="1" xfId="0" applyNumberFormat="1" applyFont="1" applyFill="1" applyBorder="1" applyAlignment="1">
      <alignment vertical="center" wrapText="1"/>
    </xf>
    <xf numFmtId="49" fontId="32" fillId="3" borderId="0" xfId="0" applyNumberFormat="1" applyFont="1" applyFill="1" applyAlignment="1">
      <alignment horizontal="left" vertical="center" wrapText="1"/>
    </xf>
    <xf numFmtId="0" fontId="27" fillId="0" borderId="10" xfId="0" applyFont="1" applyBorder="1" applyAlignment="1" applyProtection="1">
      <alignment vertical="top" wrapText="1"/>
      <protection locked="0"/>
    </xf>
    <xf numFmtId="0" fontId="27" fillId="0" borderId="12" xfId="0" applyFont="1" applyBorder="1" applyAlignment="1" applyProtection="1">
      <alignment vertical="top" wrapText="1"/>
      <protection locked="0"/>
    </xf>
    <xf numFmtId="0" fontId="27" fillId="0" borderId="11" xfId="0" applyFont="1" applyBorder="1" applyAlignment="1" applyProtection="1">
      <alignment vertical="top" wrapText="1"/>
      <protection locked="0"/>
    </xf>
    <xf numFmtId="0" fontId="28" fillId="3" borderId="0" xfId="0" applyFont="1" applyFill="1" applyAlignment="1">
      <alignment vertical="center"/>
    </xf>
    <xf numFmtId="0" fontId="27" fillId="3" borderId="15" xfId="0" applyFont="1" applyFill="1" applyBorder="1" applyAlignment="1">
      <alignment horizontal="right" vertical="center" wrapText="1"/>
    </xf>
    <xf numFmtId="0" fontId="27" fillId="3" borderId="15" xfId="0" applyFont="1" applyFill="1" applyBorder="1" applyAlignment="1">
      <alignment horizontal="right" vertical="center"/>
    </xf>
    <xf numFmtId="3" fontId="27" fillId="0" borderId="13" xfId="0" applyNumberFormat="1" applyFont="1" applyBorder="1" applyAlignment="1" applyProtection="1">
      <alignment horizontal="center" vertical="center"/>
      <protection locked="0"/>
    </xf>
    <xf numFmtId="3" fontId="27" fillId="0" borderId="14" xfId="0" applyNumberFormat="1" applyFont="1" applyBorder="1" applyAlignment="1" applyProtection="1">
      <alignment horizontal="center" vertical="center"/>
      <protection locked="0"/>
    </xf>
    <xf numFmtId="14" fontId="27" fillId="0" borderId="13" xfId="0" applyNumberFormat="1" applyFont="1" applyBorder="1" applyAlignment="1" applyProtection="1">
      <alignment horizontal="center" vertical="center"/>
      <protection locked="0"/>
    </xf>
    <xf numFmtId="14" fontId="27" fillId="0" borderId="14" xfId="0" applyNumberFormat="1" applyFont="1" applyBorder="1" applyAlignment="1" applyProtection="1">
      <alignment horizontal="center" vertical="center"/>
      <protection locked="0"/>
    </xf>
    <xf numFmtId="3" fontId="27" fillId="4" borderId="13" xfId="0" applyNumberFormat="1" applyFont="1" applyFill="1" applyBorder="1" applyAlignment="1">
      <alignment horizontal="center" vertical="center"/>
    </xf>
    <xf numFmtId="3" fontId="27" fillId="4" borderId="14" xfId="0" applyNumberFormat="1" applyFont="1" applyFill="1" applyBorder="1" applyAlignment="1">
      <alignment horizontal="center" vertical="center"/>
    </xf>
    <xf numFmtId="3" fontId="35" fillId="6" borderId="1" xfId="0" applyNumberFormat="1" applyFont="1" applyFill="1" applyBorder="1" applyAlignment="1">
      <alignment horizontal="center" vertical="center"/>
    </xf>
    <xf numFmtId="0" fontId="36" fillId="3" borderId="0" xfId="0" applyFont="1" applyFill="1" applyAlignment="1">
      <alignment vertical="center"/>
    </xf>
    <xf numFmtId="14" fontId="27" fillId="3" borderId="0" xfId="0" applyNumberFormat="1" applyFont="1" applyFill="1" applyAlignment="1">
      <alignment horizontal="right" vertical="center"/>
    </xf>
    <xf numFmtId="14" fontId="27" fillId="3" borderId="6" xfId="0" applyNumberFormat="1" applyFont="1" applyFill="1" applyBorder="1" applyAlignment="1">
      <alignment horizontal="right" vertical="center"/>
    </xf>
    <xf numFmtId="49" fontId="27" fillId="3" borderId="0" xfId="0" applyNumberFormat="1" applyFont="1" applyFill="1" applyAlignment="1">
      <alignment horizontal="right" vertical="center" wrapText="1"/>
    </xf>
    <xf numFmtId="49" fontId="27" fillId="3" borderId="6" xfId="0" applyNumberFormat="1" applyFont="1" applyFill="1" applyBorder="1" applyAlignment="1">
      <alignment horizontal="right" vertical="center"/>
    </xf>
    <xf numFmtId="49" fontId="27" fillId="3" borderId="0" xfId="0" applyNumberFormat="1" applyFont="1" applyFill="1" applyAlignment="1">
      <alignment horizontal="right" vertical="center"/>
    </xf>
    <xf numFmtId="0" fontId="34" fillId="3" borderId="0" xfId="0" applyFont="1" applyFill="1" applyAlignment="1">
      <alignment horizontal="center" vertical="center"/>
    </xf>
    <xf numFmtId="49" fontId="27" fillId="0" borderId="1" xfId="0" applyNumberFormat="1" applyFont="1" applyBorder="1" applyAlignment="1" applyProtection="1">
      <alignment horizontal="left" vertical="center" wrapText="1"/>
      <protection locked="0"/>
    </xf>
    <xf numFmtId="49" fontId="27" fillId="0" borderId="10" xfId="0" applyNumberFormat="1" applyFont="1" applyBorder="1" applyAlignment="1" applyProtection="1">
      <alignment horizontal="left" vertical="center" wrapText="1"/>
      <protection locked="0"/>
    </xf>
    <xf numFmtId="49" fontId="27" fillId="0" borderId="12" xfId="0" applyNumberFormat="1" applyFont="1" applyBorder="1" applyAlignment="1" applyProtection="1">
      <alignment horizontal="left" vertical="center" wrapText="1"/>
      <protection locked="0"/>
    </xf>
    <xf numFmtId="49" fontId="27" fillId="0" borderId="11" xfId="0" applyNumberFormat="1" applyFont="1" applyBorder="1" applyAlignment="1" applyProtection="1">
      <alignment horizontal="left" vertical="center" wrapText="1"/>
      <protection locked="0"/>
    </xf>
    <xf numFmtId="0" fontId="27" fillId="6" borderId="13" xfId="0" applyFont="1" applyFill="1" applyBorder="1" applyAlignment="1">
      <alignment horizontal="center" vertical="center" wrapText="1"/>
    </xf>
    <xf numFmtId="0" fontId="27" fillId="6" borderId="14" xfId="0" applyFont="1" applyFill="1" applyBorder="1" applyAlignment="1">
      <alignment horizontal="center" vertical="center"/>
    </xf>
    <xf numFmtId="49" fontId="32" fillId="3" borderId="8" xfId="0" applyNumberFormat="1" applyFont="1" applyFill="1" applyBorder="1" applyAlignment="1">
      <alignment horizontal="left" vertical="center"/>
    </xf>
    <xf numFmtId="0" fontId="27" fillId="0" borderId="0" xfId="0" applyFont="1" applyAlignment="1">
      <alignment vertical="center"/>
    </xf>
    <xf numFmtId="0" fontId="35" fillId="6" borderId="10" xfId="0" applyFont="1" applyFill="1" applyBorder="1" applyAlignment="1">
      <alignment horizontal="center" vertical="center"/>
    </xf>
    <xf numFmtId="0" fontId="35" fillId="6" borderId="11" xfId="0" applyFont="1" applyFill="1" applyBorder="1" applyAlignment="1">
      <alignment horizontal="center" vertical="center"/>
    </xf>
    <xf numFmtId="3" fontId="35" fillId="6" borderId="10" xfId="0" applyNumberFormat="1" applyFont="1" applyFill="1" applyBorder="1" applyAlignment="1">
      <alignment horizontal="center" vertical="center"/>
    </xf>
    <xf numFmtId="3" fontId="35" fillId="6" borderId="11" xfId="0" applyNumberFormat="1"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3" fontId="27" fillId="6" borderId="10" xfId="0" applyNumberFormat="1" applyFont="1" applyFill="1" applyBorder="1" applyAlignment="1">
      <alignment horizontal="center" vertical="center"/>
    </xf>
    <xf numFmtId="3" fontId="27" fillId="6" borderId="11" xfId="0" applyNumberFormat="1" applyFont="1" applyFill="1" applyBorder="1" applyAlignment="1">
      <alignment horizontal="center" vertical="center"/>
    </xf>
    <xf numFmtId="49" fontId="27" fillId="0" borderId="0" xfId="0" applyNumberFormat="1" applyFont="1" applyAlignment="1">
      <alignment horizontal="left" vertical="center"/>
    </xf>
    <xf numFmtId="0" fontId="35" fillId="6" borderId="1"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11" xfId="0" applyFont="1" applyFill="1" applyBorder="1" applyAlignment="1">
      <alignment horizontal="center" vertical="center"/>
    </xf>
    <xf numFmtId="0" fontId="27" fillId="6" borderId="12" xfId="0" applyFont="1" applyFill="1" applyBorder="1" applyAlignment="1">
      <alignment horizontal="center" vertical="center"/>
    </xf>
    <xf numFmtId="3" fontId="27" fillId="6" borderId="1" xfId="0" applyNumberFormat="1" applyFont="1" applyFill="1" applyBorder="1" applyAlignment="1">
      <alignment horizontal="center" vertical="center"/>
    </xf>
    <xf numFmtId="3" fontId="35" fillId="0" borderId="0" xfId="0" applyNumberFormat="1" applyFont="1" applyAlignment="1">
      <alignment horizontal="center" vertical="center"/>
    </xf>
    <xf numFmtId="0" fontId="35" fillId="6" borderId="12" xfId="0" applyFont="1" applyFill="1" applyBorder="1" applyAlignment="1">
      <alignment horizontal="center" vertical="center"/>
    </xf>
    <xf numFmtId="0" fontId="10" fillId="6" borderId="1" xfId="0" applyFont="1" applyFill="1" applyBorder="1" applyAlignment="1">
      <alignment horizontal="center" vertical="center"/>
    </xf>
    <xf numFmtId="0" fontId="11" fillId="6" borderId="1" xfId="0" applyFont="1" applyFill="1" applyBorder="1" applyAlignment="1">
      <alignment horizontal="center" vertical="center"/>
    </xf>
    <xf numFmtId="0" fontId="27" fillId="0" borderId="0" xfId="0" applyFont="1" applyAlignment="1">
      <alignment horizontal="center" vertical="center"/>
    </xf>
    <xf numFmtId="0" fontId="27" fillId="4" borderId="13" xfId="0" applyFont="1" applyFill="1" applyBorder="1" applyAlignment="1">
      <alignment horizontal="center" vertical="center"/>
    </xf>
    <xf numFmtId="0" fontId="27" fillId="4" borderId="14" xfId="0" applyFont="1" applyFill="1" applyBorder="1" applyAlignment="1">
      <alignment horizontal="center" vertical="center"/>
    </xf>
    <xf numFmtId="49" fontId="27" fillId="4" borderId="10" xfId="0" applyNumberFormat="1" applyFont="1" applyFill="1" applyBorder="1" applyAlignment="1">
      <alignment horizontal="center" vertical="center"/>
    </xf>
    <xf numFmtId="49" fontId="27" fillId="4" borderId="11" xfId="0" applyNumberFormat="1" applyFont="1" applyFill="1" applyBorder="1" applyAlignment="1">
      <alignment horizontal="center" vertical="center"/>
    </xf>
    <xf numFmtId="0" fontId="27" fillId="4" borderId="10"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11" xfId="0" applyFont="1" applyFill="1" applyBorder="1" applyAlignment="1">
      <alignment horizontal="left" vertical="center"/>
    </xf>
    <xf numFmtId="0" fontId="27" fillId="5" borderId="10" xfId="0" applyFont="1" applyFill="1" applyBorder="1" applyAlignment="1" applyProtection="1">
      <alignment horizontal="left" vertical="center"/>
      <protection locked="0"/>
    </xf>
    <xf numFmtId="0" fontId="27" fillId="5" borderId="11" xfId="0" applyFont="1" applyFill="1" applyBorder="1" applyAlignment="1" applyProtection="1">
      <alignment horizontal="left" vertical="center"/>
      <protection locked="0"/>
    </xf>
    <xf numFmtId="0" fontId="27" fillId="5" borderId="1" xfId="0" applyFont="1" applyFill="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166" fontId="35" fillId="6" borderId="10" xfId="0" applyNumberFormat="1" applyFont="1" applyFill="1" applyBorder="1" applyAlignment="1">
      <alignment horizontal="center" vertical="center"/>
    </xf>
    <xf numFmtId="166" fontId="35" fillId="6" borderId="11" xfId="0" applyNumberFormat="1" applyFont="1" applyFill="1" applyBorder="1" applyAlignment="1">
      <alignment horizontal="center" vertical="center"/>
    </xf>
    <xf numFmtId="49" fontId="43" fillId="4" borderId="10" xfId="0" applyNumberFormat="1" applyFont="1" applyFill="1" applyBorder="1" applyAlignment="1">
      <alignment horizontal="center" vertical="center"/>
    </xf>
    <xf numFmtId="49" fontId="37" fillId="4" borderId="11" xfId="0" applyNumberFormat="1" applyFont="1" applyFill="1" applyBorder="1" applyAlignment="1">
      <alignment horizontal="center" vertical="center"/>
    </xf>
    <xf numFmtId="49" fontId="37" fillId="4" borderId="10" xfId="0" applyNumberFormat="1" applyFont="1" applyFill="1" applyBorder="1" applyAlignment="1">
      <alignment horizontal="center" vertical="center"/>
    </xf>
    <xf numFmtId="49" fontId="27" fillId="3" borderId="0" xfId="0" applyNumberFormat="1" applyFont="1" applyFill="1" applyAlignment="1">
      <alignment horizontal="center" vertical="center"/>
    </xf>
    <xf numFmtId="49" fontId="27" fillId="3" borderId="6" xfId="0" applyNumberFormat="1" applyFont="1" applyFill="1" applyBorder="1" applyAlignment="1">
      <alignment horizontal="center" vertical="center"/>
    </xf>
    <xf numFmtId="0" fontId="35" fillId="3" borderId="0" xfId="0" applyFont="1" applyFill="1" applyAlignment="1">
      <alignment horizontal="left" vertical="center" wrapText="1"/>
    </xf>
    <xf numFmtId="0" fontId="27" fillId="4" borderId="13" xfId="0" applyFont="1" applyFill="1" applyBorder="1" applyAlignment="1">
      <alignment horizontal="center" vertical="center" wrapText="1"/>
    </xf>
    <xf numFmtId="49" fontId="40" fillId="4" borderId="10" xfId="0" applyNumberFormat="1" applyFont="1" applyFill="1" applyBorder="1" applyAlignment="1">
      <alignment horizontal="center" vertical="center"/>
    </xf>
    <xf numFmtId="0" fontId="35" fillId="0" borderId="0" xfId="0" applyFont="1" applyAlignment="1">
      <alignment horizontal="center" vertical="center"/>
    </xf>
    <xf numFmtId="0" fontId="27" fillId="3" borderId="0" xfId="0" applyFont="1" applyFill="1" applyAlignment="1">
      <alignment horizontal="left" vertical="center" wrapText="1"/>
    </xf>
    <xf numFmtId="0" fontId="40" fillId="3" borderId="5" xfId="0" applyFont="1" applyFill="1" applyBorder="1" applyAlignment="1">
      <alignment horizontal="right" vertical="center"/>
    </xf>
    <xf numFmtId="0" fontId="40" fillId="4" borderId="10" xfId="0" applyFont="1" applyFill="1" applyBorder="1" applyAlignment="1">
      <alignment horizontal="left" vertical="center"/>
    </xf>
    <xf numFmtId="0" fontId="35" fillId="4" borderId="1" xfId="0" applyFont="1" applyFill="1" applyBorder="1" applyAlignment="1">
      <alignment vertical="center" wrapText="1"/>
    </xf>
    <xf numFmtId="0" fontId="27" fillId="4" borderId="1" xfId="0" applyFont="1" applyFill="1" applyBorder="1" applyAlignment="1">
      <alignment horizontal="center" vertical="center" wrapText="1"/>
    </xf>
    <xf numFmtId="0" fontId="41" fillId="3" borderId="0" xfId="0" applyFont="1" applyFill="1" applyAlignment="1">
      <alignment vertical="center"/>
    </xf>
    <xf numFmtId="0" fontId="27" fillId="0" borderId="0" xfId="0" applyFont="1" applyAlignment="1">
      <alignment horizontal="left" vertical="center"/>
    </xf>
    <xf numFmtId="49" fontId="36" fillId="3" borderId="0" xfId="0" applyNumberFormat="1" applyFont="1" applyFill="1" applyAlignment="1">
      <alignment horizontal="left" vertical="center" wrapText="1"/>
    </xf>
    <xf numFmtId="49" fontId="35" fillId="3" borderId="1" xfId="0" applyNumberFormat="1" applyFont="1" applyFill="1" applyBorder="1" applyAlignment="1">
      <alignment horizontal="center" vertical="center" wrapText="1"/>
    </xf>
    <xf numFmtId="3" fontId="27" fillId="3" borderId="0" xfId="0" applyNumberFormat="1" applyFont="1" applyFill="1" applyAlignment="1">
      <alignment horizontal="center" vertical="top" wrapText="1"/>
    </xf>
    <xf numFmtId="49" fontId="27" fillId="3" borderId="1" xfId="0" applyNumberFormat="1" applyFont="1" applyFill="1" applyBorder="1" applyAlignment="1">
      <alignment horizontal="left" vertical="top" wrapText="1"/>
    </xf>
    <xf numFmtId="3" fontId="27" fillId="3" borderId="6" xfId="0" applyNumberFormat="1" applyFont="1" applyFill="1" applyBorder="1" applyAlignment="1">
      <alignment horizontal="center" vertical="top" wrapText="1"/>
    </xf>
    <xf numFmtId="49" fontId="27" fillId="3" borderId="13" xfId="0" applyNumberFormat="1" applyFont="1" applyFill="1" applyBorder="1" applyAlignment="1">
      <alignment horizontal="left" vertical="top" wrapText="1"/>
    </xf>
    <xf numFmtId="49" fontId="27" fillId="3" borderId="14" xfId="0" applyNumberFormat="1" applyFont="1" applyFill="1" applyBorder="1" applyAlignment="1">
      <alignment horizontal="left" vertical="top" wrapText="1"/>
    </xf>
    <xf numFmtId="0" fontId="2"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26" fillId="2" borderId="1" xfId="0" applyFont="1" applyFill="1" applyBorder="1" applyAlignment="1">
      <alignment horizontal="left" vertical="center"/>
    </xf>
    <xf numFmtId="0" fontId="1" fillId="0" borderId="10" xfId="0" applyFont="1" applyFill="1" applyBorder="1" applyAlignment="1">
      <alignment horizontal="left" vertical="center" wrapText="1"/>
    </xf>
    <xf numFmtId="0" fontId="2" fillId="3" borderId="1" xfId="0" applyFont="1" applyFill="1" applyBorder="1" applyAlignment="1">
      <alignment horizontal="left" vertical="center"/>
    </xf>
    <xf numFmtId="0" fontId="26" fillId="0" borderId="1" xfId="0" applyFont="1" applyFill="1" applyBorder="1" applyAlignment="1">
      <alignment horizontal="left" vertical="center"/>
    </xf>
    <xf numFmtId="0" fontId="2"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49" fontId="26" fillId="0" borderId="1" xfId="0" applyNumberFormat="1" applyFont="1" applyFill="1" applyBorder="1" applyAlignment="1">
      <alignment horizontal="left" vertical="center"/>
    </xf>
    <xf numFmtId="164" fontId="26"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49" fontId="38" fillId="3" borderId="1" xfId="0" applyNumberFormat="1" applyFont="1" applyFill="1" applyBorder="1" applyAlignment="1">
      <alignment horizontal="center" vertical="center" wrapText="1"/>
    </xf>
    <xf numFmtId="49" fontId="37" fillId="3" borderId="7" xfId="0" applyNumberFormat="1" applyFont="1" applyFill="1" applyBorder="1" applyAlignment="1">
      <alignment horizontal="right" vertical="center" wrapText="1"/>
    </xf>
    <xf numFmtId="49" fontId="37" fillId="3" borderId="8" xfId="0" applyNumberFormat="1" applyFont="1" applyFill="1" applyBorder="1" applyAlignment="1">
      <alignment horizontal="right" vertical="center" wrapText="1"/>
    </xf>
    <xf numFmtId="49" fontId="37" fillId="3" borderId="9" xfId="0" applyNumberFormat="1" applyFont="1" applyFill="1" applyBorder="1" applyAlignment="1">
      <alignment horizontal="right" vertical="center" wrapText="1"/>
    </xf>
    <xf numFmtId="49" fontId="37" fillId="3" borderId="2" xfId="0" applyNumberFormat="1" applyFont="1" applyFill="1" applyBorder="1" applyAlignment="1">
      <alignment horizontal="left" vertical="center" wrapText="1"/>
    </xf>
    <xf numFmtId="49" fontId="37" fillId="3" borderId="3" xfId="0" applyNumberFormat="1" applyFont="1" applyFill="1" applyBorder="1" applyAlignment="1">
      <alignment horizontal="left" vertical="center" wrapText="1"/>
    </xf>
    <xf numFmtId="49" fontId="37" fillId="3" borderId="4" xfId="0" applyNumberFormat="1" applyFont="1" applyFill="1" applyBorder="1" applyAlignment="1">
      <alignment horizontal="left" vertical="center" wrapText="1"/>
    </xf>
    <xf numFmtId="49" fontId="37" fillId="3" borderId="5" xfId="0" applyNumberFormat="1" applyFont="1" applyFill="1" applyBorder="1" applyAlignment="1">
      <alignment horizontal="right" vertical="center" wrapText="1"/>
    </xf>
    <xf numFmtId="49" fontId="37" fillId="3" borderId="0" xfId="0" applyNumberFormat="1" applyFont="1" applyFill="1" applyAlignment="1">
      <alignment horizontal="right" vertical="center" wrapText="1"/>
    </xf>
    <xf numFmtId="49" fontId="37" fillId="3" borderId="6" xfId="0" applyNumberFormat="1" applyFont="1" applyFill="1" applyBorder="1" applyAlignment="1">
      <alignment horizontal="right" vertical="center" wrapText="1"/>
    </xf>
    <xf numFmtId="0" fontId="37" fillId="3" borderId="1" xfId="0" applyFont="1" applyFill="1" applyBorder="1" applyAlignment="1">
      <alignment horizontal="center" vertical="center"/>
    </xf>
  </cellXfs>
  <cellStyles count="2">
    <cellStyle name="Link" xfId="1" builtinId="8"/>
    <cellStyle name="Standard" xfId="0" builtinId="0"/>
  </cellStyles>
  <dxfs count="352">
    <dxf>
      <font>
        <color theme="0" tint="-0.14996795556505021"/>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ont>
        <color rgb="FF006600"/>
      </font>
    </dxf>
    <dxf>
      <font>
        <color rgb="FFC00000"/>
      </font>
    </dxf>
    <dxf>
      <font>
        <b/>
        <i val="0"/>
        <color rgb="FF339933"/>
      </font>
    </dxf>
    <dxf>
      <font>
        <b/>
        <i val="0"/>
        <color rgb="FFFF0000"/>
      </font>
    </dxf>
    <dxf>
      <font>
        <b/>
        <i val="0"/>
        <color rgb="FF339933"/>
      </font>
    </dxf>
    <dxf>
      <font>
        <b/>
        <i val="0"/>
        <color rgb="FFFF0000"/>
      </font>
    </dxf>
    <dxf>
      <font>
        <color rgb="FFC00000"/>
      </font>
    </dxf>
    <dxf>
      <font>
        <color rgb="FF006600"/>
      </font>
    </dxf>
    <dxf>
      <font>
        <color rgb="FF006600"/>
      </font>
    </dxf>
    <dxf>
      <font>
        <color rgb="FFC00000"/>
      </font>
    </dxf>
  </dxfs>
  <tableStyles count="0" defaultTableStyle="TableStyleMedium9" defaultPivotStyle="PivotStyleLight16"/>
  <colors>
    <mruColors>
      <color rgb="FFFFFFCC"/>
      <color rgb="FF006600"/>
      <color rgb="FF33993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lutionsch.sharepoint.com/Users/jean-/Documents/VZPM/Projekte/CH-IPMA%20ICR4-ICB4/TP%20Prozesse/Lieferobjekte/Zertifizierungsantrag/VZPM_PMLA-C_Zertifizierungsantrag_V8.1_EN_ungesch&#252;tz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an-/Documents/VZPM/Projekte/CH-IPMA%20ICR4-ICB4/TP%20Prozesse/Lieferobjekte/Rezertifizierung/Input/VZPM_PMLA-C_Rezertifizierungsantrag_V7.8_D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an-/Documents/VZPM/Projekte/CH-IPMA%20ICR4-ICB4/TP%20Prozesse/Lieferobjekte/Zertifizierungsantrag/VZPM_PMLA-C_Zertifizierungsantrag_V8.1_EN_ungesch&#252;tz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Ref"/>
      <sheetName val="Edu"/>
      <sheetName val="PM"/>
      <sheetName val="PgM"/>
      <sheetName val="PfM"/>
      <sheetName val="SAPM"/>
      <sheetName val="SAPgM"/>
      <sheetName val="SAPfM"/>
      <sheetName val="CXPM"/>
      <sheetName val="CXPgM"/>
      <sheetName val="CXPfM"/>
      <sheetName val="Admin"/>
      <sheetName val="Exp"/>
      <sheetName val="Vorgab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B1" t="str">
            <v>Ms</v>
          </cell>
        </row>
        <row r="2">
          <cell r="B2" t="str">
            <v>Mr</v>
          </cell>
        </row>
        <row r="4">
          <cell r="B4" t="str">
            <v>Associations</v>
          </cell>
        </row>
        <row r="5">
          <cell r="B5" t="str">
            <v>Commerce / retail</v>
          </cell>
        </row>
        <row r="6">
          <cell r="B6" t="str">
            <v>Construction / architecture / real estate</v>
          </cell>
        </row>
        <row r="7">
          <cell r="B7" t="str">
            <v>Consultancy</v>
          </cell>
        </row>
        <row r="8">
          <cell r="B8" t="str">
            <v>Energy sector</v>
          </cell>
        </row>
        <row r="9">
          <cell r="B9" t="str">
            <v>Financial services / banking</v>
          </cell>
        </row>
        <row r="10">
          <cell r="B10" t="str">
            <v>Health sector / medicine / pharmaceuticals</v>
          </cell>
        </row>
        <row r="11">
          <cell r="B11" t="str">
            <v>Industry / plant construction</v>
          </cell>
        </row>
        <row r="12">
          <cell r="B12" t="str">
            <v>Insurance</v>
          </cell>
        </row>
        <row r="13">
          <cell r="B13" t="str">
            <v>Public administration / NGO</v>
          </cell>
        </row>
        <row r="14">
          <cell r="B14" t="str">
            <v>Services / education</v>
          </cell>
        </row>
        <row r="15">
          <cell r="B15" t="str">
            <v>Telecommunications / media</v>
          </cell>
        </row>
        <row r="16">
          <cell r="B16" t="str">
            <v>Tourism / gastronomy</v>
          </cell>
        </row>
        <row r="17">
          <cell r="B17" t="str">
            <v>Traffic / transport / logistics</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0">
          <cell r="B30" t="str">
            <v>Level D - Certified Project Management Associate (change of level)</v>
          </cell>
        </row>
        <row r="32">
          <cell r="B32" t="str">
            <v>Level A - Certified Projects Director (until 2017)</v>
          </cell>
        </row>
        <row r="33">
          <cell r="B33" t="str">
            <v>Level A - Certified Project Director</v>
          </cell>
        </row>
        <row r="34">
          <cell r="B34" t="str">
            <v>Level A - Certified Programme Director</v>
          </cell>
        </row>
        <row r="35">
          <cell r="B35" t="str">
            <v>Level A - Certified Portfolio Director</v>
          </cell>
        </row>
        <row r="36">
          <cell r="B36" t="str">
            <v>Level B - Certified Senior Project Manager</v>
          </cell>
        </row>
        <row r="37">
          <cell r="B37" t="str">
            <v>Level B - Certified Senior Programme Manager</v>
          </cell>
        </row>
        <row r="38">
          <cell r="B38" t="str">
            <v>Level B - Certified Senior Portfolio Manager</v>
          </cell>
        </row>
        <row r="39">
          <cell r="B39" t="str">
            <v>Level C - Certified Project Manager</v>
          </cell>
        </row>
        <row r="40">
          <cell r="B40" t="str">
            <v>Level D - Certified Project Management Associate</v>
          </cell>
        </row>
        <row r="42">
          <cell r="B42" t="str">
            <v>German</v>
          </cell>
        </row>
        <row r="43">
          <cell r="B43" t="str">
            <v>English</v>
          </cell>
        </row>
        <row r="44">
          <cell r="B44" t="str">
            <v>French</v>
          </cell>
        </row>
        <row r="46">
          <cell r="B46" t="str">
            <v>Employer</v>
          </cell>
        </row>
        <row r="47">
          <cell r="B47" t="str">
            <v>Private address</v>
          </cell>
        </row>
        <row r="48">
          <cell r="B48" t="str">
            <v>Other address</v>
          </cell>
        </row>
        <row r="50">
          <cell r="B50" t="str">
            <v>Project Manager</v>
          </cell>
        </row>
        <row r="51">
          <cell r="B51" t="str">
            <v>Programme Manager</v>
          </cell>
        </row>
        <row r="52">
          <cell r="B52" t="str">
            <v>Portfolio Manager</v>
          </cell>
        </row>
        <row r="53">
          <cell r="B53" t="str">
            <v>Deputy Project Manager</v>
          </cell>
        </row>
        <row r="54">
          <cell r="B54" t="str">
            <v>Deputy Programme Manager</v>
          </cell>
        </row>
        <row r="55">
          <cell r="B55" t="str">
            <v>Deputy Portfolio Manager</v>
          </cell>
        </row>
        <row r="56">
          <cell r="B56" t="str">
            <v>Sub-Project Manager</v>
          </cell>
        </row>
        <row r="58">
          <cell r="B58" t="str">
            <v>yes</v>
          </cell>
        </row>
        <row r="59">
          <cell r="B59" t="str">
            <v>no</v>
          </cell>
        </row>
        <row r="61">
          <cell r="B61" t="str">
            <v>sign. Maja Schütz</v>
          </cell>
        </row>
        <row r="62">
          <cell r="B62" t="str">
            <v>sign. Jean-Pierre Widmann</v>
          </cell>
        </row>
        <row r="64">
          <cell r="B64" t="str">
            <v>Project Manager</v>
          </cell>
        </row>
        <row r="65">
          <cell r="B65" t="str">
            <v>Co-Project Manager</v>
          </cell>
        </row>
        <row r="66">
          <cell r="B66" t="str">
            <v>Deputy Project Manager</v>
          </cell>
        </row>
        <row r="67">
          <cell r="B67" t="str">
            <v>Sub-Project Manager</v>
          </cell>
        </row>
        <row r="69">
          <cell r="B69" t="str">
            <v>Extended period of travel</v>
          </cell>
        </row>
        <row r="70">
          <cell r="B70" t="str">
            <v>Further training (workload &lt;50%)</v>
          </cell>
        </row>
        <row r="71">
          <cell r="B71" t="str">
            <v>Illness/accident</v>
          </cell>
        </row>
        <row r="72">
          <cell r="B72" t="str">
            <v>Maternity leave</v>
          </cell>
        </row>
        <row r="73">
          <cell r="B73" t="str">
            <v>Military</v>
          </cell>
        </row>
        <row r="74">
          <cell r="B74" t="str">
            <v>Sabbatical</v>
          </cell>
        </row>
        <row r="75">
          <cell r="B75" t="str">
            <v>Temporarily other role/function</v>
          </cell>
        </row>
        <row r="76">
          <cell r="B76" t="str">
            <v>Unemployment</v>
          </cell>
        </row>
        <row r="78">
          <cell r="B78" t="str">
            <v>Acquisition and offer</v>
          </cell>
        </row>
        <row r="79">
          <cell r="B79" t="str">
            <v>Construction</v>
          </cell>
        </row>
        <row r="80">
          <cell r="B80" t="str">
            <v>Corporate foundation and acquisition</v>
          </cell>
        </row>
        <row r="81">
          <cell r="B81" t="str">
            <v>Feasibility studies</v>
          </cell>
        </row>
        <row r="82">
          <cell r="B82" t="str">
            <v>Information technology</v>
          </cell>
        </row>
        <row r="83">
          <cell r="B83" t="str">
            <v>Maintenance</v>
          </cell>
        </row>
        <row r="84">
          <cell r="B84" t="str">
            <v>Organisation</v>
          </cell>
        </row>
        <row r="85">
          <cell r="B85" t="str">
            <v>Plant construction</v>
          </cell>
        </row>
        <row r="86">
          <cell r="B86" t="str">
            <v>Product development</v>
          </cell>
        </row>
        <row r="87">
          <cell r="B87" t="str">
            <v>Real estate</v>
          </cell>
        </row>
        <row r="88">
          <cell r="B88" t="str">
            <v>Research and development</v>
          </cell>
        </row>
        <row r="89">
          <cell r="B89" t="str">
            <v>Strategy</v>
          </cell>
        </row>
        <row r="90">
          <cell r="B90" t="str">
            <v>Other (specify in project scope)</v>
          </cell>
        </row>
        <row r="92">
          <cell r="B92" t="str">
            <v>KandidatIn wird ohne Auflage zugelassen</v>
          </cell>
        </row>
        <row r="93">
          <cell r="B93" t="str">
            <v>KandidatIn wird mit Auflage zugelassen</v>
          </cell>
        </row>
        <row r="94">
          <cell r="B94" t="str">
            <v>KandidatIn wird nicht zugelassen</v>
          </cell>
        </row>
        <row r="96">
          <cell r="B96" t="str">
            <v>Antrag akzeptiert, Gründe belegt</v>
          </cell>
        </row>
        <row r="97">
          <cell r="B97" t="str">
            <v>Antrag nicht akzeptiert</v>
          </cell>
        </row>
        <row r="99">
          <cell r="B99" t="str">
            <v>ja</v>
          </cell>
        </row>
        <row r="100">
          <cell r="B100" t="str">
            <v>nein</v>
          </cell>
        </row>
        <row r="102">
          <cell r="B102" t="str">
            <v>Samy Antonini</v>
          </cell>
        </row>
        <row r="103">
          <cell r="B103" t="str">
            <v>Martin Bialas</v>
          </cell>
        </row>
        <row r="104">
          <cell r="B104" t="str">
            <v>Thierry Bonjour</v>
          </cell>
        </row>
        <row r="105">
          <cell r="B105" t="str">
            <v>Dalibor Cron</v>
          </cell>
        </row>
        <row r="106">
          <cell r="B106" t="str">
            <v>Willi Frei</v>
          </cell>
        </row>
        <row r="107">
          <cell r="B107" t="str">
            <v>Claudio Greco</v>
          </cell>
        </row>
        <row r="108">
          <cell r="B108" t="str">
            <v>Beat Guntern</v>
          </cell>
        </row>
        <row r="109">
          <cell r="B109" t="str">
            <v>Mike Hubmann</v>
          </cell>
        </row>
        <row r="110">
          <cell r="B110" t="str">
            <v>Martha Muntwiler</v>
          </cell>
        </row>
        <row r="111">
          <cell r="B111" t="str">
            <v>Anja Nyffenegger</v>
          </cell>
        </row>
        <row r="112">
          <cell r="B112" t="str">
            <v>Esther Picciati</v>
          </cell>
        </row>
        <row r="113">
          <cell r="B113" t="str">
            <v>Manuela Reber</v>
          </cell>
        </row>
        <row r="114">
          <cell r="B114" t="str">
            <v>René Schanz</v>
          </cell>
        </row>
        <row r="115">
          <cell r="B115" t="str">
            <v>Alexandre Zbinden</v>
          </cell>
        </row>
        <row r="116">
          <cell r="B116" t="str">
            <v>Albert Ziegler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sheetName val="Tips"/>
      <sheetName val="S"/>
      <sheetName val="L1"/>
      <sheetName val="L2"/>
      <sheetName val="L3"/>
      <sheetName val="L4"/>
      <sheetName val="L5"/>
      <sheetName val="L6"/>
      <sheetName val="L7"/>
      <sheetName val="E1"/>
      <sheetName val="E2"/>
      <sheetName val="E3"/>
      <sheetName val="WL"/>
      <sheetName val="Admin"/>
      <sheetName val="Vorgab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010C-1E8E-4433-AADB-DCF1100009F6}">
  <sheetPr>
    <pageSetUpPr fitToPage="1"/>
  </sheetPr>
  <dimension ref="A1:O18"/>
  <sheetViews>
    <sheetView showGridLines="0" tabSelected="1" zoomScaleNormal="100" workbookViewId="0"/>
  </sheetViews>
  <sheetFormatPr baseColWidth="10" defaultColWidth="11.42578125" defaultRowHeight="11.25" x14ac:dyDescent="0.25"/>
  <cols>
    <col min="1" max="1" width="1.7109375" style="81" customWidth="1"/>
    <col min="2" max="2" width="29.7109375" style="81" customWidth="1"/>
    <col min="3" max="3" width="60.7109375" style="81" customWidth="1"/>
    <col min="4" max="4" width="1.7109375" style="80" customWidth="1"/>
    <col min="5" max="5" width="1.7109375" style="79" customWidth="1"/>
    <col min="6" max="8" width="11.42578125" style="80"/>
    <col min="9" max="16384" width="11.42578125" style="81"/>
  </cols>
  <sheetData>
    <row r="1" spans="1:15" s="80" customFormat="1" x14ac:dyDescent="0.25">
      <c r="A1" s="76"/>
      <c r="B1" s="77"/>
      <c r="C1" s="77"/>
      <c r="D1" s="78"/>
      <c r="E1" s="79"/>
      <c r="I1" s="81"/>
      <c r="J1" s="81"/>
      <c r="K1" s="81"/>
      <c r="L1" s="81"/>
      <c r="M1" s="81"/>
      <c r="N1" s="81"/>
      <c r="O1" s="81"/>
    </row>
    <row r="2" spans="1:15" s="80" customFormat="1" x14ac:dyDescent="0.25">
      <c r="A2" s="82"/>
      <c r="B2" s="294" t="s">
        <v>1580</v>
      </c>
      <c r="C2" s="294"/>
      <c r="D2" s="84"/>
      <c r="E2" s="79"/>
      <c r="I2" s="81"/>
      <c r="J2" s="81"/>
      <c r="K2" s="81"/>
      <c r="L2" s="81"/>
      <c r="M2" s="81"/>
      <c r="N2" s="81"/>
      <c r="O2" s="81"/>
    </row>
    <row r="3" spans="1:15" s="80" customFormat="1" x14ac:dyDescent="0.25">
      <c r="A3" s="82"/>
      <c r="B3" s="83"/>
      <c r="C3" s="93"/>
      <c r="D3" s="84"/>
      <c r="E3" s="79"/>
      <c r="I3" s="81"/>
      <c r="J3" s="81"/>
      <c r="K3" s="81"/>
      <c r="L3" s="81"/>
      <c r="M3" s="81"/>
      <c r="N3" s="81"/>
      <c r="O3" s="81"/>
    </row>
    <row r="4" spans="1:15" s="80" customFormat="1" ht="110.25" customHeight="1" x14ac:dyDescent="0.25">
      <c r="A4" s="82"/>
      <c r="B4" s="88" t="s">
        <v>293</v>
      </c>
      <c r="C4" s="94" t="s">
        <v>1608</v>
      </c>
      <c r="D4" s="84"/>
      <c r="E4" s="79"/>
      <c r="I4" s="81"/>
      <c r="J4" s="81"/>
      <c r="K4" s="81"/>
      <c r="L4" s="81"/>
      <c r="M4" s="81"/>
      <c r="N4" s="81"/>
      <c r="O4" s="81"/>
    </row>
    <row r="5" spans="1:15" s="80" customFormat="1" x14ac:dyDescent="0.25">
      <c r="A5" s="82"/>
      <c r="B5" s="88"/>
      <c r="C5" s="95"/>
      <c r="D5" s="84"/>
      <c r="E5" s="79"/>
      <c r="I5" s="81"/>
      <c r="J5" s="81"/>
      <c r="K5" s="81"/>
      <c r="L5" s="81"/>
      <c r="M5" s="81"/>
      <c r="N5" s="81"/>
      <c r="O5" s="81"/>
    </row>
    <row r="6" spans="1:15" s="80" customFormat="1" ht="143.25" customHeight="1" x14ac:dyDescent="0.25">
      <c r="A6" s="82"/>
      <c r="B6" s="88" t="s">
        <v>1609</v>
      </c>
      <c r="C6" s="94" t="s">
        <v>1610</v>
      </c>
      <c r="D6" s="84"/>
      <c r="E6" s="79"/>
      <c r="I6" s="81"/>
      <c r="J6" s="81"/>
      <c r="K6" s="81"/>
      <c r="L6" s="81"/>
      <c r="M6" s="81"/>
      <c r="N6" s="81"/>
      <c r="O6" s="81"/>
    </row>
    <row r="7" spans="1:15" s="80" customFormat="1" x14ac:dyDescent="0.25">
      <c r="A7" s="82"/>
      <c r="B7" s="88"/>
      <c r="C7" s="95"/>
      <c r="D7" s="84"/>
      <c r="E7" s="79"/>
      <c r="I7" s="81"/>
      <c r="J7" s="81"/>
      <c r="K7" s="81"/>
      <c r="L7" s="81"/>
      <c r="M7" s="81"/>
      <c r="N7" s="81"/>
      <c r="O7" s="81"/>
    </row>
    <row r="8" spans="1:15" s="80" customFormat="1" ht="101.25" customHeight="1" x14ac:dyDescent="0.25">
      <c r="A8" s="82"/>
      <c r="B8" s="88" t="s">
        <v>294</v>
      </c>
      <c r="C8" s="94" t="s">
        <v>1611</v>
      </c>
      <c r="D8" s="84"/>
      <c r="E8" s="79"/>
      <c r="I8" s="81"/>
      <c r="J8" s="81"/>
      <c r="K8" s="81"/>
      <c r="L8" s="81"/>
      <c r="M8" s="81"/>
      <c r="N8" s="81"/>
      <c r="O8" s="81"/>
    </row>
    <row r="9" spans="1:15" s="80" customFormat="1" x14ac:dyDescent="0.25">
      <c r="A9" s="82"/>
      <c r="B9" s="88"/>
      <c r="C9" s="87"/>
      <c r="D9" s="84"/>
      <c r="E9" s="79"/>
      <c r="I9" s="81"/>
      <c r="J9" s="81"/>
      <c r="K9" s="81"/>
      <c r="L9" s="81"/>
      <c r="M9" s="81"/>
      <c r="N9" s="81"/>
      <c r="O9" s="81"/>
    </row>
    <row r="10" spans="1:15" s="80" customFormat="1" ht="312.75" customHeight="1" x14ac:dyDescent="0.25">
      <c r="A10" s="82"/>
      <c r="B10" s="249" t="s">
        <v>295</v>
      </c>
      <c r="C10" s="94" t="s">
        <v>1612</v>
      </c>
      <c r="D10" s="84"/>
      <c r="E10" s="79"/>
      <c r="I10" s="81"/>
      <c r="J10" s="81"/>
      <c r="K10" s="81"/>
      <c r="L10" s="81"/>
      <c r="M10" s="81"/>
      <c r="N10" s="81"/>
      <c r="O10" s="81"/>
    </row>
    <row r="11" spans="1:15" s="80" customFormat="1" x14ac:dyDescent="0.25">
      <c r="A11" s="82"/>
      <c r="B11" s="88"/>
      <c r="C11" s="96"/>
      <c r="D11" s="84"/>
      <c r="E11" s="79"/>
      <c r="I11" s="81"/>
      <c r="J11" s="81"/>
      <c r="K11" s="81"/>
      <c r="L11" s="81"/>
      <c r="M11" s="81"/>
      <c r="N11" s="81"/>
      <c r="O11" s="81"/>
    </row>
    <row r="12" spans="1:15" s="283" customFormat="1" ht="67.5" customHeight="1" x14ac:dyDescent="0.25">
      <c r="A12" s="278"/>
      <c r="B12" s="279" t="s">
        <v>296</v>
      </c>
      <c r="C12" s="280" t="s">
        <v>1581</v>
      </c>
      <c r="D12" s="281"/>
      <c r="E12" s="282"/>
      <c r="I12" s="284"/>
      <c r="J12" s="284"/>
      <c r="K12" s="284"/>
      <c r="L12" s="284"/>
      <c r="M12" s="284"/>
      <c r="N12" s="284"/>
      <c r="O12" s="284"/>
    </row>
    <row r="13" spans="1:15" s="80" customFormat="1" x14ac:dyDescent="0.25">
      <c r="A13" s="82"/>
      <c r="B13" s="88"/>
      <c r="C13" s="96"/>
      <c r="D13" s="84"/>
      <c r="E13" s="79"/>
      <c r="I13" s="81"/>
      <c r="J13" s="81"/>
      <c r="K13" s="81"/>
      <c r="L13" s="81"/>
      <c r="M13" s="81"/>
      <c r="N13" s="81"/>
      <c r="O13" s="81"/>
    </row>
    <row r="14" spans="1:15" s="283" customFormat="1" ht="57" customHeight="1" x14ac:dyDescent="0.25">
      <c r="A14" s="278"/>
      <c r="B14" s="279" t="s">
        <v>297</v>
      </c>
      <c r="C14" s="285" t="s">
        <v>1613</v>
      </c>
      <c r="D14" s="281"/>
      <c r="E14" s="282"/>
      <c r="I14" s="284"/>
      <c r="J14" s="284"/>
      <c r="K14" s="284"/>
      <c r="L14" s="284"/>
      <c r="M14" s="284"/>
      <c r="N14" s="284"/>
      <c r="O14" s="284"/>
    </row>
    <row r="15" spans="1:15" s="80" customFormat="1" x14ac:dyDescent="0.25">
      <c r="A15" s="82"/>
      <c r="B15" s="88"/>
      <c r="C15" s="96"/>
      <c r="D15" s="84"/>
      <c r="E15" s="79"/>
      <c r="I15" s="81"/>
      <c r="J15" s="81"/>
      <c r="K15" s="81"/>
      <c r="L15" s="81"/>
      <c r="M15" s="81"/>
      <c r="N15" s="81"/>
      <c r="O15" s="81"/>
    </row>
    <row r="16" spans="1:15" s="80" customFormat="1" ht="55.5" customHeight="1" x14ac:dyDescent="0.25">
      <c r="A16" s="82"/>
      <c r="B16" s="249" t="s">
        <v>1614</v>
      </c>
      <c r="C16" s="94" t="s">
        <v>1615</v>
      </c>
      <c r="D16" s="84"/>
      <c r="E16" s="79"/>
      <c r="I16" s="81"/>
      <c r="J16" s="81"/>
      <c r="K16" s="81"/>
      <c r="L16" s="81"/>
      <c r="M16" s="81"/>
      <c r="N16" s="81"/>
      <c r="O16" s="81"/>
    </row>
    <row r="17" spans="1:15" s="80" customFormat="1" x14ac:dyDescent="0.25">
      <c r="A17" s="85"/>
      <c r="B17" s="192"/>
      <c r="C17" s="97"/>
      <c r="D17" s="86"/>
      <c r="E17" s="79"/>
      <c r="I17" s="81"/>
      <c r="J17" s="81"/>
      <c r="K17" s="81"/>
      <c r="L17" s="81"/>
      <c r="M17" s="81"/>
      <c r="N17" s="81"/>
      <c r="O17" s="81"/>
    </row>
    <row r="18" spans="1:15" s="80" customFormat="1" x14ac:dyDescent="0.25">
      <c r="A18" s="81"/>
      <c r="B18" s="81"/>
      <c r="C18" s="81"/>
      <c r="E18" s="79"/>
      <c r="I18" s="81"/>
      <c r="J18" s="81"/>
      <c r="K18" s="81"/>
      <c r="L18" s="81"/>
      <c r="M18" s="81"/>
      <c r="N18" s="81"/>
      <c r="O18" s="81"/>
    </row>
  </sheetData>
  <sheetProtection algorithmName="SHA-512" hashValue="hgUAp0NAE/HOVYC15dH4Cboo3fko9A76ZL8gcHOuujM59Or6M5ksGnGWwsfBCokHIjHHqdo1PUSboYCSt9jGmw==" saltValue="uOO8aYt/U54nZSkH1uf5BA=="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A, B and C
Recertification application
Instructions for completing&amp;R&amp;G</oddHeader>
    <oddFooter>&amp;L&amp;"Verdana,Standard"&amp;9© VZPM&amp;C&amp;"Verdana,Standard"&amp;9&amp;F&amp;R&amp;"Verdana,Standard"&amp;9&amp;A Page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DF44-533F-4FCD-B7D6-5D0EB42B5296}">
  <sheetPr>
    <pageSetUpPr fitToPage="1"/>
  </sheetPr>
  <dimension ref="A1:O34"/>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50.7109375" style="6" customWidth="1"/>
    <col min="4" max="4" width="10.7109375" style="6" customWidth="1"/>
    <col min="5" max="5" width="6.7109375" style="133" customWidth="1"/>
    <col min="6" max="6" width="15.7109375" style="7" customWidth="1"/>
    <col min="7" max="7" width="10.7109375" style="133" customWidth="1"/>
    <col min="8" max="8" width="7.7109375" style="133" customWidth="1"/>
    <col min="9" max="9" width="10.7109375" style="133" customWidth="1"/>
    <col min="10" max="10" width="7.7109375" style="133" customWidth="1"/>
    <col min="11" max="11" width="1.7109375" style="6" customWidth="1"/>
    <col min="12" max="16384" width="11.42578125" style="6"/>
  </cols>
  <sheetData>
    <row r="1" spans="1:15" s="7" customFormat="1" ht="9.9499999999999993" customHeight="1" x14ac:dyDescent="0.25">
      <c r="A1" s="11"/>
      <c r="B1" s="12"/>
      <c r="C1" s="12"/>
      <c r="D1" s="12"/>
      <c r="E1" s="226"/>
      <c r="F1" s="197"/>
      <c r="G1" s="226"/>
      <c r="H1" s="226"/>
      <c r="I1" s="226"/>
      <c r="J1" s="226"/>
      <c r="K1" s="184"/>
      <c r="L1" s="6"/>
      <c r="M1" s="6"/>
      <c r="N1" s="6"/>
      <c r="O1" s="6"/>
    </row>
    <row r="2" spans="1:15" s="7" customFormat="1" ht="18" customHeight="1" x14ac:dyDescent="0.25">
      <c r="A2" s="14"/>
      <c r="B2" s="306" t="s">
        <v>417</v>
      </c>
      <c r="C2" s="306"/>
      <c r="D2" s="306"/>
      <c r="E2" s="306"/>
      <c r="F2" s="306"/>
      <c r="G2" s="306"/>
      <c r="H2" s="306"/>
      <c r="I2" s="306"/>
      <c r="J2" s="306"/>
      <c r="K2" s="173"/>
      <c r="L2" s="6"/>
      <c r="M2" s="6"/>
      <c r="N2" s="6"/>
      <c r="O2" s="6"/>
    </row>
    <row r="3" spans="1:15" s="7" customFormat="1" ht="9.9499999999999993" customHeight="1" x14ac:dyDescent="0.25">
      <c r="A3" s="14"/>
      <c r="B3" s="15"/>
      <c r="C3" s="16"/>
      <c r="D3" s="16"/>
      <c r="E3" s="161"/>
      <c r="F3" s="23"/>
      <c r="G3" s="161"/>
      <c r="H3" s="161"/>
      <c r="I3" s="161"/>
      <c r="J3" s="161"/>
      <c r="K3" s="173"/>
      <c r="L3" s="6"/>
      <c r="M3" s="6"/>
      <c r="N3" s="6"/>
      <c r="O3" s="6"/>
    </row>
    <row r="4" spans="1:15" s="7" customFormat="1" ht="27.95" customHeight="1" x14ac:dyDescent="0.25">
      <c r="A4" s="231"/>
      <c r="B4" s="307" t="s">
        <v>468</v>
      </c>
      <c r="C4" s="307"/>
      <c r="D4" s="307"/>
      <c r="E4" s="307"/>
      <c r="F4" s="307"/>
      <c r="G4" s="307"/>
      <c r="H4" s="307"/>
      <c r="I4" s="307"/>
      <c r="J4" s="307"/>
      <c r="K4" s="173"/>
      <c r="L4" s="6"/>
      <c r="M4" s="6"/>
      <c r="N4" s="6"/>
      <c r="O4" s="6"/>
    </row>
    <row r="5" spans="1:15" s="7" customFormat="1" ht="12" customHeight="1" x14ac:dyDescent="0.25">
      <c r="A5" s="14"/>
      <c r="B5" s="15"/>
      <c r="C5" s="16"/>
      <c r="D5" s="16"/>
      <c r="E5" s="161"/>
      <c r="F5" s="164" t="s">
        <v>445</v>
      </c>
      <c r="G5" s="161"/>
      <c r="H5" s="161"/>
      <c r="I5" s="161"/>
      <c r="J5" s="161"/>
      <c r="K5" s="173"/>
      <c r="L5" s="6"/>
      <c r="M5" s="6"/>
      <c r="N5" s="6"/>
      <c r="O5" s="6"/>
    </row>
    <row r="6" spans="1:15" s="7" customFormat="1" ht="18" customHeight="1" x14ac:dyDescent="0.25">
      <c r="A6" s="14"/>
      <c r="B6" s="90" t="s">
        <v>270</v>
      </c>
      <c r="C6" s="295"/>
      <c r="D6" s="295"/>
      <c r="E6" s="161" t="s">
        <v>446</v>
      </c>
      <c r="F6" s="229"/>
      <c r="G6" s="345" t="s">
        <v>448</v>
      </c>
      <c r="H6" s="351">
        <f>ROUND(((F7-F6)/365)*30,0)</f>
        <v>0</v>
      </c>
      <c r="I6" s="345" t="s">
        <v>449</v>
      </c>
      <c r="J6" s="347"/>
      <c r="K6" s="173"/>
      <c r="L6" s="6"/>
      <c r="M6" s="6"/>
      <c r="N6" s="6"/>
      <c r="O6" s="6"/>
    </row>
    <row r="7" spans="1:15" s="7" customFormat="1" ht="18" customHeight="1" x14ac:dyDescent="0.25">
      <c r="A7" s="14"/>
      <c r="B7" s="90" t="s">
        <v>469</v>
      </c>
      <c r="C7" s="295"/>
      <c r="D7" s="295"/>
      <c r="E7" s="161" t="s">
        <v>447</v>
      </c>
      <c r="F7" s="229"/>
      <c r="G7" s="346"/>
      <c r="H7" s="352" t="e">
        <f>ROUND(((#REF!-#REF!)/365)*30,0)</f>
        <v>#REF!</v>
      </c>
      <c r="I7" s="346"/>
      <c r="J7" s="348"/>
      <c r="K7" s="173"/>
      <c r="L7" s="6"/>
      <c r="M7" s="6"/>
      <c r="N7" s="6"/>
      <c r="O7" s="6"/>
    </row>
    <row r="8" spans="1:15" s="7" customFormat="1" ht="8.1" customHeight="1" x14ac:dyDescent="0.25">
      <c r="A8" s="14"/>
      <c r="B8" s="15"/>
      <c r="C8" s="16"/>
      <c r="D8" s="16"/>
      <c r="E8" s="161"/>
      <c r="F8" s="23"/>
      <c r="G8" s="161"/>
      <c r="H8" s="161"/>
      <c r="I8" s="161"/>
      <c r="J8" s="161"/>
      <c r="K8" s="173"/>
      <c r="L8" s="6"/>
      <c r="M8" s="6"/>
      <c r="N8" s="6"/>
      <c r="O8" s="6"/>
    </row>
    <row r="9" spans="1:15" s="7" customFormat="1" ht="18" customHeight="1" x14ac:dyDescent="0.25">
      <c r="A9" s="14"/>
      <c r="B9" s="90" t="s">
        <v>270</v>
      </c>
      <c r="C9" s="295"/>
      <c r="D9" s="295"/>
      <c r="E9" s="161" t="s">
        <v>446</v>
      </c>
      <c r="F9" s="229"/>
      <c r="G9" s="345" t="s">
        <v>448</v>
      </c>
      <c r="H9" s="351">
        <f>ROUND(((F10-F9)/365)*30,0)</f>
        <v>0</v>
      </c>
      <c r="I9" s="345" t="s">
        <v>449</v>
      </c>
      <c r="J9" s="347"/>
      <c r="K9" s="173"/>
      <c r="L9" s="6"/>
      <c r="M9" s="6"/>
      <c r="N9" s="6"/>
      <c r="O9" s="6"/>
    </row>
    <row r="10" spans="1:15" s="7" customFormat="1" ht="18" customHeight="1" x14ac:dyDescent="0.25">
      <c r="A10" s="14"/>
      <c r="B10" s="90" t="s">
        <v>469</v>
      </c>
      <c r="C10" s="295"/>
      <c r="D10" s="295"/>
      <c r="E10" s="161" t="s">
        <v>447</v>
      </c>
      <c r="F10" s="229"/>
      <c r="G10" s="346"/>
      <c r="H10" s="352" t="e">
        <f>ROUND(((#REF!-#REF!)/365)*30,0)</f>
        <v>#REF!</v>
      </c>
      <c r="I10" s="346"/>
      <c r="J10" s="348"/>
      <c r="K10" s="173"/>
      <c r="L10" s="6"/>
      <c r="M10" s="6"/>
      <c r="N10" s="6"/>
      <c r="O10" s="6"/>
    </row>
    <row r="11" spans="1:15" s="7" customFormat="1" ht="8.1" customHeight="1" x14ac:dyDescent="0.25">
      <c r="A11" s="14"/>
      <c r="B11" s="15"/>
      <c r="C11" s="16"/>
      <c r="D11" s="16"/>
      <c r="E11" s="161"/>
      <c r="F11" s="23"/>
      <c r="G11" s="161"/>
      <c r="H11" s="161"/>
      <c r="I11" s="161"/>
      <c r="J11" s="161"/>
      <c r="K11" s="173"/>
      <c r="L11" s="6"/>
      <c r="M11" s="6"/>
      <c r="N11" s="6"/>
      <c r="O11" s="6"/>
    </row>
    <row r="12" spans="1:15" s="7" customFormat="1" ht="18" customHeight="1" x14ac:dyDescent="0.25">
      <c r="A12" s="14"/>
      <c r="B12" s="90" t="s">
        <v>270</v>
      </c>
      <c r="C12" s="295"/>
      <c r="D12" s="295"/>
      <c r="E12" s="161" t="s">
        <v>446</v>
      </c>
      <c r="F12" s="229"/>
      <c r="G12" s="345" t="s">
        <v>448</v>
      </c>
      <c r="H12" s="351">
        <f>ROUND(((F13-F12)/365)*30,0)</f>
        <v>0</v>
      </c>
      <c r="I12" s="345" t="s">
        <v>449</v>
      </c>
      <c r="J12" s="347"/>
      <c r="K12" s="173"/>
      <c r="L12" s="6"/>
      <c r="M12" s="6"/>
      <c r="N12" s="6"/>
      <c r="O12" s="6"/>
    </row>
    <row r="13" spans="1:15" s="7" customFormat="1" ht="18" customHeight="1" x14ac:dyDescent="0.25">
      <c r="A13" s="14"/>
      <c r="B13" s="90" t="s">
        <v>469</v>
      </c>
      <c r="C13" s="295"/>
      <c r="D13" s="295"/>
      <c r="E13" s="161" t="s">
        <v>447</v>
      </c>
      <c r="F13" s="229"/>
      <c r="G13" s="346"/>
      <c r="H13" s="352" t="e">
        <f>ROUND(((#REF!-#REF!)/365)*30,0)</f>
        <v>#REF!</v>
      </c>
      <c r="I13" s="346"/>
      <c r="J13" s="348"/>
      <c r="K13" s="173"/>
      <c r="L13" s="6"/>
      <c r="M13" s="6"/>
      <c r="N13" s="6"/>
      <c r="O13" s="6"/>
    </row>
    <row r="14" spans="1:15" s="7" customFormat="1" ht="8.1" customHeight="1" x14ac:dyDescent="0.25">
      <c r="A14" s="14"/>
      <c r="B14" s="15"/>
      <c r="C14" s="16"/>
      <c r="D14" s="16"/>
      <c r="E14" s="161"/>
      <c r="F14" s="23"/>
      <c r="G14" s="161"/>
      <c r="H14" s="161"/>
      <c r="I14" s="161"/>
      <c r="J14" s="161"/>
      <c r="K14" s="173"/>
      <c r="L14" s="6"/>
      <c r="M14" s="6"/>
      <c r="N14" s="6"/>
      <c r="O14" s="6"/>
    </row>
    <row r="15" spans="1:15" s="7" customFormat="1" ht="18" customHeight="1" x14ac:dyDescent="0.25">
      <c r="A15" s="14"/>
      <c r="B15" s="90" t="s">
        <v>270</v>
      </c>
      <c r="C15" s="297"/>
      <c r="D15" s="299"/>
      <c r="E15" s="161" t="s">
        <v>446</v>
      </c>
      <c r="F15" s="229"/>
      <c r="G15" s="345" t="s">
        <v>448</v>
      </c>
      <c r="H15" s="351">
        <f>ROUND(((F16-F15)/365)*30,0)</f>
        <v>0</v>
      </c>
      <c r="I15" s="345" t="s">
        <v>449</v>
      </c>
      <c r="J15" s="347"/>
      <c r="K15" s="173"/>
      <c r="L15" s="6"/>
      <c r="M15" s="6"/>
      <c r="N15" s="6"/>
      <c r="O15" s="6"/>
    </row>
    <row r="16" spans="1:15" s="7" customFormat="1" ht="18" customHeight="1" x14ac:dyDescent="0.25">
      <c r="A16" s="14"/>
      <c r="B16" s="90" t="s">
        <v>469</v>
      </c>
      <c r="C16" s="297"/>
      <c r="D16" s="299"/>
      <c r="E16" s="161" t="s">
        <v>447</v>
      </c>
      <c r="F16" s="229"/>
      <c r="G16" s="346"/>
      <c r="H16" s="352"/>
      <c r="I16" s="346"/>
      <c r="J16" s="348"/>
      <c r="K16" s="173"/>
      <c r="L16" s="6"/>
      <c r="M16" s="6"/>
      <c r="N16" s="6"/>
      <c r="O16" s="6"/>
    </row>
    <row r="17" spans="1:15" s="7" customFormat="1" ht="8.1" customHeight="1" x14ac:dyDescent="0.25">
      <c r="A17" s="14"/>
      <c r="B17" s="15"/>
      <c r="C17" s="16"/>
      <c r="D17" s="16"/>
      <c r="E17" s="161"/>
      <c r="F17" s="23"/>
      <c r="G17" s="161"/>
      <c r="H17" s="161"/>
      <c r="I17" s="161"/>
      <c r="J17" s="161"/>
      <c r="K17" s="173"/>
      <c r="L17" s="6"/>
      <c r="M17" s="6"/>
      <c r="N17" s="6"/>
      <c r="O17" s="6"/>
    </row>
    <row r="18" spans="1:15" s="7" customFormat="1" ht="18" customHeight="1" x14ac:dyDescent="0.25">
      <c r="A18" s="14"/>
      <c r="B18" s="90" t="s">
        <v>270</v>
      </c>
      <c r="C18" s="297"/>
      <c r="D18" s="299"/>
      <c r="E18" s="161" t="s">
        <v>446</v>
      </c>
      <c r="F18" s="229"/>
      <c r="G18" s="345" t="s">
        <v>448</v>
      </c>
      <c r="H18" s="351">
        <f>ROUND(((F19-F18)/365)*30,0)</f>
        <v>0</v>
      </c>
      <c r="I18" s="345" t="s">
        <v>449</v>
      </c>
      <c r="J18" s="347"/>
      <c r="K18" s="173"/>
      <c r="L18" s="6"/>
      <c r="M18" s="6"/>
      <c r="N18" s="6"/>
      <c r="O18" s="6"/>
    </row>
    <row r="19" spans="1:15" s="7" customFormat="1" ht="18" customHeight="1" x14ac:dyDescent="0.25">
      <c r="A19" s="14"/>
      <c r="B19" s="90" t="s">
        <v>469</v>
      </c>
      <c r="C19" s="297"/>
      <c r="D19" s="299"/>
      <c r="E19" s="161" t="s">
        <v>447</v>
      </c>
      <c r="F19" s="229"/>
      <c r="G19" s="346"/>
      <c r="H19" s="352"/>
      <c r="I19" s="346"/>
      <c r="J19" s="348"/>
      <c r="K19" s="173"/>
      <c r="L19" s="6"/>
      <c r="M19" s="6"/>
      <c r="N19" s="6"/>
      <c r="O19" s="6"/>
    </row>
    <row r="20" spans="1:15" s="7" customFormat="1" ht="9.9499999999999993" customHeight="1" x14ac:dyDescent="0.25">
      <c r="A20" s="14"/>
      <c r="B20" s="15"/>
      <c r="C20" s="16"/>
      <c r="D20" s="16"/>
      <c r="E20" s="161"/>
      <c r="F20" s="23"/>
      <c r="G20" s="161"/>
      <c r="H20" s="161"/>
      <c r="I20" s="161"/>
      <c r="J20" s="161"/>
      <c r="K20" s="173"/>
      <c r="L20" s="6"/>
      <c r="M20" s="6"/>
      <c r="N20" s="6"/>
      <c r="O20" s="6"/>
    </row>
    <row r="21" spans="1:15" s="7" customFormat="1" ht="18" customHeight="1" x14ac:dyDescent="0.25">
      <c r="A21" s="14"/>
      <c r="B21" s="90"/>
      <c r="C21" s="91"/>
      <c r="D21" s="91"/>
      <c r="E21" s="161"/>
      <c r="F21" s="175"/>
      <c r="G21" s="228" t="s">
        <v>450</v>
      </c>
      <c r="H21" s="220">
        <f>SUM(H6+H9+H12+H15+H18)</f>
        <v>0</v>
      </c>
      <c r="I21" s="161"/>
      <c r="J21" s="227"/>
      <c r="K21" s="173"/>
      <c r="L21" s="6"/>
      <c r="M21" s="6"/>
      <c r="N21" s="6"/>
      <c r="O21" s="6"/>
    </row>
    <row r="22" spans="1:15" s="7" customFormat="1" ht="9.9499999999999993" customHeight="1" x14ac:dyDescent="0.25">
      <c r="A22" s="19"/>
      <c r="B22" s="223"/>
      <c r="C22" s="223"/>
      <c r="D22" s="223"/>
      <c r="E22" s="225"/>
      <c r="F22" s="203"/>
      <c r="G22" s="225"/>
      <c r="H22" s="225"/>
      <c r="I22" s="225"/>
      <c r="J22" s="225"/>
      <c r="K22" s="185"/>
      <c r="L22" s="6"/>
      <c r="M22" s="6"/>
      <c r="N22" s="6"/>
      <c r="O22" s="6"/>
    </row>
    <row r="23" spans="1:15" s="7" customFormat="1" ht="9.9499999999999993" customHeight="1" x14ac:dyDescent="0.25">
      <c r="A23" s="6"/>
      <c r="B23" s="6"/>
      <c r="C23" s="6"/>
      <c r="D23" s="6"/>
      <c r="E23" s="133"/>
      <c r="G23" s="133"/>
      <c r="H23" s="133"/>
      <c r="I23" s="133"/>
      <c r="J23" s="133"/>
      <c r="K23" s="6"/>
      <c r="L23" s="6"/>
      <c r="M23" s="6"/>
      <c r="N23" s="6"/>
      <c r="O23" s="6"/>
    </row>
    <row r="24" spans="1:15" ht="9.9499999999999993" customHeight="1" x14ac:dyDescent="0.25">
      <c r="A24" s="11"/>
      <c r="B24" s="12"/>
      <c r="C24" s="12"/>
      <c r="D24" s="12"/>
      <c r="E24" s="226"/>
      <c r="F24" s="197"/>
      <c r="G24" s="226"/>
      <c r="H24" s="226"/>
      <c r="I24" s="226"/>
      <c r="J24" s="226"/>
      <c r="K24" s="184"/>
    </row>
    <row r="25" spans="1:15" ht="18" customHeight="1" x14ac:dyDescent="0.25">
      <c r="A25" s="14"/>
      <c r="B25" s="306" t="s">
        <v>418</v>
      </c>
      <c r="C25" s="306"/>
      <c r="D25" s="306"/>
      <c r="E25" s="306"/>
      <c r="F25" s="306"/>
      <c r="G25" s="306"/>
      <c r="H25" s="306"/>
      <c r="I25" s="306"/>
      <c r="J25" s="306"/>
      <c r="K25" s="173"/>
    </row>
    <row r="26" spans="1:15" ht="9.9499999999999993" customHeight="1" x14ac:dyDescent="0.25">
      <c r="A26" s="14"/>
      <c r="B26" s="15"/>
      <c r="C26" s="16"/>
      <c r="D26" s="16"/>
      <c r="E26" s="161"/>
      <c r="F26" s="23"/>
      <c r="G26" s="161"/>
      <c r="H26" s="161"/>
      <c r="I26" s="161"/>
      <c r="J26" s="161"/>
      <c r="K26" s="173"/>
    </row>
    <row r="27" spans="1:15" ht="27.95" customHeight="1" x14ac:dyDescent="0.25">
      <c r="A27" s="231"/>
      <c r="B27" s="307" t="s">
        <v>470</v>
      </c>
      <c r="C27" s="307"/>
      <c r="D27" s="307"/>
      <c r="E27" s="307"/>
      <c r="F27" s="307"/>
      <c r="G27" s="307"/>
      <c r="H27" s="307"/>
      <c r="I27" s="307"/>
      <c r="J27" s="307"/>
      <c r="K27" s="173"/>
    </row>
    <row r="28" spans="1:15" ht="9.9499999999999993" customHeight="1" x14ac:dyDescent="0.25">
      <c r="A28" s="14"/>
      <c r="B28" s="15"/>
      <c r="C28" s="16"/>
      <c r="D28" s="16"/>
      <c r="E28" s="161"/>
      <c r="F28" s="164"/>
      <c r="G28" s="161"/>
      <c r="H28" s="161"/>
      <c r="I28" s="161"/>
      <c r="J28" s="161"/>
      <c r="K28" s="173"/>
    </row>
    <row r="29" spans="1:15" ht="24" customHeight="1" x14ac:dyDescent="0.25">
      <c r="A29" s="14"/>
      <c r="B29" s="304" t="s">
        <v>472</v>
      </c>
      <c r="C29" s="304"/>
      <c r="D29" s="336" t="s">
        <v>471</v>
      </c>
      <c r="E29" s="337"/>
      <c r="F29" s="27"/>
      <c r="G29" s="232" t="s">
        <v>448</v>
      </c>
      <c r="H29" s="160">
        <f>F29*5</f>
        <v>0</v>
      </c>
      <c r="I29" s="233"/>
      <c r="J29" s="24"/>
      <c r="K29" s="173"/>
    </row>
    <row r="30" spans="1:15" ht="9.9499999999999993" customHeight="1" x14ac:dyDescent="0.25">
      <c r="A30" s="14"/>
      <c r="B30" s="15"/>
      <c r="C30" s="16"/>
      <c r="D30" s="16"/>
      <c r="E30" s="161"/>
      <c r="F30" s="23"/>
      <c r="G30" s="161"/>
      <c r="H30" s="161"/>
      <c r="I30" s="161"/>
      <c r="J30" s="161"/>
      <c r="K30" s="173"/>
    </row>
    <row r="31" spans="1:15" ht="24" customHeight="1" x14ac:dyDescent="0.25">
      <c r="A31" s="14"/>
      <c r="B31" s="304" t="s">
        <v>473</v>
      </c>
      <c r="C31" s="304"/>
      <c r="D31" s="336" t="s">
        <v>471</v>
      </c>
      <c r="E31" s="337"/>
      <c r="F31" s="27"/>
      <c r="G31" s="232" t="s">
        <v>448</v>
      </c>
      <c r="H31" s="160">
        <f>F31*30</f>
        <v>0</v>
      </c>
      <c r="I31" s="233"/>
      <c r="J31" s="24"/>
      <c r="K31" s="173"/>
    </row>
    <row r="32" spans="1:15" ht="9.9499999999999993" customHeight="1" x14ac:dyDescent="0.25">
      <c r="A32" s="14"/>
      <c r="B32" s="15"/>
      <c r="C32" s="16"/>
      <c r="D32" s="16"/>
      <c r="E32" s="161"/>
      <c r="F32" s="23"/>
      <c r="G32" s="161"/>
      <c r="H32" s="161"/>
      <c r="I32" s="161"/>
      <c r="J32" s="161"/>
      <c r="K32" s="173"/>
    </row>
    <row r="33" spans="1:11" ht="18" customHeight="1" x14ac:dyDescent="0.25">
      <c r="A33" s="14"/>
      <c r="B33" s="90"/>
      <c r="C33" s="91"/>
      <c r="D33" s="91"/>
      <c r="E33" s="161"/>
      <c r="F33" s="175"/>
      <c r="G33" s="228" t="s">
        <v>450</v>
      </c>
      <c r="H33" s="220">
        <f>SUM(H29+H31)</f>
        <v>0</v>
      </c>
      <c r="I33" s="161"/>
      <c r="J33" s="227"/>
      <c r="K33" s="173"/>
    </row>
    <row r="34" spans="1:11" ht="9.9499999999999993" customHeight="1" x14ac:dyDescent="0.25">
      <c r="A34" s="19"/>
      <c r="B34" s="223"/>
      <c r="C34" s="223"/>
      <c r="D34" s="223"/>
      <c r="E34" s="225"/>
      <c r="F34" s="203"/>
      <c r="G34" s="225"/>
      <c r="H34" s="225"/>
      <c r="I34" s="225"/>
      <c r="J34" s="225"/>
      <c r="K34" s="185"/>
    </row>
  </sheetData>
  <sheetProtection algorithmName="SHA-512" hashValue="NC6DXoX033Wv6poI+W9zfCVy7Jtc+FU23XtNjEowZX7GGjJebeV6OfZxqcD+wvQ7dD65Ow/6bLK/Xjmlgk5riA==" saltValue="o4ut+eqEr2hqSK6LxJeeNw==" spinCount="100000" sheet="1" objects="1" scenarios="1"/>
  <mergeCells count="38">
    <mergeCell ref="B27:J27"/>
    <mergeCell ref="B29:C29"/>
    <mergeCell ref="D29:E29"/>
    <mergeCell ref="B31:C31"/>
    <mergeCell ref="D31:E31"/>
    <mergeCell ref="C18:D18"/>
    <mergeCell ref="G18:G19"/>
    <mergeCell ref="H18:H19"/>
    <mergeCell ref="I18:I19"/>
    <mergeCell ref="J18:J19"/>
    <mergeCell ref="C19:D19"/>
    <mergeCell ref="C15:D15"/>
    <mergeCell ref="G15:G16"/>
    <mergeCell ref="H15:H16"/>
    <mergeCell ref="I15:I16"/>
    <mergeCell ref="J15:J16"/>
    <mergeCell ref="C16:D16"/>
    <mergeCell ref="G12:G13"/>
    <mergeCell ref="H12:H13"/>
    <mergeCell ref="I12:I13"/>
    <mergeCell ref="J12:J13"/>
    <mergeCell ref="C13:D13"/>
    <mergeCell ref="B2:J2"/>
    <mergeCell ref="B25:J25"/>
    <mergeCell ref="B4:J4"/>
    <mergeCell ref="C6:D6"/>
    <mergeCell ref="G6:G7"/>
    <mergeCell ref="H6:H7"/>
    <mergeCell ref="I6:I7"/>
    <mergeCell ref="J6:J7"/>
    <mergeCell ref="C7:D7"/>
    <mergeCell ref="C9:D9"/>
    <mergeCell ref="G9:G10"/>
    <mergeCell ref="H9:H10"/>
    <mergeCell ref="I9:I10"/>
    <mergeCell ref="J9:J10"/>
    <mergeCell ref="C10:D10"/>
    <mergeCell ref="C12:D12"/>
  </mergeCells>
  <printOptions horizontalCentered="1"/>
  <pageMargins left="0.39370078740157483" right="0.39370078740157483" top="1.5748031496062993" bottom="0.59055118110236227" header="0.39370078740157483" footer="0.31496062992125984"/>
  <pageSetup paperSize="9" scale="89" fitToHeight="0" orientation="landscape" horizontalDpi="300" verticalDpi="300" r:id="rId1"/>
  <headerFooter>
    <oddHeader>&amp;L&amp;"Verdana,Standard"&amp;9&amp;G&amp;C&amp;"Verdana,Fett"&amp;12
IPMA Level A, B and C
Recertification application
Leading positions in professional associations and assessor activities for the VZPM&amp;R&amp;G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e is outside the recertification period!" xr:uid="{F8D160B1-E47C-45E5-A50F-4091DB91BFF9}">
          <x14:formula1>
            <xm:f>Pers!$D$17</xm:f>
          </x14:formula1>
          <x14:formula2>
            <xm:f>Pers!$D$18</xm:f>
          </x14:formula2>
          <xm:sqref>F6:F7 F9:F10 F12:F13 F15:F16 F18:F19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1E2A-9E5E-47BD-887B-8FFFFDBAA2C0}">
  <sheetPr>
    <pageSetUpPr fitToPage="1"/>
  </sheetPr>
  <dimension ref="A1:N32"/>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60.7109375" style="6" customWidth="1"/>
    <col min="4" max="4" width="6.7109375" style="133" customWidth="1"/>
    <col min="5" max="5" width="15.7109375" style="7" customWidth="1"/>
    <col min="6" max="6" width="10.7109375" style="133" customWidth="1"/>
    <col min="7" max="7" width="7.7109375" style="133" customWidth="1"/>
    <col min="8" max="8" width="10.7109375" style="133" customWidth="1"/>
    <col min="9" max="9" width="7.7109375" style="133" customWidth="1"/>
    <col min="10" max="10" width="1.7109375" style="6" customWidth="1"/>
    <col min="11" max="16384" width="11.42578125" style="6"/>
  </cols>
  <sheetData>
    <row r="1" spans="1:14" s="7" customFormat="1" ht="9.9499999999999993" customHeight="1" x14ac:dyDescent="0.25">
      <c r="A1" s="11"/>
      <c r="B1" s="12"/>
      <c r="C1" s="12"/>
      <c r="D1" s="226"/>
      <c r="E1" s="197"/>
      <c r="F1" s="226"/>
      <c r="G1" s="226"/>
      <c r="H1" s="226"/>
      <c r="I1" s="226"/>
      <c r="J1" s="184"/>
      <c r="K1" s="6"/>
      <c r="L1" s="6"/>
      <c r="M1" s="6"/>
      <c r="N1" s="6"/>
    </row>
    <row r="2" spans="1:14" s="7" customFormat="1" ht="18" customHeight="1" x14ac:dyDescent="0.25">
      <c r="A2" s="14"/>
      <c r="B2" s="306" t="s">
        <v>419</v>
      </c>
      <c r="C2" s="306"/>
      <c r="D2" s="306"/>
      <c r="E2" s="306"/>
      <c r="F2" s="306"/>
      <c r="G2" s="306"/>
      <c r="H2" s="306"/>
      <c r="I2" s="306"/>
      <c r="J2" s="173"/>
      <c r="K2" s="6"/>
      <c r="L2" s="6"/>
      <c r="M2" s="6"/>
      <c r="N2" s="6"/>
    </row>
    <row r="3" spans="1:14" s="7" customFormat="1" ht="9.9499999999999993" customHeight="1" x14ac:dyDescent="0.25">
      <c r="A3" s="14"/>
      <c r="B3" s="15"/>
      <c r="C3" s="16"/>
      <c r="D3" s="161"/>
      <c r="E3" s="23"/>
      <c r="F3" s="161"/>
      <c r="G3" s="161"/>
      <c r="H3" s="161"/>
      <c r="I3" s="161"/>
      <c r="J3" s="173"/>
      <c r="K3" s="6"/>
      <c r="L3" s="6"/>
      <c r="M3" s="6"/>
      <c r="N3" s="6"/>
    </row>
    <row r="4" spans="1:14" s="7" customFormat="1" ht="27.95" customHeight="1" x14ac:dyDescent="0.25">
      <c r="A4" s="231"/>
      <c r="B4" s="307" t="s">
        <v>474</v>
      </c>
      <c r="C4" s="307"/>
      <c r="D4" s="307"/>
      <c r="E4" s="307"/>
      <c r="F4" s="307"/>
      <c r="G4" s="307"/>
      <c r="H4" s="307"/>
      <c r="I4" s="307"/>
      <c r="J4" s="173"/>
      <c r="K4" s="6"/>
      <c r="L4" s="6"/>
      <c r="M4" s="6"/>
      <c r="N4" s="6"/>
    </row>
    <row r="5" spans="1:14" s="7" customFormat="1" ht="12" customHeight="1" x14ac:dyDescent="0.25">
      <c r="A5" s="14"/>
      <c r="B5" s="15"/>
      <c r="C5" s="16"/>
      <c r="D5" s="161"/>
      <c r="E5" s="164" t="s">
        <v>445</v>
      </c>
      <c r="F5" s="161"/>
      <c r="G5" s="161"/>
      <c r="H5" s="161"/>
      <c r="I5" s="161"/>
      <c r="J5" s="173"/>
      <c r="K5" s="6"/>
      <c r="L5" s="6"/>
      <c r="M5" s="6"/>
      <c r="N5" s="6"/>
    </row>
    <row r="6" spans="1:14" s="7" customFormat="1" ht="18" customHeight="1" x14ac:dyDescent="0.25">
      <c r="A6" s="14"/>
      <c r="B6" s="90" t="s">
        <v>475</v>
      </c>
      <c r="C6" s="222"/>
      <c r="D6" s="161" t="s">
        <v>446</v>
      </c>
      <c r="E6" s="229"/>
      <c r="F6" s="345" t="s">
        <v>448</v>
      </c>
      <c r="G6" s="347"/>
      <c r="H6" s="345" t="s">
        <v>449</v>
      </c>
      <c r="I6" s="347"/>
      <c r="J6" s="173"/>
      <c r="K6" s="6"/>
      <c r="L6" s="6"/>
      <c r="M6" s="6"/>
      <c r="N6" s="6"/>
    </row>
    <row r="7" spans="1:14" s="7" customFormat="1" ht="18" customHeight="1" x14ac:dyDescent="0.25">
      <c r="A7" s="14"/>
      <c r="B7" s="90" t="s">
        <v>481</v>
      </c>
      <c r="C7" s="222"/>
      <c r="D7" s="161" t="s">
        <v>447</v>
      </c>
      <c r="E7" s="229"/>
      <c r="F7" s="346"/>
      <c r="G7" s="348"/>
      <c r="H7" s="346"/>
      <c r="I7" s="348"/>
      <c r="J7" s="173"/>
      <c r="K7" s="6"/>
      <c r="L7" s="6"/>
      <c r="M7" s="6"/>
      <c r="N7" s="6"/>
    </row>
    <row r="8" spans="1:14" s="7" customFormat="1" ht="9.9499999999999993" customHeight="1" x14ac:dyDescent="0.25">
      <c r="A8" s="14"/>
      <c r="B8" s="15"/>
      <c r="C8" s="16"/>
      <c r="D8" s="161"/>
      <c r="E8" s="23"/>
      <c r="F8" s="161"/>
      <c r="G8" s="161"/>
      <c r="H8" s="161"/>
      <c r="I8" s="161"/>
      <c r="J8" s="173"/>
      <c r="K8" s="6"/>
      <c r="L8" s="6"/>
      <c r="M8" s="6"/>
      <c r="N8" s="6"/>
    </row>
    <row r="9" spans="1:14" s="7" customFormat="1" ht="18" customHeight="1" x14ac:dyDescent="0.25">
      <c r="A9" s="14"/>
      <c r="B9" s="90" t="s">
        <v>475</v>
      </c>
      <c r="C9" s="222"/>
      <c r="D9" s="161" t="s">
        <v>446</v>
      </c>
      <c r="E9" s="229"/>
      <c r="F9" s="345" t="s">
        <v>448</v>
      </c>
      <c r="G9" s="347"/>
      <c r="H9" s="345" t="s">
        <v>449</v>
      </c>
      <c r="I9" s="347"/>
      <c r="J9" s="173"/>
      <c r="K9" s="6"/>
      <c r="L9" s="6"/>
      <c r="M9" s="6"/>
      <c r="N9" s="6"/>
    </row>
    <row r="10" spans="1:14" s="7" customFormat="1" ht="18" customHeight="1" x14ac:dyDescent="0.25">
      <c r="A10" s="14"/>
      <c r="B10" s="90" t="s">
        <v>481</v>
      </c>
      <c r="C10" s="222"/>
      <c r="D10" s="161" t="s">
        <v>447</v>
      </c>
      <c r="E10" s="229"/>
      <c r="F10" s="346"/>
      <c r="G10" s="348"/>
      <c r="H10" s="346"/>
      <c r="I10" s="348"/>
      <c r="J10" s="173"/>
      <c r="K10" s="6"/>
      <c r="L10" s="6"/>
      <c r="M10" s="6"/>
      <c r="N10" s="6"/>
    </row>
    <row r="11" spans="1:14" s="7" customFormat="1" ht="9.9499999999999993" customHeight="1" x14ac:dyDescent="0.25">
      <c r="A11" s="14"/>
      <c r="B11" s="15"/>
      <c r="C11" s="16"/>
      <c r="D11" s="161"/>
      <c r="E11" s="23"/>
      <c r="F11" s="161"/>
      <c r="G11" s="161"/>
      <c r="H11" s="161"/>
      <c r="I11" s="161"/>
      <c r="J11" s="173"/>
      <c r="K11" s="6"/>
      <c r="L11" s="6"/>
      <c r="M11" s="6"/>
      <c r="N11" s="6"/>
    </row>
    <row r="12" spans="1:14" s="7" customFormat="1" ht="18" customHeight="1" x14ac:dyDescent="0.25">
      <c r="A12" s="14"/>
      <c r="B12" s="90" t="s">
        <v>475</v>
      </c>
      <c r="C12" s="222"/>
      <c r="D12" s="161" t="s">
        <v>446</v>
      </c>
      <c r="E12" s="229"/>
      <c r="F12" s="345" t="s">
        <v>448</v>
      </c>
      <c r="G12" s="347"/>
      <c r="H12" s="345" t="s">
        <v>449</v>
      </c>
      <c r="I12" s="347"/>
      <c r="J12" s="173"/>
      <c r="K12" s="6"/>
      <c r="L12" s="6"/>
      <c r="M12" s="6"/>
      <c r="N12" s="6"/>
    </row>
    <row r="13" spans="1:14" s="7" customFormat="1" ht="18" customHeight="1" x14ac:dyDescent="0.25">
      <c r="A13" s="14"/>
      <c r="B13" s="90" t="s">
        <v>481</v>
      </c>
      <c r="C13" s="222"/>
      <c r="D13" s="161" t="s">
        <v>447</v>
      </c>
      <c r="E13" s="229"/>
      <c r="F13" s="346"/>
      <c r="G13" s="348"/>
      <c r="H13" s="346"/>
      <c r="I13" s="348"/>
      <c r="J13" s="173"/>
      <c r="K13" s="6"/>
      <c r="L13" s="6"/>
      <c r="M13" s="6"/>
      <c r="N13" s="6"/>
    </row>
    <row r="14" spans="1:14" s="7" customFormat="1" ht="9.9499999999999993" customHeight="1" x14ac:dyDescent="0.25">
      <c r="A14" s="14"/>
      <c r="B14" s="15"/>
      <c r="C14" s="16"/>
      <c r="D14" s="161"/>
      <c r="E14" s="23"/>
      <c r="F14" s="161"/>
      <c r="G14" s="161"/>
      <c r="H14" s="161"/>
      <c r="I14" s="161"/>
      <c r="J14" s="173"/>
      <c r="K14" s="6"/>
      <c r="L14" s="6"/>
      <c r="M14" s="6"/>
      <c r="N14" s="6"/>
    </row>
    <row r="15" spans="1:14" s="7" customFormat="1" ht="18" customHeight="1" x14ac:dyDescent="0.25">
      <c r="A15" s="14"/>
      <c r="B15" s="90" t="s">
        <v>475</v>
      </c>
      <c r="C15" s="222"/>
      <c r="D15" s="161" t="s">
        <v>446</v>
      </c>
      <c r="E15" s="229"/>
      <c r="F15" s="345" t="s">
        <v>448</v>
      </c>
      <c r="G15" s="347"/>
      <c r="H15" s="345" t="s">
        <v>449</v>
      </c>
      <c r="I15" s="347"/>
      <c r="J15" s="173"/>
      <c r="K15" s="6"/>
      <c r="L15" s="6"/>
      <c r="M15" s="6"/>
      <c r="N15" s="6"/>
    </row>
    <row r="16" spans="1:14" s="7" customFormat="1" ht="18" customHeight="1" x14ac:dyDescent="0.25">
      <c r="A16" s="14"/>
      <c r="B16" s="90" t="s">
        <v>481</v>
      </c>
      <c r="C16" s="222"/>
      <c r="D16" s="161" t="s">
        <v>447</v>
      </c>
      <c r="E16" s="229"/>
      <c r="F16" s="346"/>
      <c r="G16" s="348"/>
      <c r="H16" s="346"/>
      <c r="I16" s="348"/>
      <c r="J16" s="173"/>
      <c r="K16" s="6"/>
      <c r="L16" s="6"/>
      <c r="M16" s="6"/>
      <c r="N16" s="6"/>
    </row>
    <row r="17" spans="1:14" s="7" customFormat="1" ht="9.9499999999999993" customHeight="1" x14ac:dyDescent="0.25">
      <c r="A17" s="14"/>
      <c r="B17" s="15"/>
      <c r="C17" s="16"/>
      <c r="D17" s="161"/>
      <c r="E17" s="23"/>
      <c r="F17" s="161"/>
      <c r="G17" s="161"/>
      <c r="H17" s="161"/>
      <c r="I17" s="161"/>
      <c r="J17" s="173"/>
      <c r="K17" s="6"/>
      <c r="L17" s="6"/>
      <c r="M17" s="6"/>
      <c r="N17" s="6"/>
    </row>
    <row r="18" spans="1:14" s="7" customFormat="1" ht="18" customHeight="1" x14ac:dyDescent="0.25">
      <c r="A18" s="14"/>
      <c r="B18" s="90" t="s">
        <v>475</v>
      </c>
      <c r="C18" s="222"/>
      <c r="D18" s="161" t="s">
        <v>446</v>
      </c>
      <c r="E18" s="229"/>
      <c r="F18" s="345" t="s">
        <v>448</v>
      </c>
      <c r="G18" s="347"/>
      <c r="H18" s="345" t="s">
        <v>449</v>
      </c>
      <c r="I18" s="347"/>
      <c r="J18" s="173"/>
      <c r="K18" s="6"/>
      <c r="L18" s="6"/>
      <c r="M18" s="6"/>
      <c r="N18" s="6"/>
    </row>
    <row r="19" spans="1:14" s="7" customFormat="1" ht="18" customHeight="1" x14ac:dyDescent="0.25">
      <c r="A19" s="14"/>
      <c r="B19" s="90" t="s">
        <v>481</v>
      </c>
      <c r="C19" s="222"/>
      <c r="D19" s="161" t="s">
        <v>447</v>
      </c>
      <c r="E19" s="229"/>
      <c r="F19" s="346"/>
      <c r="G19" s="348"/>
      <c r="H19" s="346"/>
      <c r="I19" s="348"/>
      <c r="J19" s="173"/>
      <c r="K19" s="6"/>
      <c r="L19" s="6"/>
      <c r="M19" s="6"/>
      <c r="N19" s="6"/>
    </row>
    <row r="20" spans="1:14" s="7" customFormat="1" ht="9.9499999999999993" customHeight="1" x14ac:dyDescent="0.25">
      <c r="A20" s="14"/>
      <c r="B20" s="15"/>
      <c r="C20" s="16"/>
      <c r="D20" s="161"/>
      <c r="E20" s="23"/>
      <c r="F20" s="161"/>
      <c r="G20" s="161"/>
      <c r="H20" s="161"/>
      <c r="I20" s="161"/>
      <c r="J20" s="173"/>
      <c r="K20" s="6"/>
      <c r="L20" s="6"/>
      <c r="M20" s="6"/>
      <c r="N20" s="6"/>
    </row>
    <row r="21" spans="1:14" s="7" customFormat="1" ht="18" customHeight="1" x14ac:dyDescent="0.25">
      <c r="A21" s="14"/>
      <c r="B21" s="90" t="s">
        <v>475</v>
      </c>
      <c r="C21" s="222"/>
      <c r="D21" s="161" t="s">
        <v>446</v>
      </c>
      <c r="E21" s="229"/>
      <c r="F21" s="345" t="s">
        <v>448</v>
      </c>
      <c r="G21" s="347"/>
      <c r="H21" s="345" t="s">
        <v>449</v>
      </c>
      <c r="I21" s="347"/>
      <c r="J21" s="173"/>
      <c r="K21" s="6"/>
      <c r="L21" s="6"/>
      <c r="M21" s="6"/>
      <c r="N21" s="6"/>
    </row>
    <row r="22" spans="1:14" s="7" customFormat="1" ht="18" customHeight="1" x14ac:dyDescent="0.25">
      <c r="A22" s="14"/>
      <c r="B22" s="90" t="s">
        <v>481</v>
      </c>
      <c r="C22" s="222"/>
      <c r="D22" s="161" t="s">
        <v>447</v>
      </c>
      <c r="E22" s="229"/>
      <c r="F22" s="346"/>
      <c r="G22" s="348"/>
      <c r="H22" s="346"/>
      <c r="I22" s="348"/>
      <c r="J22" s="173"/>
      <c r="K22" s="6"/>
      <c r="L22" s="6"/>
      <c r="M22" s="6"/>
      <c r="N22" s="6"/>
    </row>
    <row r="23" spans="1:14" s="7" customFormat="1" ht="9.9499999999999993" customHeight="1" x14ac:dyDescent="0.25">
      <c r="A23" s="14"/>
      <c r="B23" s="15"/>
      <c r="C23" s="16"/>
      <c r="D23" s="161"/>
      <c r="E23" s="23"/>
      <c r="F23" s="161"/>
      <c r="G23" s="161"/>
      <c r="H23" s="161"/>
      <c r="I23" s="161"/>
      <c r="J23" s="173"/>
      <c r="K23" s="6"/>
      <c r="L23" s="6"/>
      <c r="M23" s="6"/>
      <c r="N23" s="6"/>
    </row>
    <row r="24" spans="1:14" s="7" customFormat="1" ht="18" customHeight="1" x14ac:dyDescent="0.25">
      <c r="A24" s="14"/>
      <c r="B24" s="90" t="s">
        <v>475</v>
      </c>
      <c r="C24" s="222"/>
      <c r="D24" s="161" t="s">
        <v>446</v>
      </c>
      <c r="E24" s="229"/>
      <c r="F24" s="345" t="s">
        <v>448</v>
      </c>
      <c r="G24" s="347"/>
      <c r="H24" s="345" t="s">
        <v>449</v>
      </c>
      <c r="I24" s="347"/>
      <c r="J24" s="173"/>
      <c r="K24" s="6"/>
      <c r="L24" s="6"/>
      <c r="M24" s="6"/>
      <c r="N24" s="6"/>
    </row>
    <row r="25" spans="1:14" s="7" customFormat="1" ht="18" customHeight="1" x14ac:dyDescent="0.25">
      <c r="A25" s="14"/>
      <c r="B25" s="90" t="s">
        <v>481</v>
      </c>
      <c r="C25" s="222"/>
      <c r="D25" s="161" t="s">
        <v>447</v>
      </c>
      <c r="E25" s="229"/>
      <c r="F25" s="346"/>
      <c r="G25" s="348"/>
      <c r="H25" s="346"/>
      <c r="I25" s="348"/>
      <c r="J25" s="173"/>
      <c r="K25" s="6"/>
      <c r="L25" s="6"/>
      <c r="M25" s="6"/>
      <c r="N25" s="6"/>
    </row>
    <row r="26" spans="1:14" s="7" customFormat="1" ht="9.9499999999999993" customHeight="1" x14ac:dyDescent="0.25">
      <c r="A26" s="14"/>
      <c r="B26" s="15"/>
      <c r="C26" s="16"/>
      <c r="D26" s="161"/>
      <c r="E26" s="23"/>
      <c r="F26" s="161"/>
      <c r="G26" s="161"/>
      <c r="H26" s="161"/>
      <c r="I26" s="161"/>
      <c r="J26" s="173"/>
      <c r="K26" s="6"/>
      <c r="L26" s="6"/>
      <c r="M26" s="6"/>
      <c r="N26" s="6"/>
    </row>
    <row r="27" spans="1:14" s="7" customFormat="1" ht="18" customHeight="1" x14ac:dyDescent="0.25">
      <c r="A27" s="14"/>
      <c r="B27" s="90" t="s">
        <v>475</v>
      </c>
      <c r="C27" s="222"/>
      <c r="D27" s="161" t="s">
        <v>446</v>
      </c>
      <c r="E27" s="229"/>
      <c r="F27" s="345" t="s">
        <v>448</v>
      </c>
      <c r="G27" s="347"/>
      <c r="H27" s="345" t="s">
        <v>449</v>
      </c>
      <c r="I27" s="347"/>
      <c r="J27" s="173"/>
      <c r="K27" s="6"/>
      <c r="L27" s="6"/>
      <c r="M27" s="6"/>
      <c r="N27" s="6"/>
    </row>
    <row r="28" spans="1:14" s="7" customFormat="1" ht="18" customHeight="1" x14ac:dyDescent="0.25">
      <c r="A28" s="14"/>
      <c r="B28" s="90" t="s">
        <v>481</v>
      </c>
      <c r="C28" s="222"/>
      <c r="D28" s="161" t="s">
        <v>447</v>
      </c>
      <c r="E28" s="229"/>
      <c r="F28" s="346"/>
      <c r="G28" s="348"/>
      <c r="H28" s="346"/>
      <c r="I28" s="348"/>
      <c r="J28" s="173"/>
      <c r="K28" s="6"/>
      <c r="L28" s="6"/>
      <c r="M28" s="6"/>
      <c r="N28" s="6"/>
    </row>
    <row r="29" spans="1:14" s="7" customFormat="1" ht="9.9499999999999993" customHeight="1" x14ac:dyDescent="0.25">
      <c r="A29" s="14"/>
      <c r="B29" s="15"/>
      <c r="C29" s="16"/>
      <c r="D29" s="161"/>
      <c r="E29" s="23"/>
      <c r="F29" s="161"/>
      <c r="G29" s="161"/>
      <c r="H29" s="161"/>
      <c r="I29" s="161"/>
      <c r="J29" s="173"/>
      <c r="K29" s="6"/>
      <c r="L29" s="6"/>
      <c r="M29" s="6"/>
      <c r="N29" s="6"/>
    </row>
    <row r="30" spans="1:14" s="7" customFormat="1" ht="18" customHeight="1" x14ac:dyDescent="0.25">
      <c r="A30" s="14"/>
      <c r="B30" s="90"/>
      <c r="C30" s="91"/>
      <c r="D30" s="161"/>
      <c r="E30" s="175"/>
      <c r="F30" s="228" t="s">
        <v>450</v>
      </c>
      <c r="G30" s="220">
        <f>SUM(G6+G9+G12+G15+G18+G21+G24+G27)</f>
        <v>0</v>
      </c>
      <c r="H30" s="161"/>
      <c r="I30" s="227"/>
      <c r="J30" s="173"/>
      <c r="K30" s="6"/>
      <c r="L30" s="6"/>
      <c r="M30" s="6"/>
      <c r="N30" s="6"/>
    </row>
    <row r="31" spans="1:14" s="7" customFormat="1" ht="9.9499999999999993" customHeight="1" x14ac:dyDescent="0.25">
      <c r="A31" s="19"/>
      <c r="B31" s="223"/>
      <c r="C31" s="223"/>
      <c r="D31" s="225"/>
      <c r="E31" s="203"/>
      <c r="F31" s="225"/>
      <c r="G31" s="225"/>
      <c r="H31" s="225"/>
      <c r="I31" s="225"/>
      <c r="J31" s="185"/>
      <c r="K31" s="6"/>
      <c r="L31" s="6"/>
      <c r="M31" s="6"/>
      <c r="N31" s="6"/>
    </row>
    <row r="32" spans="1:14" s="7" customFormat="1" ht="9.9499999999999993" customHeight="1" x14ac:dyDescent="0.25">
      <c r="A32" s="6"/>
      <c r="B32" s="6"/>
      <c r="C32" s="6"/>
      <c r="D32" s="133"/>
      <c r="F32" s="133"/>
      <c r="G32" s="133"/>
      <c r="H32" s="133"/>
      <c r="I32" s="133"/>
      <c r="J32" s="6"/>
      <c r="K32" s="6"/>
      <c r="L32" s="6"/>
      <c r="M32" s="6"/>
      <c r="N32" s="6"/>
    </row>
  </sheetData>
  <sheetProtection algorithmName="SHA-512" hashValue="6tb8D/HSU06zg49Bm+2eNtRqszPnYWArAKcOIykeeqiwkxtKHAsmcwa0FZrLD7AATCFDDjdHIWGwtdG5t7SVBg==" saltValue="AT0sAr+CEK3x39NNJldDcg==" spinCount="100000" sheet="1" objects="1" scenarios="1"/>
  <mergeCells count="34">
    <mergeCell ref="F24:F25"/>
    <mergeCell ref="G24:G25"/>
    <mergeCell ref="H24:H25"/>
    <mergeCell ref="I24:I25"/>
    <mergeCell ref="F27:F28"/>
    <mergeCell ref="G27:G28"/>
    <mergeCell ref="H27:H28"/>
    <mergeCell ref="I27:I28"/>
    <mergeCell ref="F18:F19"/>
    <mergeCell ref="G18:G19"/>
    <mergeCell ref="H18:H19"/>
    <mergeCell ref="I18:I19"/>
    <mergeCell ref="F21:F22"/>
    <mergeCell ref="G21:G22"/>
    <mergeCell ref="H21:H22"/>
    <mergeCell ref="I21:I22"/>
    <mergeCell ref="F12:F13"/>
    <mergeCell ref="G12:G13"/>
    <mergeCell ref="H12:H13"/>
    <mergeCell ref="I12:I13"/>
    <mergeCell ref="F15:F16"/>
    <mergeCell ref="G15:G16"/>
    <mergeCell ref="H15:H16"/>
    <mergeCell ref="I15:I16"/>
    <mergeCell ref="B2:I2"/>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A, B and C
Recertification application
Further professional activities&amp;R&amp;G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e is outside the recertification period!" xr:uid="{4F723486-3A6F-4104-9A20-1896578AEF10}">
          <x14:formula1>
            <xm:f>Pers!$D$17</xm:f>
          </x14:formula1>
          <x14:formula2>
            <xm:f>Pers!$D$18</xm:f>
          </x14:formula2>
          <xm:sqref>E6:E7 E9:E10 E12:E13 E15:E16 E18:E19 E21:E22 E24:E25 E27:E28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AO1057"/>
  <sheetViews>
    <sheetView showGridLines="0" zoomScaleNormal="100" workbookViewId="0"/>
  </sheetViews>
  <sheetFormatPr baseColWidth="10" defaultColWidth="11.42578125" defaultRowHeight="11.25" x14ac:dyDescent="0.25"/>
  <cols>
    <col min="1" max="1" width="1.7109375" style="6" customWidth="1"/>
    <col min="2" max="2" width="29.7109375" style="6" customWidth="1"/>
    <col min="3" max="3" width="5.7109375" style="6" customWidth="1"/>
    <col min="4" max="4" width="12.7109375" style="6" customWidth="1"/>
    <col min="5" max="5" width="5.7109375" style="6" customWidth="1"/>
    <col min="6" max="6" width="12.7109375" style="6" customWidth="1"/>
    <col min="7" max="7" width="2.7109375" style="6" customWidth="1"/>
    <col min="8" max="8" width="10.7109375" style="6" customWidth="1"/>
    <col min="9" max="9" width="2.7109375" style="6" customWidth="1"/>
    <col min="10" max="10" width="13.7109375" style="6" customWidth="1"/>
    <col min="11" max="11" width="1.7109375" style="7" customWidth="1"/>
    <col min="12" max="12" width="1.7109375" style="35" customWidth="1"/>
    <col min="13" max="17" width="6.7109375" style="30" hidden="1" customWidth="1"/>
    <col min="18" max="18" width="6.7109375" style="7" hidden="1" customWidth="1"/>
    <col min="19" max="30" width="6.7109375" style="6" hidden="1" customWidth="1"/>
    <col min="31" max="31" width="1.7109375" style="6" hidden="1" customWidth="1"/>
    <col min="32" max="34" width="6.7109375" style="6" hidden="1" customWidth="1"/>
    <col min="35" max="35" width="1.7109375" style="6" hidden="1" customWidth="1"/>
    <col min="36" max="37" width="8.7109375" style="6" hidden="1" customWidth="1"/>
    <col min="38" max="38" width="1.7109375" style="6" hidden="1" customWidth="1"/>
    <col min="39" max="39" width="12.7109375" style="6" hidden="1" customWidth="1"/>
    <col min="40" max="40" width="1.7109375" style="6" hidden="1" customWidth="1"/>
    <col min="41" max="41" width="11.42578125" style="6" hidden="1" customWidth="1"/>
    <col min="42" max="16384" width="11.42578125" style="6"/>
  </cols>
  <sheetData>
    <row r="1" spans="1:33" ht="9.9499999999999993" customHeight="1" x14ac:dyDescent="0.25">
      <c r="A1" s="11"/>
      <c r="B1" s="12"/>
      <c r="C1" s="12"/>
      <c r="D1" s="12"/>
      <c r="E1" s="12"/>
      <c r="F1" s="12"/>
      <c r="G1" s="12"/>
      <c r="H1" s="12"/>
      <c r="I1" s="12"/>
      <c r="J1" s="12"/>
      <c r="K1" s="13"/>
      <c r="M1" s="147"/>
      <c r="N1" s="147"/>
      <c r="O1" s="147"/>
      <c r="P1" s="147"/>
      <c r="Q1" s="147"/>
      <c r="R1" s="147"/>
    </row>
    <row r="2" spans="1:33" ht="18" customHeight="1" x14ac:dyDescent="0.25">
      <c r="A2" s="14"/>
      <c r="B2" s="354" t="s">
        <v>476</v>
      </c>
      <c r="C2" s="354"/>
      <c r="D2" s="354"/>
      <c r="E2" s="354"/>
      <c r="F2" s="354"/>
      <c r="G2" s="354"/>
      <c r="H2" s="354"/>
      <c r="I2" s="354"/>
      <c r="J2" s="354"/>
      <c r="K2" s="17"/>
      <c r="M2" s="148"/>
      <c r="N2" s="148"/>
      <c r="O2" s="148"/>
      <c r="P2" s="148"/>
      <c r="Q2" s="148"/>
    </row>
    <row r="3" spans="1:33" ht="9.9499999999999993" customHeight="1" x14ac:dyDescent="0.25">
      <c r="A3" s="14"/>
      <c r="B3" s="161"/>
      <c r="C3" s="161"/>
      <c r="D3" s="161"/>
      <c r="E3" s="161"/>
      <c r="F3" s="161"/>
      <c r="G3" s="161"/>
      <c r="H3" s="161"/>
      <c r="I3" s="16"/>
      <c r="J3" s="49"/>
      <c r="K3" s="17"/>
      <c r="M3" s="29"/>
      <c r="N3" s="29"/>
      <c r="O3" s="29"/>
      <c r="P3" s="29"/>
      <c r="Q3" s="29"/>
      <c r="R3" s="29"/>
    </row>
    <row r="4" spans="1:33" ht="27.95" customHeight="1" x14ac:dyDescent="0.25">
      <c r="A4" s="14"/>
      <c r="B4" s="307" t="s">
        <v>477</v>
      </c>
      <c r="C4" s="307"/>
      <c r="D4" s="307"/>
      <c r="E4" s="307"/>
      <c r="F4" s="307"/>
      <c r="G4" s="307"/>
      <c r="H4" s="307"/>
      <c r="I4" s="307"/>
      <c r="J4" s="307"/>
      <c r="K4" s="17"/>
      <c r="M4" s="29"/>
      <c r="N4" s="29"/>
      <c r="O4" s="29"/>
      <c r="P4" s="29"/>
      <c r="Q4" s="29"/>
      <c r="R4" s="29"/>
    </row>
    <row r="5" spans="1:33" ht="9.9499999999999993" customHeight="1" x14ac:dyDescent="0.25">
      <c r="A5" s="19"/>
      <c r="B5" s="20"/>
      <c r="C5" s="20"/>
      <c r="D5" s="20"/>
      <c r="E5" s="20"/>
      <c r="F5" s="20"/>
      <c r="G5" s="20"/>
      <c r="H5" s="20"/>
      <c r="I5" s="20"/>
      <c r="J5" s="20"/>
      <c r="K5" s="21"/>
    </row>
    <row r="6" spans="1:33" ht="9.9499999999999993" customHeight="1" x14ac:dyDescent="0.25"/>
    <row r="7" spans="1:33" s="7" customFormat="1" ht="9.9499999999999993" customHeight="1" x14ac:dyDescent="0.25">
      <c r="A7" s="11"/>
      <c r="B7" s="12"/>
      <c r="C7" s="12"/>
      <c r="D7" s="12"/>
      <c r="E7" s="12"/>
      <c r="F7" s="12"/>
      <c r="G7" s="12"/>
      <c r="H7" s="12"/>
      <c r="I7" s="12"/>
      <c r="J7" s="12"/>
      <c r="K7" s="13"/>
      <c r="L7" s="35"/>
      <c r="M7" s="30"/>
      <c r="N7" s="30"/>
      <c r="O7" s="30"/>
      <c r="P7" s="30"/>
      <c r="Q7" s="30"/>
      <c r="S7" s="6"/>
      <c r="T7" s="6"/>
      <c r="U7" s="6"/>
      <c r="V7" s="6"/>
      <c r="W7" s="6"/>
      <c r="X7" s="6"/>
      <c r="Y7" s="6"/>
      <c r="Z7" s="6"/>
      <c r="AA7" s="6"/>
      <c r="AB7" s="6"/>
      <c r="AC7" s="6"/>
      <c r="AD7" s="6"/>
      <c r="AE7" s="6"/>
      <c r="AF7" s="6"/>
      <c r="AG7" s="6"/>
    </row>
    <row r="8" spans="1:33" s="7" customFormat="1" ht="18" customHeight="1" x14ac:dyDescent="0.25">
      <c r="A8" s="14"/>
      <c r="B8" s="15" t="s">
        <v>478</v>
      </c>
      <c r="C8" s="15"/>
      <c r="D8" s="367"/>
      <c r="E8" s="367"/>
      <c r="F8" s="367"/>
      <c r="G8" s="367"/>
      <c r="H8" s="367"/>
      <c r="I8" s="367"/>
      <c r="J8" s="367"/>
      <c r="K8" s="17"/>
      <c r="L8" s="35"/>
      <c r="M8" s="30"/>
      <c r="N8" s="30"/>
      <c r="O8" s="30"/>
      <c r="P8" s="30"/>
      <c r="Q8" s="30"/>
      <c r="S8" s="6"/>
      <c r="T8" s="6"/>
      <c r="U8" s="6"/>
      <c r="V8" s="6"/>
      <c r="W8" s="6"/>
      <c r="X8" s="6"/>
      <c r="Y8" s="6"/>
      <c r="Z8" s="6"/>
      <c r="AA8" s="6"/>
      <c r="AB8" s="6"/>
      <c r="AC8" s="6"/>
      <c r="AD8" s="6"/>
      <c r="AE8" s="6"/>
      <c r="AF8" s="6"/>
      <c r="AG8" s="6"/>
    </row>
    <row r="9" spans="1:33" s="7" customFormat="1" ht="18" customHeight="1" x14ac:dyDescent="0.25">
      <c r="A9" s="14"/>
      <c r="B9" s="90" t="s">
        <v>479</v>
      </c>
      <c r="C9" s="90"/>
      <c r="D9" s="361"/>
      <c r="E9" s="361"/>
      <c r="F9" s="361"/>
      <c r="G9" s="361"/>
      <c r="H9" s="361"/>
      <c r="I9" s="361"/>
      <c r="J9" s="361"/>
      <c r="K9" s="17"/>
      <c r="L9" s="35"/>
      <c r="M9" s="30"/>
      <c r="N9" s="30"/>
      <c r="O9" s="30"/>
      <c r="P9" s="30"/>
      <c r="Q9" s="30"/>
      <c r="S9" s="6"/>
      <c r="T9" s="6"/>
      <c r="U9" s="6"/>
      <c r="V9" s="6"/>
      <c r="W9" s="6"/>
      <c r="X9" s="6"/>
      <c r="Y9" s="6"/>
      <c r="Z9" s="6"/>
      <c r="AA9" s="6"/>
      <c r="AB9" s="6"/>
      <c r="AC9" s="6"/>
      <c r="AD9" s="6"/>
      <c r="AE9" s="6"/>
      <c r="AF9" s="6"/>
      <c r="AG9" s="6"/>
    </row>
    <row r="10" spans="1:33" s="7" customFormat="1" ht="18" customHeight="1" x14ac:dyDescent="0.25">
      <c r="A10" s="14"/>
      <c r="B10" s="90" t="s">
        <v>480</v>
      </c>
      <c r="C10" s="90"/>
      <c r="D10" s="361"/>
      <c r="E10" s="361"/>
      <c r="F10" s="361"/>
      <c r="G10" s="361"/>
      <c r="H10" s="361"/>
      <c r="I10" s="361"/>
      <c r="J10" s="361"/>
      <c r="K10" s="17"/>
      <c r="L10" s="35"/>
      <c r="M10" s="30"/>
      <c r="N10" s="30"/>
      <c r="O10" s="30"/>
      <c r="P10" s="30"/>
      <c r="Q10" s="30"/>
      <c r="S10" s="6"/>
      <c r="T10" s="6"/>
      <c r="U10" s="6"/>
      <c r="V10" s="6"/>
      <c r="W10" s="6"/>
      <c r="X10" s="6"/>
      <c r="Y10" s="6"/>
      <c r="Z10" s="6"/>
      <c r="AA10" s="6"/>
      <c r="AB10" s="6"/>
      <c r="AC10" s="6"/>
      <c r="AD10" s="6"/>
      <c r="AE10" s="6"/>
      <c r="AF10" s="6"/>
      <c r="AG10" s="6"/>
    </row>
    <row r="11" spans="1:33" s="7" customFormat="1" ht="18" customHeight="1" x14ac:dyDescent="0.25">
      <c r="A11" s="14"/>
      <c r="B11" s="90" t="s">
        <v>483</v>
      </c>
      <c r="C11" s="90"/>
      <c r="D11" s="362"/>
      <c r="E11" s="363"/>
      <c r="F11" s="363"/>
      <c r="G11" s="363"/>
      <c r="H11" s="363"/>
      <c r="I11" s="363"/>
      <c r="J11" s="364"/>
      <c r="K11" s="17"/>
      <c r="L11" s="35"/>
      <c r="M11" s="30"/>
      <c r="N11" s="30"/>
      <c r="O11" s="30"/>
      <c r="P11" s="30"/>
      <c r="Q11" s="30"/>
      <c r="S11" s="6"/>
      <c r="T11" s="6"/>
      <c r="U11" s="6"/>
      <c r="V11" s="6"/>
      <c r="W11" s="6"/>
      <c r="X11" s="6"/>
      <c r="Y11" s="6"/>
      <c r="Z11" s="6"/>
      <c r="AA11" s="6"/>
      <c r="AB11" s="6"/>
      <c r="AC11" s="6"/>
      <c r="AD11" s="6"/>
      <c r="AE11" s="6"/>
      <c r="AF11" s="6"/>
      <c r="AG11" s="6"/>
    </row>
    <row r="12" spans="1:33" s="7" customFormat="1" ht="60" customHeight="1" x14ac:dyDescent="0.25">
      <c r="A12" s="14"/>
      <c r="B12" s="90" t="s">
        <v>484</v>
      </c>
      <c r="C12" s="90"/>
      <c r="D12" s="361"/>
      <c r="E12" s="361"/>
      <c r="F12" s="361"/>
      <c r="G12" s="361"/>
      <c r="H12" s="361"/>
      <c r="I12" s="361"/>
      <c r="J12" s="361"/>
      <c r="K12" s="17"/>
      <c r="L12" s="35"/>
      <c r="M12" s="30"/>
      <c r="N12" s="30"/>
      <c r="O12" s="30"/>
      <c r="P12" s="30"/>
      <c r="Q12" s="30"/>
      <c r="S12" s="6"/>
      <c r="T12" s="6"/>
      <c r="U12" s="6"/>
      <c r="V12" s="6"/>
      <c r="W12" s="6"/>
      <c r="X12" s="6"/>
      <c r="Y12" s="6"/>
      <c r="Z12" s="6"/>
      <c r="AA12" s="6"/>
      <c r="AB12" s="6"/>
      <c r="AC12" s="6"/>
      <c r="AD12" s="6"/>
      <c r="AE12" s="6"/>
      <c r="AF12" s="6"/>
      <c r="AG12" s="6"/>
    </row>
    <row r="13" spans="1:33" s="7" customFormat="1" ht="9.9499999999999993" customHeight="1" x14ac:dyDescent="0.25">
      <c r="A13" s="14"/>
      <c r="B13" s="90"/>
      <c r="C13" s="90"/>
      <c r="D13" s="91"/>
      <c r="E13" s="91"/>
      <c r="F13" s="91"/>
      <c r="G13" s="91"/>
      <c r="H13" s="91"/>
      <c r="I13" s="91"/>
      <c r="J13" s="91"/>
      <c r="K13" s="17"/>
      <c r="L13" s="35"/>
      <c r="M13" s="30"/>
      <c r="N13" s="30"/>
      <c r="O13" s="30"/>
      <c r="P13" s="30"/>
      <c r="Q13" s="30"/>
      <c r="S13" s="6"/>
      <c r="T13" s="6"/>
      <c r="U13" s="6"/>
      <c r="V13" s="6"/>
      <c r="W13" s="6"/>
      <c r="X13" s="6"/>
      <c r="Y13" s="6"/>
      <c r="Z13" s="6"/>
      <c r="AA13" s="6"/>
      <c r="AB13" s="6"/>
      <c r="AC13" s="6"/>
      <c r="AD13" s="6"/>
      <c r="AE13" s="6"/>
      <c r="AF13" s="6"/>
      <c r="AG13" s="6"/>
    </row>
    <row r="14" spans="1:33" s="7" customFormat="1" ht="18" customHeight="1" x14ac:dyDescent="0.25">
      <c r="A14" s="14"/>
      <c r="B14" s="15" t="s">
        <v>485</v>
      </c>
      <c r="C14" s="15"/>
      <c r="D14" s="360" t="s">
        <v>445</v>
      </c>
      <c r="E14" s="360"/>
      <c r="F14" s="360"/>
      <c r="G14" s="91"/>
      <c r="H14" s="48"/>
      <c r="I14" s="91"/>
      <c r="J14" s="48" t="s">
        <v>421</v>
      </c>
      <c r="K14" s="17"/>
      <c r="L14" s="35"/>
      <c r="M14" s="30"/>
      <c r="N14" s="30"/>
      <c r="O14" s="30"/>
      <c r="P14" s="30"/>
      <c r="Q14" s="30"/>
      <c r="S14" s="6"/>
      <c r="T14" s="6"/>
      <c r="U14" s="6"/>
      <c r="V14" s="6"/>
      <c r="W14" s="6"/>
      <c r="X14" s="6"/>
      <c r="AB14" s="5"/>
      <c r="AC14" s="5"/>
      <c r="AD14" s="6"/>
      <c r="AE14" s="6"/>
      <c r="AF14" s="6"/>
      <c r="AG14" s="6"/>
    </row>
    <row r="15" spans="1:33" s="7" customFormat="1" ht="18" customHeight="1" x14ac:dyDescent="0.25">
      <c r="A15" s="14"/>
      <c r="B15" s="90" t="s">
        <v>18</v>
      </c>
      <c r="C15" s="161" t="s">
        <v>446</v>
      </c>
      <c r="D15" s="128"/>
      <c r="E15" s="168" t="s">
        <v>447</v>
      </c>
      <c r="F15" s="128"/>
      <c r="G15" s="91"/>
      <c r="H15" s="24"/>
      <c r="I15" s="91"/>
      <c r="J15" s="160">
        <f>ROUND(((F15-D15)/30.4),0)</f>
        <v>0</v>
      </c>
      <c r="K15" s="17"/>
      <c r="L15" s="35"/>
      <c r="M15" s="30"/>
      <c r="N15" s="30"/>
      <c r="O15" s="30"/>
      <c r="P15" s="132"/>
      <c r="Q15" s="132"/>
      <c r="R15" s="133"/>
      <c r="S15" s="133"/>
      <c r="T15" s="133"/>
      <c r="U15" s="133"/>
      <c r="V15" s="133"/>
      <c r="W15" s="133"/>
      <c r="X15" s="133"/>
      <c r="Y15" s="133"/>
      <c r="Z15" s="133"/>
      <c r="AA15" s="133"/>
      <c r="AB15" s="134"/>
      <c r="AC15" s="134"/>
      <c r="AD15" s="133"/>
      <c r="AE15" s="133"/>
      <c r="AF15" s="6"/>
      <c r="AG15" s="6"/>
    </row>
    <row r="16" spans="1:33" s="7" customFormat="1" ht="9.9499999999999993" customHeight="1" x14ac:dyDescent="0.25">
      <c r="A16" s="14"/>
      <c r="B16" s="90"/>
      <c r="C16" s="161"/>
      <c r="D16" s="98"/>
      <c r="E16" s="167"/>
      <c r="F16" s="98"/>
      <c r="G16" s="91"/>
      <c r="H16" s="24"/>
      <c r="I16" s="91"/>
      <c r="J16" s="91"/>
      <c r="K16" s="17"/>
      <c r="L16" s="35"/>
      <c r="M16" s="30"/>
      <c r="N16" s="30"/>
      <c r="O16" s="30"/>
      <c r="P16" s="132"/>
      <c r="Q16" s="132"/>
      <c r="R16" s="133"/>
      <c r="S16" s="133"/>
      <c r="T16" s="133"/>
      <c r="U16" s="133"/>
      <c r="V16" s="133"/>
      <c r="W16" s="133"/>
      <c r="X16" s="133"/>
      <c r="Y16" s="133"/>
      <c r="Z16" s="133"/>
      <c r="AA16" s="133"/>
      <c r="AB16" s="134"/>
      <c r="AC16" s="134"/>
      <c r="AD16" s="133"/>
      <c r="AE16" s="133"/>
      <c r="AF16" s="6"/>
      <c r="AG16" s="6"/>
    </row>
    <row r="17" spans="1:41" s="7" customFormat="1" ht="18" customHeight="1" x14ac:dyDescent="0.25">
      <c r="A17" s="14"/>
      <c r="B17" s="90" t="s">
        <v>486</v>
      </c>
      <c r="C17" s="161"/>
      <c r="D17" s="355" t="s">
        <v>488</v>
      </c>
      <c r="E17" s="356"/>
      <c r="F17" s="27"/>
      <c r="G17" s="91"/>
      <c r="H17" s="357" t="s">
        <v>269</v>
      </c>
      <c r="I17" s="358"/>
      <c r="J17" s="27"/>
      <c r="K17" s="17"/>
      <c r="L17" s="35"/>
      <c r="M17" s="30"/>
      <c r="N17" s="30"/>
      <c r="O17" s="30"/>
      <c r="P17" s="132"/>
      <c r="Q17" s="132"/>
      <c r="R17" s="136"/>
      <c r="S17" s="133"/>
      <c r="T17" s="133"/>
      <c r="U17" s="133"/>
      <c r="V17" s="133"/>
      <c r="W17" s="133"/>
      <c r="X17" s="133"/>
      <c r="Y17" s="133"/>
      <c r="Z17" s="133"/>
      <c r="AA17" s="133"/>
      <c r="AB17" s="134"/>
      <c r="AC17" s="134"/>
      <c r="AD17" s="133"/>
      <c r="AE17" s="133"/>
      <c r="AF17" s="6"/>
      <c r="AG17" s="6"/>
    </row>
    <row r="18" spans="1:41" s="7" customFormat="1" ht="18" customHeight="1" x14ac:dyDescent="0.25">
      <c r="A18" s="14"/>
      <c r="B18" s="90" t="s">
        <v>487</v>
      </c>
      <c r="C18" s="161"/>
      <c r="D18" s="355"/>
      <c r="E18" s="356"/>
      <c r="F18" s="27"/>
      <c r="G18" s="91"/>
      <c r="H18" s="359"/>
      <c r="I18" s="358"/>
      <c r="J18" s="27"/>
      <c r="K18" s="17"/>
      <c r="L18" s="35"/>
      <c r="M18" s="30"/>
      <c r="N18" s="30"/>
      <c r="O18" s="30"/>
      <c r="P18" s="132"/>
      <c r="Q18" s="132"/>
      <c r="R18" s="135"/>
      <c r="S18" s="133"/>
      <c r="T18" s="133"/>
      <c r="U18" s="133"/>
      <c r="V18" s="133"/>
      <c r="W18" s="133"/>
      <c r="X18" s="133"/>
      <c r="Y18" s="133"/>
      <c r="Z18" s="133"/>
      <c r="AA18" s="133"/>
      <c r="AB18" s="134"/>
      <c r="AC18" s="134"/>
      <c r="AD18" s="133"/>
      <c r="AE18" s="133"/>
      <c r="AF18" s="6"/>
      <c r="AG18" s="6"/>
    </row>
    <row r="19" spans="1:41" s="7" customFormat="1" ht="18" customHeight="1" x14ac:dyDescent="0.25">
      <c r="A19" s="14"/>
      <c r="B19" s="304" t="s">
        <v>57</v>
      </c>
      <c r="C19" s="304"/>
      <c r="D19" s="304"/>
      <c r="E19" s="304"/>
      <c r="F19" s="304"/>
      <c r="G19" s="304"/>
      <c r="H19" s="304"/>
      <c r="I19" s="333"/>
      <c r="J19" s="27"/>
      <c r="K19" s="17"/>
      <c r="L19" s="35"/>
      <c r="M19" s="30"/>
      <c r="N19" s="30"/>
      <c r="O19" s="30"/>
      <c r="P19" s="132"/>
      <c r="Q19" s="132"/>
      <c r="R19" s="133"/>
      <c r="S19" s="133"/>
      <c r="T19" s="133"/>
      <c r="U19" s="133"/>
      <c r="V19" s="133"/>
      <c r="W19" s="133"/>
      <c r="X19" s="133"/>
      <c r="Y19" s="133"/>
      <c r="Z19" s="133"/>
      <c r="AA19" s="133"/>
      <c r="AB19" s="134"/>
      <c r="AC19" s="134"/>
      <c r="AD19" s="133"/>
      <c r="AE19" s="133"/>
      <c r="AF19" s="6"/>
      <c r="AG19" s="6"/>
    </row>
    <row r="20" spans="1:41" s="7" customFormat="1" ht="9.9499999999999993" customHeight="1" x14ac:dyDescent="0.25">
      <c r="A20" s="14"/>
      <c r="B20" s="161"/>
      <c r="C20" s="161"/>
      <c r="D20" s="161"/>
      <c r="E20" s="161"/>
      <c r="F20" s="161"/>
      <c r="G20" s="161"/>
      <c r="H20" s="161"/>
      <c r="I20" s="161"/>
      <c r="J20" s="32"/>
      <c r="K20" s="17"/>
      <c r="L20" s="35"/>
      <c r="M20" s="30"/>
      <c r="N20" s="30"/>
      <c r="O20" s="30"/>
      <c r="P20" s="30"/>
      <c r="Q20" s="30"/>
      <c r="S20" s="6"/>
      <c r="T20" s="6"/>
      <c r="U20" s="6"/>
      <c r="V20" s="6"/>
      <c r="W20" s="6"/>
      <c r="X20" s="6"/>
      <c r="AB20" s="5"/>
      <c r="AC20" s="5"/>
      <c r="AD20" s="6"/>
      <c r="AE20" s="6"/>
      <c r="AF20" s="6"/>
      <c r="AG20" s="6"/>
    </row>
    <row r="21" spans="1:41" s="7" customFormat="1" ht="18" customHeight="1" x14ac:dyDescent="0.25">
      <c r="A21" s="14"/>
      <c r="B21" s="303" t="s">
        <v>490</v>
      </c>
      <c r="C21" s="304"/>
      <c r="D21" s="304"/>
      <c r="E21" s="304"/>
      <c r="F21" s="304"/>
      <c r="G21" s="304"/>
      <c r="H21" s="304"/>
      <c r="I21" s="333"/>
      <c r="J21" s="27"/>
      <c r="K21" s="17"/>
      <c r="L21" s="35"/>
      <c r="M21" s="316" t="s">
        <v>19</v>
      </c>
      <c r="N21" s="316"/>
      <c r="O21" s="316"/>
      <c r="P21" s="316"/>
      <c r="Q21" s="316"/>
      <c r="R21" s="316"/>
      <c r="S21" s="378" t="s">
        <v>62</v>
      </c>
      <c r="T21" s="378"/>
      <c r="U21" s="378"/>
      <c r="V21" s="378"/>
      <c r="W21" s="378"/>
      <c r="X21" s="378"/>
      <c r="Y21" s="373" t="s">
        <v>59</v>
      </c>
      <c r="Z21" s="381"/>
      <c r="AA21" s="381"/>
      <c r="AB21" s="381"/>
      <c r="AC21" s="381"/>
      <c r="AD21" s="374"/>
      <c r="AE21" s="141"/>
      <c r="AF21" s="316" t="s">
        <v>61</v>
      </c>
      <c r="AG21" s="316"/>
      <c r="AH21" s="316"/>
      <c r="AJ21" s="373" t="s">
        <v>3</v>
      </c>
      <c r="AK21" s="374"/>
      <c r="AM21" s="365" t="s">
        <v>259</v>
      </c>
      <c r="AO21" s="365" t="s">
        <v>260</v>
      </c>
    </row>
    <row r="22" spans="1:41" s="7" customFormat="1" ht="18" customHeight="1" x14ac:dyDescent="0.25">
      <c r="A22" s="14"/>
      <c r="B22" s="304" t="s">
        <v>489</v>
      </c>
      <c r="C22" s="304"/>
      <c r="D22" s="304"/>
      <c r="E22" s="304"/>
      <c r="F22" s="304"/>
      <c r="G22" s="304"/>
      <c r="H22" s="304"/>
      <c r="I22" s="333"/>
      <c r="J22" s="27"/>
      <c r="K22" s="17"/>
      <c r="L22" s="35"/>
      <c r="M22" s="369" t="s">
        <v>7</v>
      </c>
      <c r="N22" s="370"/>
      <c r="O22" s="369" t="s">
        <v>6</v>
      </c>
      <c r="P22" s="370"/>
      <c r="Q22" s="373" t="s">
        <v>5</v>
      </c>
      <c r="R22" s="374"/>
      <c r="S22" s="373" t="s">
        <v>7</v>
      </c>
      <c r="T22" s="374"/>
      <c r="U22" s="373" t="s">
        <v>6</v>
      </c>
      <c r="V22" s="374"/>
      <c r="W22" s="373" t="s">
        <v>5</v>
      </c>
      <c r="X22" s="374"/>
      <c r="Y22" s="373" t="s">
        <v>7</v>
      </c>
      <c r="Z22" s="374"/>
      <c r="AA22" s="379" t="s">
        <v>6</v>
      </c>
      <c r="AB22" s="380"/>
      <c r="AC22" s="373" t="s">
        <v>5</v>
      </c>
      <c r="AD22" s="374"/>
      <c r="AE22" s="141"/>
      <c r="AF22" s="166" t="s">
        <v>7</v>
      </c>
      <c r="AG22" s="166" t="s">
        <v>6</v>
      </c>
      <c r="AH22" s="166" t="s">
        <v>5</v>
      </c>
      <c r="AJ22" s="166" t="s">
        <v>7</v>
      </c>
      <c r="AK22" s="166" t="s">
        <v>6</v>
      </c>
      <c r="AM22" s="366"/>
      <c r="AO22" s="366"/>
    </row>
    <row r="23" spans="1:41" s="7" customFormat="1" ht="9.9499999999999993" customHeight="1" x14ac:dyDescent="0.25">
      <c r="A23" s="14"/>
      <c r="B23" s="16"/>
      <c r="C23" s="16"/>
      <c r="D23" s="16"/>
      <c r="E23" s="16"/>
      <c r="F23" s="16"/>
      <c r="G23" s="16"/>
      <c r="H23" s="16"/>
      <c r="I23" s="16"/>
      <c r="J23" s="16"/>
      <c r="K23" s="17"/>
      <c r="L23" s="35"/>
      <c r="M23" s="30"/>
      <c r="N23" s="30"/>
      <c r="O23" s="30"/>
      <c r="P23" s="30"/>
      <c r="Q23" s="30"/>
      <c r="AB23" s="138"/>
      <c r="AC23" s="138"/>
      <c r="AF23" s="6"/>
      <c r="AG23" s="6"/>
    </row>
    <row r="24" spans="1:41" s="7" customFormat="1" ht="18" customHeight="1" x14ac:dyDescent="0.25">
      <c r="A24" s="14"/>
      <c r="B24" s="15" t="s">
        <v>493</v>
      </c>
      <c r="C24" s="15"/>
      <c r="D24" s="360" t="s">
        <v>445</v>
      </c>
      <c r="E24" s="360"/>
      <c r="F24" s="360"/>
      <c r="G24" s="16"/>
      <c r="H24" s="26" t="s">
        <v>408</v>
      </c>
      <c r="I24" s="16"/>
      <c r="J24" s="23" t="s">
        <v>492</v>
      </c>
      <c r="K24" s="17"/>
      <c r="L24" s="35"/>
      <c r="M24" s="353">
        <f>IF(F17&gt;=F18,F17,F18)</f>
        <v>0</v>
      </c>
      <c r="N24" s="353"/>
      <c r="O24" s="353"/>
      <c r="P24" s="353"/>
      <c r="Q24" s="353"/>
      <c r="R24" s="353"/>
      <c r="S24" s="139"/>
      <c r="T24" s="139"/>
      <c r="U24" s="139"/>
      <c r="V24" s="139"/>
      <c r="W24" s="139"/>
      <c r="X24" s="139"/>
      <c r="Y24" s="35"/>
      <c r="Z24" s="35"/>
      <c r="AA24" s="35"/>
      <c r="AB24" s="140"/>
      <c r="AC24" s="140"/>
      <c r="AD24" s="35"/>
      <c r="AF24" s="6"/>
      <c r="AG24" s="6"/>
      <c r="AJ24" s="145"/>
      <c r="AK24" s="145"/>
      <c r="AL24" s="145"/>
    </row>
    <row r="25" spans="1:41" s="7" customFormat="1" ht="18" customHeight="1" x14ac:dyDescent="0.25">
      <c r="A25" s="14"/>
      <c r="B25" s="99"/>
      <c r="C25" s="161" t="s">
        <v>491</v>
      </c>
      <c r="D25" s="128"/>
      <c r="E25" s="168" t="s">
        <v>447</v>
      </c>
      <c r="F25" s="128"/>
      <c r="G25" s="168"/>
      <c r="H25" s="27"/>
      <c r="I25" s="165"/>
      <c r="J25" s="160" t="str">
        <f t="shared" ref="J25:J27" si="0">IFERROR(ROUND(H25/((F25-D25)/30.4),0),"")</f>
        <v/>
      </c>
      <c r="K25" s="17"/>
      <c r="L25" s="35"/>
      <c r="M25" s="137">
        <f>((($M24-$M$422)/($M$421-$M$422))*0.5+1)</f>
        <v>-0.25</v>
      </c>
      <c r="N25" s="143">
        <f>IF($M25&gt;1.5,1.5,IF($M25&lt;0.5,0,$M25))</f>
        <v>0</v>
      </c>
      <c r="O25" s="137">
        <f>((($M24-$O$422)/($O$421-$O$422))*0.5+1)</f>
        <v>-0.75</v>
      </c>
      <c r="P25" s="143">
        <f>IF($O25&gt;1.5,1.5,IF($O25&lt;0.5,0,$O25))</f>
        <v>0</v>
      </c>
      <c r="Q25" s="137">
        <f>((($M24-$Q$422)/($Q$421-$Q$422))*0.5+1)</f>
        <v>-0.5</v>
      </c>
      <c r="R25" s="143">
        <f>IF($Q25&gt;1.5,1.5,IF($Q25&lt;0.5,0,$Q25))</f>
        <v>0</v>
      </c>
      <c r="S25" s="137">
        <f>((($H25-$S$422)/($S$421-$S$422))*0.5+1)</f>
        <v>-1</v>
      </c>
      <c r="T25" s="143">
        <f>IF($S25&gt;1.5,1.5,IF($S25&lt;0.5,0,$S25))</f>
        <v>0</v>
      </c>
      <c r="U25" s="137">
        <f>((($H25-$U$422)/($U$421-$U$422))*0.5+1)</f>
        <v>-0.75</v>
      </c>
      <c r="V25" s="143">
        <f>IF($U25&gt;1.5,1.5,IF($U25&lt;0.5,0,$U25))</f>
        <v>0</v>
      </c>
      <c r="W25" s="137">
        <f>((($H25-$W$422)/($W$421-$W$422))*0.5+1)</f>
        <v>-1.4</v>
      </c>
      <c r="X25" s="143">
        <f>IF($W25&gt;1.5,1.5,IF($W25&lt;0.5,0,$W25))</f>
        <v>0</v>
      </c>
      <c r="Y25" s="137">
        <f>((($J19-$Y$422)/($Y$421-$Y$422))*0.5+1)</f>
        <v>-0.25</v>
      </c>
      <c r="Z25" s="143">
        <f>IF($Y25&gt;1.5,1.5,IF($Y25&lt;0.5,0,$Y25))</f>
        <v>0</v>
      </c>
      <c r="AA25" s="137">
        <f>((($J19-$AA$422)/($AA$421-$AA$422))*0.5+1)</f>
        <v>0</v>
      </c>
      <c r="AB25" s="143">
        <f>IF($AA25&gt;1.5,1.5,IF($AA25&lt;0.5,0,$AA25))</f>
        <v>0</v>
      </c>
      <c r="AC25" s="137">
        <f>((($J19-$AC$422)/($AC$421-$AC$422))*0.5+1)</f>
        <v>0</v>
      </c>
      <c r="AD25" s="143">
        <f>IF($AC25&gt;1.5,1.5,IF($AC25&lt;0.5,0,$AC25))</f>
        <v>0</v>
      </c>
      <c r="AE25" s="142"/>
      <c r="AF25" s="144">
        <f>IF(AND($AJ25=1,PRODUCT(N25,T25,Z25)&gt;=1,$J29&gt;=$AG$422),1,0)</f>
        <v>0</v>
      </c>
      <c r="AG25" s="144">
        <f>IF(AND($AK25=1,PRODUCT(P25,V25,AB25)&gt;=1,$J29&gt;=$AG$421),1,0)</f>
        <v>0</v>
      </c>
      <c r="AH25" s="144">
        <f>IF(AND($B25="Projektleiter",PRODUCT(R25,X25,AD25)&gt;=1,$J29&gt;=$AG$420),1,0)</f>
        <v>0</v>
      </c>
      <c r="AJ25" s="154">
        <f>IF(OR($B25="Project Manager",$B25="Co-Project Manager",$B25="Sub-Project Manager",$B25="Deputy Project Manager"),1,0)</f>
        <v>0</v>
      </c>
      <c r="AK25" s="154">
        <f>IF(OR($B25="Project Manager",$B25="Co-Project Manager",$B25="Sub-Project Manager"),1,0)</f>
        <v>0</v>
      </c>
      <c r="AL25" s="146"/>
      <c r="AM25" s="166">
        <f>IF(AND(F18&gt;=M$427,H25&gt;=O$427,J19&gt;=Q$427,AO25&gt;=S$427,J29&gt;=U$427),1,0)</f>
        <v>0</v>
      </c>
      <c r="AO25" s="154">
        <f>IF(F25="",0,DATEDIF(D25,F25,"m")+1)</f>
        <v>0</v>
      </c>
    </row>
    <row r="26" spans="1:41" s="7" customFormat="1" ht="18" customHeight="1" x14ac:dyDescent="0.25">
      <c r="A26" s="14"/>
      <c r="B26" s="99"/>
      <c r="C26" s="161" t="s">
        <v>491</v>
      </c>
      <c r="D26" s="128"/>
      <c r="E26" s="168" t="s">
        <v>447</v>
      </c>
      <c r="F26" s="128"/>
      <c r="G26" s="168"/>
      <c r="H26" s="27"/>
      <c r="I26" s="165"/>
      <c r="J26" s="160" t="str">
        <f t="shared" si="0"/>
        <v/>
      </c>
      <c r="K26" s="17"/>
      <c r="L26" s="35"/>
      <c r="M26" s="137">
        <f>((($M24-$M$422)/($M$421-$M$422))*0.5+1)</f>
        <v>-0.25</v>
      </c>
      <c r="N26" s="143">
        <f t="shared" ref="N26:N27" si="1">IF($M26&gt;1.5,1.5,IF($M26&lt;0.5,0,$M26))</f>
        <v>0</v>
      </c>
      <c r="O26" s="137">
        <f>((($M24-$O$422)/($O$421-$O$422))*0.5+1)</f>
        <v>-0.75</v>
      </c>
      <c r="P26" s="143">
        <f t="shared" ref="P26:P27" si="2">IF($O26&gt;1.5,1.5,IF($O26&lt;0.5,0,$O26))</f>
        <v>0</v>
      </c>
      <c r="Q26" s="137">
        <f>((($M24-$Q$422)/($Q$421-$Q$422))*0.5+1)</f>
        <v>-0.5</v>
      </c>
      <c r="R26" s="143">
        <f t="shared" ref="R26:R27" si="3">IF($Q26&gt;1.5,1.5,IF($Q26&lt;0.5,0,$Q26))</f>
        <v>0</v>
      </c>
      <c r="S26" s="137">
        <f>((($H26-$S$422)/($S$421-$S$422))*0.5+1)</f>
        <v>-1</v>
      </c>
      <c r="T26" s="143">
        <f t="shared" ref="T26:T27" si="4">IF($S26&gt;1.5,1.5,IF($S26&lt;0.5,0,$S26))</f>
        <v>0</v>
      </c>
      <c r="U26" s="137">
        <f>((($H26-$U$422)/($U$421-$U$422))*0.5+1)</f>
        <v>-0.75</v>
      </c>
      <c r="V26" s="143">
        <f t="shared" ref="V26:V27" si="5">IF($U26&gt;1.5,1.5,IF($U26&lt;0.5,0,$U26))</f>
        <v>0</v>
      </c>
      <c r="W26" s="137">
        <f>((($H26-$W$422)/($W$421-$W$422))*0.5+1)</f>
        <v>-1.4</v>
      </c>
      <c r="X26" s="143">
        <f t="shared" ref="X26:X27" si="6">IF($W26&gt;1.5,1.5,IF($W26&lt;0.5,0,$W26))</f>
        <v>0</v>
      </c>
      <c r="Y26" s="137">
        <f>((($J19-$Y$422)/($Y$421-$Y$422))*0.5+1)</f>
        <v>-0.25</v>
      </c>
      <c r="Z26" s="143">
        <f t="shared" ref="Z26:Z27" si="7">IF($Y26&gt;1.5,1.5,IF($Y26&lt;0.5,0,$Y26))</f>
        <v>0</v>
      </c>
      <c r="AA26" s="137">
        <f>((($J19-$AA$422)/($AA$421-$AA$422))*0.5+1)</f>
        <v>0</v>
      </c>
      <c r="AB26" s="143">
        <f t="shared" ref="AB26:AB27" si="8">IF($AA26&gt;1.5,1.5,IF($AA26&lt;0.5,0,$AA26))</f>
        <v>0</v>
      </c>
      <c r="AC26" s="137">
        <f>((($J19-$AC$422)/($AC$421-$AC$422))*0.5+1)</f>
        <v>0</v>
      </c>
      <c r="AD26" s="143">
        <f t="shared" ref="AD26:AD27" si="9">IF($AC26&gt;1.5,1.5,IF($AC26&lt;0.5,0,$AC26))</f>
        <v>0</v>
      </c>
      <c r="AE26" s="142"/>
      <c r="AF26" s="144">
        <f>IF(AND($AJ26=1,PRODUCT(N26,T26,Z26)&gt;=1,$J29&gt;=$AG$422),1,0)</f>
        <v>0</v>
      </c>
      <c r="AG26" s="144">
        <f>IF(AND($AK26=1,PRODUCT(P26,V26,AB26)&gt;=1,$J29&gt;=$AG$421),1,0)</f>
        <v>0</v>
      </c>
      <c r="AH26" s="144">
        <f>IF(AND($B26="Projektleiter",PRODUCT(R26,X26,AD26)&gt;=1,$J29&gt;=$AG$420),1,0)</f>
        <v>0</v>
      </c>
      <c r="AJ26" s="276">
        <f t="shared" ref="AJ26:AJ27" si="10">IF(OR($B26="Project Manager",$B26="Co-Project Manager",$B26="Sub-Project Manager",$B26="Deputy Project Manager"),1,0)</f>
        <v>0</v>
      </c>
      <c r="AK26" s="276">
        <f t="shared" ref="AK26:AK27" si="11">IF(OR($B26="Project Manager",$B26="Co-Project Manager",$B26="Sub-Project Manager"),1,0)</f>
        <v>0</v>
      </c>
      <c r="AL26" s="146"/>
      <c r="AM26" s="166">
        <f>IF(AND(F18&gt;=M$427,H26&gt;=O$427,J19&gt;=Q$427,AO26&gt;=S$427,J29&gt;=U$427),1,0)</f>
        <v>0</v>
      </c>
      <c r="AO26" s="154">
        <f>IF(F26="",0,DATEDIF(D26,F26,"m")+1)</f>
        <v>0</v>
      </c>
    </row>
    <row r="27" spans="1:41" s="7" customFormat="1" ht="18" customHeight="1" x14ac:dyDescent="0.25">
      <c r="A27" s="14"/>
      <c r="B27" s="99"/>
      <c r="C27" s="161" t="s">
        <v>491</v>
      </c>
      <c r="D27" s="128"/>
      <c r="E27" s="168" t="s">
        <v>447</v>
      </c>
      <c r="F27" s="128"/>
      <c r="G27" s="168"/>
      <c r="H27" s="27"/>
      <c r="I27" s="165"/>
      <c r="J27" s="160" t="str">
        <f t="shared" si="0"/>
        <v/>
      </c>
      <c r="K27" s="17"/>
      <c r="L27" s="35"/>
      <c r="M27" s="137">
        <f>((($M24-$M$422)/($M$421-$M$422))*0.5+1)</f>
        <v>-0.25</v>
      </c>
      <c r="N27" s="143">
        <f t="shared" si="1"/>
        <v>0</v>
      </c>
      <c r="O27" s="137">
        <f>((($M24-$O$422)/($O$421-$O$422))*0.5+1)</f>
        <v>-0.75</v>
      </c>
      <c r="P27" s="143">
        <f t="shared" si="2"/>
        <v>0</v>
      </c>
      <c r="Q27" s="137">
        <f>((($M24-$Q$422)/($Q$421-$Q$422))*0.5+1)</f>
        <v>-0.5</v>
      </c>
      <c r="R27" s="143">
        <f t="shared" si="3"/>
        <v>0</v>
      </c>
      <c r="S27" s="137">
        <f>((($H27-$S$422)/($S$421-$S$422))*0.5+1)</f>
        <v>-1</v>
      </c>
      <c r="T27" s="143">
        <f t="shared" si="4"/>
        <v>0</v>
      </c>
      <c r="U27" s="137">
        <f>((($H27-$U$422)/($U$421-$U$422))*0.5+1)</f>
        <v>-0.75</v>
      </c>
      <c r="V27" s="143">
        <f t="shared" si="5"/>
        <v>0</v>
      </c>
      <c r="W27" s="137">
        <f>((($H27-$W$422)/($W$421-$W$422))*0.5+1)</f>
        <v>-1.4</v>
      </c>
      <c r="X27" s="143">
        <f t="shared" si="6"/>
        <v>0</v>
      </c>
      <c r="Y27" s="137">
        <f>((($J19-$Y$422)/($Y$421-$Y$422))*0.5+1)</f>
        <v>-0.25</v>
      </c>
      <c r="Z27" s="143">
        <f t="shared" si="7"/>
        <v>0</v>
      </c>
      <c r="AA27" s="137">
        <f>((($J19-$AA$422)/($AA$421-$AA$422))*0.5+1)</f>
        <v>0</v>
      </c>
      <c r="AB27" s="143">
        <f t="shared" si="8"/>
        <v>0</v>
      </c>
      <c r="AC27" s="137">
        <f>((($J19-$AC$422)/($AC$421-$AC$422))*0.5+1)</f>
        <v>0</v>
      </c>
      <c r="AD27" s="143">
        <f t="shared" si="9"/>
        <v>0</v>
      </c>
      <c r="AE27" s="142"/>
      <c r="AF27" s="144">
        <f>IF(AND($AJ27=1,PRODUCT(N27,T27,Z27)&gt;=1,$J29&gt;=$AG$422),1,0)</f>
        <v>0</v>
      </c>
      <c r="AG27" s="144">
        <f>IF(AND($AK27=1,PRODUCT(P27,V27,AB27)&gt;=1,$J29&gt;=$AG$421),1,0)</f>
        <v>0</v>
      </c>
      <c r="AH27" s="144">
        <f>IF(AND($B27="Projektleiter",PRODUCT(R27,X27,AD27)&gt;=1,$J29&gt;=$AG$420),1,0)</f>
        <v>0</v>
      </c>
      <c r="AJ27" s="276">
        <f t="shared" si="10"/>
        <v>0</v>
      </c>
      <c r="AK27" s="276">
        <f t="shared" si="11"/>
        <v>0</v>
      </c>
      <c r="AL27" s="146"/>
      <c r="AM27" s="166">
        <f>IF(AND(F18&gt;=M$427,H27&gt;=O$427,J19&gt;=Q$427,AO27&gt;=S$427,J29&gt;=U$427),1,0)</f>
        <v>0</v>
      </c>
      <c r="AO27" s="154">
        <f>IF(F27="",0,DATEDIF(D27,F27,"m")+1)</f>
        <v>0</v>
      </c>
    </row>
    <row r="28" spans="1:41" s="7" customFormat="1" ht="9.9499999999999993" customHeight="1" x14ac:dyDescent="0.25">
      <c r="A28" s="14"/>
      <c r="B28" s="90"/>
      <c r="C28" s="90"/>
      <c r="D28" s="159"/>
      <c r="E28" s="91"/>
      <c r="F28" s="91"/>
      <c r="G28" s="91"/>
      <c r="H28" s="91"/>
      <c r="I28" s="91"/>
      <c r="J28" s="91"/>
      <c r="K28" s="17"/>
      <c r="L28" s="35"/>
      <c r="M28" s="30"/>
      <c r="N28" s="30"/>
      <c r="O28" s="30"/>
      <c r="P28" s="30"/>
      <c r="Q28" s="30"/>
      <c r="S28" s="6"/>
      <c r="T28" s="6"/>
      <c r="U28" s="6"/>
      <c r="V28" s="6"/>
      <c r="W28" s="6"/>
      <c r="X28" s="6"/>
      <c r="AB28" s="5"/>
      <c r="AC28" s="5"/>
      <c r="AD28" s="6"/>
      <c r="AE28" s="6"/>
      <c r="AF28" s="6"/>
      <c r="AG28" s="6"/>
    </row>
    <row r="29" spans="1:41" s="7" customFormat="1" ht="18" customHeight="1" x14ac:dyDescent="0.25">
      <c r="A29" s="14"/>
      <c r="B29" s="306" t="s">
        <v>504</v>
      </c>
      <c r="C29" s="306"/>
      <c r="D29" s="306"/>
      <c r="E29" s="306"/>
      <c r="F29" s="306"/>
      <c r="G29" s="306"/>
      <c r="H29" s="306"/>
      <c r="I29" s="91"/>
      <c r="J29" s="160">
        <f>SUM(J30:J39)</f>
        <v>0</v>
      </c>
      <c r="K29" s="17"/>
      <c r="L29" s="35"/>
      <c r="M29" s="30"/>
      <c r="N29" s="30"/>
      <c r="O29" s="30"/>
      <c r="P29" s="30"/>
      <c r="Q29" s="30"/>
      <c r="S29" s="6"/>
      <c r="T29" s="6"/>
      <c r="U29" s="6"/>
      <c r="V29" s="6"/>
      <c r="W29" s="6"/>
      <c r="X29" s="6"/>
      <c r="AB29" s="5"/>
      <c r="AC29" s="5"/>
      <c r="AD29" s="6"/>
      <c r="AE29" s="6"/>
      <c r="AF29" s="6"/>
      <c r="AG29" s="6"/>
    </row>
    <row r="30" spans="1:41" s="7" customFormat="1" ht="18" customHeight="1" x14ac:dyDescent="0.25">
      <c r="A30" s="14"/>
      <c r="B30" s="304" t="s">
        <v>494</v>
      </c>
      <c r="C30" s="304"/>
      <c r="D30" s="304"/>
      <c r="E30" s="304"/>
      <c r="F30" s="304"/>
      <c r="G30" s="304"/>
      <c r="H30" s="304"/>
      <c r="I30" s="91"/>
      <c r="J30" s="27"/>
      <c r="K30" s="17"/>
      <c r="L30" s="35"/>
      <c r="M30" s="30"/>
      <c r="N30" s="30"/>
      <c r="O30" s="30"/>
      <c r="P30" s="30"/>
      <c r="Q30" s="30"/>
      <c r="S30" s="6"/>
      <c r="T30" s="6"/>
      <c r="U30" s="6"/>
      <c r="V30" s="6"/>
      <c r="W30" s="6"/>
      <c r="X30" s="6"/>
      <c r="AB30" s="5"/>
      <c r="AC30" s="5"/>
      <c r="AD30" s="6"/>
      <c r="AE30" s="6"/>
      <c r="AF30" s="6"/>
      <c r="AG30" s="6"/>
    </row>
    <row r="31" spans="1:41" s="7" customFormat="1" ht="18" customHeight="1" x14ac:dyDescent="0.25">
      <c r="A31" s="14"/>
      <c r="B31" s="304" t="s">
        <v>495</v>
      </c>
      <c r="C31" s="304"/>
      <c r="D31" s="304"/>
      <c r="E31" s="304"/>
      <c r="F31" s="304"/>
      <c r="G31" s="304"/>
      <c r="H31" s="304"/>
      <c r="I31" s="91"/>
      <c r="J31" s="27"/>
      <c r="K31" s="17"/>
      <c r="L31" s="35"/>
      <c r="M31" s="30"/>
      <c r="N31" s="30"/>
      <c r="O31" s="30"/>
      <c r="P31" s="30"/>
      <c r="Q31" s="30"/>
      <c r="S31" s="6"/>
      <c r="T31" s="6"/>
      <c r="U31" s="6"/>
      <c r="V31" s="6"/>
      <c r="W31" s="6"/>
      <c r="X31" s="6"/>
      <c r="AB31" s="5"/>
      <c r="AC31" s="5"/>
      <c r="AD31" s="6"/>
      <c r="AE31" s="6"/>
      <c r="AF31" s="6"/>
      <c r="AG31" s="6"/>
    </row>
    <row r="32" spans="1:41" s="7" customFormat="1" ht="18" customHeight="1" x14ac:dyDescent="0.25">
      <c r="A32" s="14"/>
      <c r="B32" s="304" t="s">
        <v>496</v>
      </c>
      <c r="C32" s="304"/>
      <c r="D32" s="304"/>
      <c r="E32" s="304"/>
      <c r="F32" s="304"/>
      <c r="G32" s="304"/>
      <c r="H32" s="304"/>
      <c r="I32" s="91"/>
      <c r="J32" s="27"/>
      <c r="K32" s="17"/>
      <c r="L32" s="35"/>
      <c r="M32" s="30"/>
      <c r="N32" s="30"/>
      <c r="O32" s="30"/>
      <c r="P32" s="30"/>
      <c r="Q32" s="30"/>
      <c r="S32" s="6"/>
      <c r="T32" s="6"/>
      <c r="U32" s="6"/>
      <c r="V32" s="6"/>
      <c r="W32" s="6"/>
      <c r="X32" s="6"/>
      <c r="AB32" s="5"/>
      <c r="AC32" s="5"/>
      <c r="AD32" s="6"/>
      <c r="AE32" s="6"/>
      <c r="AF32" s="6"/>
      <c r="AG32" s="6"/>
    </row>
    <row r="33" spans="1:34" s="7" customFormat="1" ht="18" customHeight="1" x14ac:dyDescent="0.25">
      <c r="A33" s="14"/>
      <c r="B33" s="304" t="s">
        <v>497</v>
      </c>
      <c r="C33" s="304"/>
      <c r="D33" s="304"/>
      <c r="E33" s="304"/>
      <c r="F33" s="304"/>
      <c r="G33" s="304"/>
      <c r="H33" s="304"/>
      <c r="I33" s="91"/>
      <c r="J33" s="27"/>
      <c r="K33" s="17"/>
      <c r="L33" s="35"/>
      <c r="M33" s="30"/>
      <c r="N33" s="30"/>
      <c r="O33" s="30"/>
      <c r="P33" s="30"/>
      <c r="Q33" s="30"/>
      <c r="S33" s="6"/>
      <c r="T33" s="6"/>
      <c r="U33" s="6"/>
      <c r="V33" s="6"/>
      <c r="W33" s="6"/>
      <c r="X33" s="6"/>
      <c r="AB33" s="5"/>
      <c r="AC33" s="5"/>
      <c r="AD33" s="6"/>
      <c r="AE33" s="6"/>
      <c r="AF33" s="6"/>
      <c r="AG33" s="6"/>
    </row>
    <row r="34" spans="1:34" s="7" customFormat="1" ht="18" customHeight="1" x14ac:dyDescent="0.25">
      <c r="A34" s="14"/>
      <c r="B34" s="304" t="s">
        <v>498</v>
      </c>
      <c r="C34" s="304"/>
      <c r="D34" s="304"/>
      <c r="E34" s="304"/>
      <c r="F34" s="304"/>
      <c r="G34" s="304"/>
      <c r="H34" s="304"/>
      <c r="I34" s="91"/>
      <c r="J34" s="27"/>
      <c r="K34" s="17"/>
      <c r="L34" s="35"/>
      <c r="M34" s="30"/>
      <c r="N34" s="30"/>
      <c r="O34" s="30"/>
      <c r="P34" s="30"/>
      <c r="Q34" s="30"/>
      <c r="S34" s="6"/>
      <c r="T34" s="6"/>
      <c r="U34" s="6"/>
      <c r="V34" s="6"/>
      <c r="W34" s="6"/>
      <c r="X34" s="6"/>
      <c r="AB34" s="5"/>
      <c r="AC34" s="5"/>
      <c r="AD34" s="6"/>
      <c r="AE34" s="6"/>
      <c r="AF34" s="6"/>
      <c r="AG34" s="6"/>
    </row>
    <row r="35" spans="1:34" s="7" customFormat="1" ht="18" customHeight="1" x14ac:dyDescent="0.25">
      <c r="A35" s="14"/>
      <c r="B35" s="304" t="s">
        <v>499</v>
      </c>
      <c r="C35" s="304"/>
      <c r="D35" s="304"/>
      <c r="E35" s="304"/>
      <c r="F35" s="304"/>
      <c r="G35" s="304"/>
      <c r="H35" s="304"/>
      <c r="I35" s="91"/>
      <c r="J35" s="27"/>
      <c r="K35" s="17"/>
      <c r="L35" s="35"/>
      <c r="M35" s="30"/>
      <c r="N35" s="30"/>
      <c r="O35" s="30"/>
      <c r="P35" s="30"/>
      <c r="Q35" s="30"/>
      <c r="S35" s="6"/>
      <c r="T35" s="6"/>
      <c r="U35" s="6"/>
      <c r="V35" s="6"/>
      <c r="W35" s="6"/>
      <c r="X35" s="6"/>
      <c r="AB35" s="5"/>
      <c r="AC35" s="5"/>
      <c r="AD35" s="6"/>
      <c r="AE35" s="6"/>
      <c r="AF35" s="6"/>
      <c r="AG35" s="6"/>
    </row>
    <row r="36" spans="1:34" s="7" customFormat="1" ht="18" customHeight="1" x14ac:dyDescent="0.25">
      <c r="A36" s="14"/>
      <c r="B36" s="304" t="s">
        <v>500</v>
      </c>
      <c r="C36" s="304"/>
      <c r="D36" s="304"/>
      <c r="E36" s="304"/>
      <c r="F36" s="304"/>
      <c r="G36" s="304"/>
      <c r="H36" s="304"/>
      <c r="I36" s="91"/>
      <c r="J36" s="27"/>
      <c r="K36" s="17"/>
      <c r="L36" s="35"/>
      <c r="M36" s="30"/>
      <c r="N36" s="30"/>
      <c r="O36" s="30"/>
      <c r="P36" s="30"/>
      <c r="Q36" s="30"/>
      <c r="S36" s="6"/>
      <c r="T36" s="6"/>
      <c r="U36" s="6"/>
      <c r="V36" s="6"/>
      <c r="W36" s="6"/>
      <c r="X36" s="6"/>
      <c r="AB36" s="5"/>
      <c r="AC36" s="5"/>
      <c r="AD36" s="6"/>
      <c r="AE36" s="6"/>
      <c r="AF36" s="6"/>
      <c r="AG36" s="6"/>
    </row>
    <row r="37" spans="1:34" s="7" customFormat="1" ht="18" customHeight="1" x14ac:dyDescent="0.25">
      <c r="A37" s="14"/>
      <c r="B37" s="304" t="s">
        <v>501</v>
      </c>
      <c r="C37" s="304"/>
      <c r="D37" s="304"/>
      <c r="E37" s="304"/>
      <c r="F37" s="304"/>
      <c r="G37" s="304"/>
      <c r="H37" s="304"/>
      <c r="I37" s="91"/>
      <c r="J37" s="27"/>
      <c r="K37" s="17"/>
      <c r="L37" s="35"/>
      <c r="M37" s="30"/>
      <c r="N37" s="30"/>
      <c r="O37" s="30"/>
      <c r="P37" s="30"/>
      <c r="Q37" s="30"/>
      <c r="S37" s="6"/>
      <c r="T37" s="6"/>
      <c r="U37" s="6"/>
      <c r="V37" s="6"/>
      <c r="W37" s="6"/>
      <c r="X37" s="6"/>
      <c r="AB37" s="5"/>
      <c r="AC37" s="5"/>
      <c r="AD37" s="6"/>
      <c r="AE37" s="6"/>
      <c r="AF37" s="6"/>
      <c r="AG37" s="6"/>
    </row>
    <row r="38" spans="1:34" s="7" customFormat="1" ht="18" customHeight="1" x14ac:dyDescent="0.25">
      <c r="A38" s="14"/>
      <c r="B38" s="304" t="s">
        <v>502</v>
      </c>
      <c r="C38" s="304"/>
      <c r="D38" s="304"/>
      <c r="E38" s="304"/>
      <c r="F38" s="304"/>
      <c r="G38" s="304"/>
      <c r="H38" s="304"/>
      <c r="I38" s="91"/>
      <c r="J38" s="27"/>
      <c r="K38" s="17"/>
      <c r="L38" s="35"/>
      <c r="M38" s="30"/>
      <c r="N38" s="30"/>
      <c r="O38" s="30"/>
      <c r="P38" s="30"/>
      <c r="Q38" s="30"/>
      <c r="S38" s="6"/>
      <c r="T38" s="6"/>
      <c r="U38" s="6"/>
      <c r="V38" s="6"/>
      <c r="W38" s="6"/>
      <c r="X38" s="6"/>
      <c r="AB38" s="5"/>
      <c r="AC38" s="5"/>
      <c r="AD38" s="6"/>
      <c r="AE38" s="6"/>
      <c r="AF38" s="6"/>
      <c r="AG38" s="6"/>
    </row>
    <row r="39" spans="1:34" s="7" customFormat="1" ht="18" customHeight="1" x14ac:dyDescent="0.25">
      <c r="A39" s="14"/>
      <c r="B39" s="304" t="s">
        <v>503</v>
      </c>
      <c r="C39" s="304"/>
      <c r="D39" s="304"/>
      <c r="E39" s="304"/>
      <c r="F39" s="304"/>
      <c r="G39" s="304"/>
      <c r="H39" s="304"/>
      <c r="I39" s="91"/>
      <c r="J39" s="27"/>
      <c r="K39" s="17"/>
      <c r="L39" s="35"/>
      <c r="M39" s="30"/>
      <c r="N39" s="30"/>
      <c r="O39" s="30"/>
      <c r="P39" s="30"/>
      <c r="Q39" s="30"/>
      <c r="S39" s="6"/>
      <c r="T39" s="6"/>
      <c r="U39" s="6"/>
      <c r="V39" s="6"/>
      <c r="W39" s="6"/>
      <c r="X39" s="6"/>
      <c r="AB39" s="5"/>
      <c r="AC39" s="5"/>
      <c r="AD39" s="6"/>
      <c r="AE39" s="6"/>
      <c r="AF39" s="6"/>
      <c r="AG39" s="6"/>
    </row>
    <row r="40" spans="1:34" s="7" customFormat="1" ht="9.9499999999999993" customHeight="1" x14ac:dyDescent="0.25">
      <c r="A40" s="14"/>
      <c r="B40" s="90"/>
      <c r="C40" s="90"/>
      <c r="D40" s="91"/>
      <c r="E40" s="91"/>
      <c r="F40" s="91"/>
      <c r="G40" s="91"/>
      <c r="H40" s="91"/>
      <c r="I40" s="91"/>
      <c r="J40" s="91"/>
      <c r="K40" s="17"/>
      <c r="L40" s="35"/>
      <c r="M40" s="30"/>
      <c r="N40" s="30"/>
      <c r="O40" s="30"/>
      <c r="P40" s="30"/>
      <c r="Q40" s="30"/>
      <c r="S40" s="6"/>
      <c r="T40" s="6"/>
      <c r="U40" s="6"/>
      <c r="V40" s="6"/>
      <c r="W40" s="6"/>
      <c r="X40" s="6"/>
      <c r="AB40" s="5"/>
      <c r="AC40" s="5"/>
      <c r="AD40" s="6"/>
      <c r="AE40" s="6"/>
      <c r="AF40" s="6"/>
      <c r="AG40" s="6"/>
    </row>
    <row r="41" spans="1:34" s="7" customFormat="1" ht="18" customHeight="1" x14ac:dyDescent="0.25">
      <c r="A41" s="14"/>
      <c r="B41" s="15" t="s">
        <v>505</v>
      </c>
      <c r="C41" s="15"/>
      <c r="D41" s="91"/>
      <c r="E41" s="91"/>
      <c r="F41" s="91"/>
      <c r="G41" s="91"/>
      <c r="H41" s="91"/>
      <c r="I41" s="91"/>
      <c r="J41" s="91"/>
      <c r="K41" s="17"/>
      <c r="L41" s="35"/>
      <c r="M41" s="30"/>
      <c r="N41" s="30"/>
      <c r="O41" s="30"/>
      <c r="P41" s="30"/>
      <c r="Q41" s="30"/>
      <c r="S41" s="6"/>
      <c r="T41" s="6"/>
      <c r="U41" s="6"/>
      <c r="V41" s="6"/>
      <c r="W41" s="6"/>
      <c r="X41" s="6"/>
      <c r="AB41" s="5"/>
      <c r="AC41" s="5"/>
      <c r="AD41" s="6"/>
      <c r="AE41" s="6"/>
      <c r="AF41" s="6"/>
      <c r="AG41" s="6"/>
    </row>
    <row r="42" spans="1:34" s="7" customFormat="1" ht="18" customHeight="1" x14ac:dyDescent="0.25">
      <c r="A42" s="14"/>
      <c r="B42" s="90" t="s">
        <v>506</v>
      </c>
      <c r="C42" s="90"/>
      <c r="D42" s="295"/>
      <c r="E42" s="295"/>
      <c r="F42" s="295"/>
      <c r="G42" s="295"/>
      <c r="H42" s="295"/>
      <c r="I42" s="295"/>
      <c r="J42" s="295"/>
      <c r="K42" s="17"/>
      <c r="L42" s="35"/>
      <c r="M42" s="30"/>
      <c r="N42" s="30"/>
      <c r="O42" s="30"/>
      <c r="P42" s="30"/>
      <c r="Q42" s="30"/>
      <c r="S42" s="6"/>
      <c r="T42" s="6"/>
      <c r="U42" s="6"/>
      <c r="V42" s="6"/>
      <c r="W42" s="6"/>
      <c r="X42" s="6"/>
      <c r="AB42" s="5"/>
      <c r="AC42" s="5"/>
      <c r="AD42" s="6"/>
      <c r="AE42" s="6"/>
      <c r="AF42" s="6"/>
      <c r="AG42" s="6"/>
    </row>
    <row r="43" spans="1:34" s="7" customFormat="1" ht="18" customHeight="1" x14ac:dyDescent="0.25">
      <c r="A43" s="14"/>
      <c r="B43" s="90" t="s">
        <v>507</v>
      </c>
      <c r="C43" s="90"/>
      <c r="D43" s="295"/>
      <c r="E43" s="295"/>
      <c r="F43" s="295"/>
      <c r="G43" s="295"/>
      <c r="H43" s="295"/>
      <c r="I43" s="295"/>
      <c r="J43" s="295"/>
      <c r="K43" s="17"/>
      <c r="L43" s="35"/>
      <c r="M43" s="30"/>
      <c r="N43" s="30"/>
      <c r="O43" s="30"/>
      <c r="P43" s="30"/>
      <c r="Q43" s="30"/>
      <c r="S43" s="6"/>
      <c r="T43" s="6"/>
      <c r="U43" s="6"/>
      <c r="V43" s="6"/>
      <c r="W43" s="6"/>
      <c r="X43" s="6"/>
      <c r="AB43" s="5"/>
      <c r="AC43" s="5"/>
      <c r="AD43" s="6"/>
      <c r="AE43" s="6"/>
      <c r="AF43" s="6"/>
      <c r="AG43" s="6"/>
    </row>
    <row r="44" spans="1:34" s="7" customFormat="1" ht="18" customHeight="1" x14ac:dyDescent="0.25">
      <c r="A44" s="14"/>
      <c r="B44" s="262" t="s">
        <v>508</v>
      </c>
      <c r="C44" s="90"/>
      <c r="D44" s="295"/>
      <c r="E44" s="295"/>
      <c r="F44" s="295"/>
      <c r="G44" s="295"/>
      <c r="H44" s="295"/>
      <c r="I44" s="295"/>
      <c r="J44" s="295"/>
      <c r="K44" s="17"/>
      <c r="L44" s="35"/>
      <c r="M44" s="30"/>
      <c r="N44" s="30"/>
      <c r="O44" s="30"/>
      <c r="P44" s="30"/>
      <c r="Q44" s="30"/>
      <c r="S44" s="6"/>
      <c r="T44" s="6"/>
      <c r="U44" s="6"/>
      <c r="V44" s="6"/>
      <c r="W44" s="6"/>
      <c r="X44" s="6"/>
      <c r="AB44" s="5"/>
      <c r="AC44" s="5"/>
      <c r="AD44" s="6"/>
      <c r="AE44" s="6"/>
      <c r="AF44" s="6"/>
      <c r="AG44" s="6"/>
    </row>
    <row r="45" spans="1:34" s="7" customFormat="1" ht="18" customHeight="1" x14ac:dyDescent="0.25">
      <c r="A45" s="14"/>
      <c r="B45" s="90" t="s">
        <v>389</v>
      </c>
      <c r="C45" s="90"/>
      <c r="D45" s="295"/>
      <c r="E45" s="295"/>
      <c r="F45" s="295"/>
      <c r="G45" s="295"/>
      <c r="H45" s="295"/>
      <c r="I45" s="295"/>
      <c r="J45" s="295"/>
      <c r="K45" s="17"/>
      <c r="L45" s="35"/>
      <c r="M45" s="30"/>
      <c r="N45" s="30"/>
      <c r="O45" s="30"/>
      <c r="P45" s="30"/>
      <c r="Q45" s="30"/>
      <c r="S45" s="6"/>
      <c r="T45" s="6"/>
      <c r="U45" s="6"/>
      <c r="V45" s="6"/>
      <c r="W45" s="6"/>
      <c r="X45" s="6"/>
      <c r="AB45" s="5"/>
      <c r="AC45" s="5"/>
      <c r="AD45" s="6"/>
      <c r="AE45" s="6"/>
      <c r="AF45" s="6"/>
      <c r="AG45" s="6"/>
    </row>
    <row r="46" spans="1:34" s="7" customFormat="1" ht="9.9499999999999993" customHeight="1" x14ac:dyDescent="0.25">
      <c r="A46" s="19"/>
      <c r="B46" s="20"/>
      <c r="C46" s="20"/>
      <c r="D46" s="20"/>
      <c r="E46" s="20"/>
      <c r="F46" s="20"/>
      <c r="G46" s="20"/>
      <c r="H46" s="20"/>
      <c r="I46" s="20"/>
      <c r="J46" s="20"/>
      <c r="K46" s="21"/>
      <c r="L46" s="35"/>
      <c r="M46" s="30"/>
      <c r="N46" s="30"/>
      <c r="O46" s="30"/>
      <c r="P46" s="30"/>
      <c r="Q46" s="30"/>
      <c r="S46" s="6"/>
      <c r="T46" s="6"/>
      <c r="U46" s="6"/>
      <c r="V46" s="6"/>
      <c r="W46" s="6"/>
      <c r="X46" s="6"/>
      <c r="AB46" s="5"/>
      <c r="AC46" s="5"/>
      <c r="AD46" s="6"/>
      <c r="AE46" s="6"/>
      <c r="AF46" s="6"/>
      <c r="AG46" s="6"/>
    </row>
    <row r="47" spans="1:34" s="7" customFormat="1" ht="9.9499999999999993" customHeight="1" x14ac:dyDescent="0.25">
      <c r="A47" s="6"/>
      <c r="B47" s="6"/>
      <c r="C47" s="6"/>
      <c r="D47" s="6"/>
      <c r="E47" s="6"/>
      <c r="F47" s="6"/>
      <c r="G47" s="6"/>
      <c r="H47" s="6"/>
      <c r="I47" s="6"/>
      <c r="J47" s="6"/>
      <c r="L47" s="35"/>
      <c r="M47" s="30"/>
      <c r="N47" s="30"/>
      <c r="O47" s="30"/>
      <c r="P47" s="30"/>
      <c r="Q47" s="30"/>
      <c r="S47" s="6"/>
      <c r="T47" s="6"/>
      <c r="U47" s="6"/>
      <c r="V47" s="6"/>
      <c r="W47" s="6"/>
      <c r="X47" s="6"/>
      <c r="AB47" s="9"/>
      <c r="AC47" s="9"/>
      <c r="AD47" s="6"/>
      <c r="AE47" s="6"/>
      <c r="AF47" s="6"/>
      <c r="AG47" s="6"/>
    </row>
    <row r="48" spans="1:34" ht="9.9499999999999993" customHeight="1" x14ac:dyDescent="0.25">
      <c r="A48" s="11"/>
      <c r="B48" s="12"/>
      <c r="C48" s="12"/>
      <c r="D48" s="12"/>
      <c r="E48" s="12"/>
      <c r="F48" s="12"/>
      <c r="G48" s="12"/>
      <c r="H48" s="12"/>
      <c r="I48" s="12"/>
      <c r="J48" s="12"/>
      <c r="K48" s="13"/>
      <c r="AH48" s="7"/>
    </row>
    <row r="49" spans="1:41" ht="18" customHeight="1" x14ac:dyDescent="0.25">
      <c r="A49" s="14"/>
      <c r="B49" s="263" t="s">
        <v>517</v>
      </c>
      <c r="C49" s="15"/>
      <c r="D49" s="367"/>
      <c r="E49" s="367"/>
      <c r="F49" s="367"/>
      <c r="G49" s="367"/>
      <c r="H49" s="367"/>
      <c r="I49" s="367"/>
      <c r="J49" s="367"/>
      <c r="K49" s="17"/>
      <c r="AH49" s="7"/>
    </row>
    <row r="50" spans="1:41" ht="18" customHeight="1" x14ac:dyDescent="0.25">
      <c r="A50" s="14"/>
      <c r="B50" s="90" t="s">
        <v>479</v>
      </c>
      <c r="C50" s="90"/>
      <c r="D50" s="361"/>
      <c r="E50" s="361"/>
      <c r="F50" s="361"/>
      <c r="G50" s="361"/>
      <c r="H50" s="361"/>
      <c r="I50" s="361"/>
      <c r="J50" s="361"/>
      <c r="K50" s="17"/>
      <c r="AH50" s="7"/>
    </row>
    <row r="51" spans="1:41" ht="18" customHeight="1" x14ac:dyDescent="0.25">
      <c r="A51" s="14"/>
      <c r="B51" s="90" t="s">
        <v>480</v>
      </c>
      <c r="C51" s="90"/>
      <c r="D51" s="361"/>
      <c r="E51" s="361"/>
      <c r="F51" s="361"/>
      <c r="G51" s="361"/>
      <c r="H51" s="361"/>
      <c r="I51" s="361"/>
      <c r="J51" s="361"/>
      <c r="K51" s="17"/>
      <c r="AH51" s="7"/>
    </row>
    <row r="52" spans="1:41" ht="18" customHeight="1" x14ac:dyDescent="0.25">
      <c r="A52" s="14"/>
      <c r="B52" s="90" t="s">
        <v>483</v>
      </c>
      <c r="C52" s="90"/>
      <c r="D52" s="362"/>
      <c r="E52" s="363"/>
      <c r="F52" s="363"/>
      <c r="G52" s="363"/>
      <c r="H52" s="363"/>
      <c r="I52" s="363"/>
      <c r="J52" s="364"/>
      <c r="K52" s="17"/>
      <c r="U52" s="155"/>
      <c r="AH52" s="7"/>
    </row>
    <row r="53" spans="1:41" ht="60" customHeight="1" x14ac:dyDescent="0.25">
      <c r="A53" s="14"/>
      <c r="B53" s="90" t="s">
        <v>484</v>
      </c>
      <c r="C53" s="90"/>
      <c r="D53" s="361"/>
      <c r="E53" s="361"/>
      <c r="F53" s="361"/>
      <c r="G53" s="361"/>
      <c r="H53" s="361"/>
      <c r="I53" s="361"/>
      <c r="J53" s="361"/>
      <c r="K53" s="17"/>
      <c r="AH53" s="7"/>
    </row>
    <row r="54" spans="1:41" ht="9.9499999999999993" customHeight="1" x14ac:dyDescent="0.25">
      <c r="A54" s="14"/>
      <c r="B54" s="90"/>
      <c r="C54" s="90"/>
      <c r="D54" s="91"/>
      <c r="E54" s="91"/>
      <c r="F54" s="91"/>
      <c r="G54" s="91"/>
      <c r="H54" s="91"/>
      <c r="I54" s="91"/>
      <c r="J54" s="91"/>
      <c r="K54" s="17"/>
      <c r="AH54" s="7"/>
    </row>
    <row r="55" spans="1:41" ht="18" customHeight="1" x14ac:dyDescent="0.25">
      <c r="A55" s="14"/>
      <c r="B55" s="15" t="s">
        <v>485</v>
      </c>
      <c r="C55" s="15"/>
      <c r="D55" s="360" t="s">
        <v>445</v>
      </c>
      <c r="E55" s="360"/>
      <c r="F55" s="360"/>
      <c r="G55" s="91"/>
      <c r="H55" s="48"/>
      <c r="I55" s="91"/>
      <c r="J55" s="48" t="s">
        <v>421</v>
      </c>
      <c r="K55" s="17"/>
      <c r="Y55" s="7"/>
      <c r="Z55" s="7"/>
      <c r="AA55" s="7"/>
      <c r="AB55" s="5"/>
      <c r="AC55" s="5"/>
      <c r="AH55" s="7"/>
    </row>
    <row r="56" spans="1:41" ht="18" customHeight="1" x14ac:dyDescent="0.25">
      <c r="A56" s="14"/>
      <c r="B56" s="90" t="s">
        <v>18</v>
      </c>
      <c r="C56" s="161" t="s">
        <v>446</v>
      </c>
      <c r="D56" s="128"/>
      <c r="E56" s="168" t="s">
        <v>447</v>
      </c>
      <c r="F56" s="128"/>
      <c r="G56" s="91"/>
      <c r="H56" s="24"/>
      <c r="I56" s="91"/>
      <c r="J56" s="160">
        <f>ROUND(((F56-D56)/30.4),0)</f>
        <v>0</v>
      </c>
      <c r="K56" s="17"/>
      <c r="P56" s="132"/>
      <c r="Q56" s="132"/>
      <c r="R56" s="133"/>
      <c r="S56" s="133"/>
      <c r="T56" s="133"/>
      <c r="U56" s="133"/>
      <c r="V56" s="133"/>
      <c r="W56" s="133"/>
      <c r="X56" s="133"/>
      <c r="Y56" s="133"/>
      <c r="Z56" s="133"/>
      <c r="AA56" s="133"/>
      <c r="AB56" s="134"/>
      <c r="AC56" s="134"/>
      <c r="AD56" s="133"/>
      <c r="AE56" s="133"/>
      <c r="AH56" s="7"/>
    </row>
    <row r="57" spans="1:41" ht="9.9499999999999993" customHeight="1" x14ac:dyDescent="0.25">
      <c r="A57" s="14"/>
      <c r="B57" s="90"/>
      <c r="C57" s="161"/>
      <c r="D57" s="98"/>
      <c r="E57" s="167"/>
      <c r="F57" s="98"/>
      <c r="G57" s="91"/>
      <c r="H57" s="24"/>
      <c r="I57" s="91"/>
      <c r="J57" s="91"/>
      <c r="K57" s="17"/>
      <c r="P57" s="132"/>
      <c r="Q57" s="132"/>
      <c r="R57" s="133"/>
      <c r="S57" s="133"/>
      <c r="T57" s="133"/>
      <c r="U57" s="133"/>
      <c r="V57" s="133"/>
      <c r="W57" s="133"/>
      <c r="X57" s="133"/>
      <c r="Y57" s="133"/>
      <c r="Z57" s="133"/>
      <c r="AA57" s="133"/>
      <c r="AB57" s="134"/>
      <c r="AC57" s="134"/>
      <c r="AD57" s="133"/>
      <c r="AE57" s="133"/>
      <c r="AH57" s="7"/>
    </row>
    <row r="58" spans="1:41" ht="18" customHeight="1" x14ac:dyDescent="0.25">
      <c r="A58" s="14"/>
      <c r="B58" s="90" t="s">
        <v>486</v>
      </c>
      <c r="C58" s="161"/>
      <c r="D58" s="355" t="s">
        <v>488</v>
      </c>
      <c r="E58" s="356"/>
      <c r="F58" s="27"/>
      <c r="G58" s="91"/>
      <c r="H58" s="357" t="s">
        <v>269</v>
      </c>
      <c r="I58" s="358"/>
      <c r="J58" s="27"/>
      <c r="K58" s="17"/>
      <c r="P58" s="132"/>
      <c r="Q58" s="132"/>
      <c r="R58" s="136"/>
      <c r="S58" s="133"/>
      <c r="T58" s="133"/>
      <c r="U58" s="133"/>
      <c r="V58" s="133"/>
      <c r="W58" s="133"/>
      <c r="X58" s="133"/>
      <c r="Y58" s="133"/>
      <c r="Z58" s="133"/>
      <c r="AA58" s="133"/>
      <c r="AB58" s="134"/>
      <c r="AC58" s="134"/>
      <c r="AD58" s="133"/>
      <c r="AE58" s="133"/>
      <c r="AH58" s="7"/>
    </row>
    <row r="59" spans="1:41" ht="18" customHeight="1" x14ac:dyDescent="0.25">
      <c r="A59" s="14"/>
      <c r="B59" s="90" t="s">
        <v>487</v>
      </c>
      <c r="C59" s="161"/>
      <c r="D59" s="355"/>
      <c r="E59" s="356"/>
      <c r="F59" s="27"/>
      <c r="G59" s="91"/>
      <c r="H59" s="359"/>
      <c r="I59" s="358"/>
      <c r="J59" s="27"/>
      <c r="K59" s="17"/>
      <c r="P59" s="132"/>
      <c r="Q59" s="132"/>
      <c r="R59" s="135"/>
      <c r="S59" s="133"/>
      <c r="T59" s="133"/>
      <c r="U59" s="133"/>
      <c r="V59" s="133"/>
      <c r="W59" s="133"/>
      <c r="X59" s="133"/>
      <c r="Y59" s="133"/>
      <c r="Z59" s="133"/>
      <c r="AA59" s="133"/>
      <c r="AB59" s="134"/>
      <c r="AC59" s="134"/>
      <c r="AD59" s="133"/>
      <c r="AE59" s="133"/>
      <c r="AH59" s="7"/>
    </row>
    <row r="60" spans="1:41" ht="18" customHeight="1" x14ac:dyDescent="0.25">
      <c r="A60" s="14"/>
      <c r="B60" s="304" t="s">
        <v>57</v>
      </c>
      <c r="C60" s="304"/>
      <c r="D60" s="304"/>
      <c r="E60" s="304"/>
      <c r="F60" s="304"/>
      <c r="G60" s="304"/>
      <c r="H60" s="304"/>
      <c r="I60" s="333"/>
      <c r="J60" s="27"/>
      <c r="K60" s="17"/>
      <c r="P60" s="132"/>
      <c r="Q60" s="132"/>
      <c r="R60" s="133"/>
      <c r="S60" s="133"/>
      <c r="T60" s="133"/>
      <c r="U60" s="133"/>
      <c r="V60" s="133"/>
      <c r="W60" s="133"/>
      <c r="X60" s="133"/>
      <c r="Y60" s="133"/>
      <c r="Z60" s="133"/>
      <c r="AA60" s="133"/>
      <c r="AB60" s="134"/>
      <c r="AC60" s="134"/>
      <c r="AD60" s="133"/>
      <c r="AE60" s="133"/>
      <c r="AH60" s="7"/>
    </row>
    <row r="61" spans="1:41" ht="9.9499999999999993" customHeight="1" x14ac:dyDescent="0.25">
      <c r="A61" s="14"/>
      <c r="B61" s="161"/>
      <c r="C61" s="161"/>
      <c r="D61" s="161"/>
      <c r="E61" s="161"/>
      <c r="F61" s="161"/>
      <c r="G61" s="161"/>
      <c r="H61" s="161"/>
      <c r="I61" s="161"/>
      <c r="J61" s="32"/>
      <c r="K61" s="17"/>
      <c r="Y61" s="7"/>
      <c r="Z61" s="7"/>
      <c r="AA61" s="7"/>
      <c r="AB61" s="5"/>
      <c r="AC61" s="5"/>
      <c r="AH61" s="7"/>
    </row>
    <row r="62" spans="1:41" ht="18" customHeight="1" x14ac:dyDescent="0.25">
      <c r="A62" s="14"/>
      <c r="B62" s="303" t="s">
        <v>490</v>
      </c>
      <c r="C62" s="304"/>
      <c r="D62" s="304"/>
      <c r="E62" s="304"/>
      <c r="F62" s="304"/>
      <c r="G62" s="304"/>
      <c r="H62" s="304"/>
      <c r="I62" s="333"/>
      <c r="J62" s="27"/>
      <c r="K62" s="17"/>
      <c r="M62" s="316" t="s">
        <v>19</v>
      </c>
      <c r="N62" s="316"/>
      <c r="O62" s="316"/>
      <c r="P62" s="316"/>
      <c r="Q62" s="316"/>
      <c r="R62" s="316"/>
      <c r="S62" s="378" t="s">
        <v>62</v>
      </c>
      <c r="T62" s="378"/>
      <c r="U62" s="378"/>
      <c r="V62" s="378"/>
      <c r="W62" s="378"/>
      <c r="X62" s="378"/>
      <c r="Y62" s="373" t="s">
        <v>59</v>
      </c>
      <c r="Z62" s="381"/>
      <c r="AA62" s="381"/>
      <c r="AB62" s="381"/>
      <c r="AC62" s="381"/>
      <c r="AD62" s="374"/>
      <c r="AE62" s="141"/>
      <c r="AF62" s="316" t="s">
        <v>61</v>
      </c>
      <c r="AG62" s="316"/>
      <c r="AH62" s="316"/>
      <c r="AI62" s="7"/>
      <c r="AJ62" s="373" t="s">
        <v>3</v>
      </c>
      <c r="AK62" s="374"/>
      <c r="AM62" s="365" t="s">
        <v>259</v>
      </c>
      <c r="AN62" s="7"/>
      <c r="AO62" s="365" t="s">
        <v>260</v>
      </c>
    </row>
    <row r="63" spans="1:41" ht="18" customHeight="1" x14ac:dyDescent="0.25">
      <c r="A63" s="14"/>
      <c r="B63" s="304" t="s">
        <v>489</v>
      </c>
      <c r="C63" s="304"/>
      <c r="D63" s="304"/>
      <c r="E63" s="304"/>
      <c r="F63" s="304"/>
      <c r="G63" s="304"/>
      <c r="H63" s="304"/>
      <c r="I63" s="333"/>
      <c r="J63" s="27"/>
      <c r="K63" s="17"/>
      <c r="M63" s="369" t="s">
        <v>7</v>
      </c>
      <c r="N63" s="370"/>
      <c r="O63" s="369" t="s">
        <v>6</v>
      </c>
      <c r="P63" s="370"/>
      <c r="Q63" s="373" t="s">
        <v>5</v>
      </c>
      <c r="R63" s="374"/>
      <c r="S63" s="373" t="s">
        <v>7</v>
      </c>
      <c r="T63" s="374"/>
      <c r="U63" s="373" t="s">
        <v>6</v>
      </c>
      <c r="V63" s="374"/>
      <c r="W63" s="373" t="s">
        <v>5</v>
      </c>
      <c r="X63" s="374"/>
      <c r="Y63" s="373" t="s">
        <v>7</v>
      </c>
      <c r="Z63" s="374"/>
      <c r="AA63" s="379" t="s">
        <v>6</v>
      </c>
      <c r="AB63" s="380"/>
      <c r="AC63" s="373" t="s">
        <v>5</v>
      </c>
      <c r="AD63" s="374"/>
      <c r="AE63" s="141"/>
      <c r="AF63" s="166" t="s">
        <v>7</v>
      </c>
      <c r="AG63" s="166" t="s">
        <v>6</v>
      </c>
      <c r="AH63" s="166" t="s">
        <v>5</v>
      </c>
      <c r="AI63" s="7"/>
      <c r="AJ63" s="166" t="s">
        <v>7</v>
      </c>
      <c r="AK63" s="166" t="s">
        <v>6</v>
      </c>
      <c r="AM63" s="366"/>
      <c r="AN63" s="7"/>
      <c r="AO63" s="366"/>
    </row>
    <row r="64" spans="1:41" ht="9.9499999999999993" customHeight="1" x14ac:dyDescent="0.25">
      <c r="A64" s="14"/>
      <c r="B64" s="16"/>
      <c r="C64" s="16"/>
      <c r="D64" s="16"/>
      <c r="E64" s="16"/>
      <c r="F64" s="16"/>
      <c r="G64" s="16"/>
      <c r="H64" s="16"/>
      <c r="I64" s="16"/>
      <c r="J64" s="16"/>
      <c r="K64" s="17"/>
      <c r="S64" s="7"/>
      <c r="T64" s="7"/>
      <c r="U64" s="7"/>
      <c r="V64" s="7"/>
      <c r="W64" s="7"/>
      <c r="X64" s="7"/>
      <c r="Y64" s="7"/>
      <c r="Z64" s="7"/>
      <c r="AA64" s="7"/>
      <c r="AB64" s="138"/>
      <c r="AC64" s="138"/>
      <c r="AD64" s="7"/>
      <c r="AE64" s="7"/>
      <c r="AH64" s="7"/>
      <c r="AI64" s="7"/>
      <c r="AJ64" s="7"/>
      <c r="AK64" s="7"/>
      <c r="AM64" s="7"/>
      <c r="AN64" s="7"/>
      <c r="AO64" s="7"/>
    </row>
    <row r="65" spans="1:41" ht="18" customHeight="1" x14ac:dyDescent="0.25">
      <c r="A65" s="14"/>
      <c r="B65" s="15" t="s">
        <v>493</v>
      </c>
      <c r="C65" s="15"/>
      <c r="D65" s="360" t="s">
        <v>445</v>
      </c>
      <c r="E65" s="360"/>
      <c r="F65" s="360"/>
      <c r="G65" s="16"/>
      <c r="H65" s="26" t="s">
        <v>408</v>
      </c>
      <c r="I65" s="16"/>
      <c r="J65" s="23" t="s">
        <v>492</v>
      </c>
      <c r="K65" s="17"/>
      <c r="M65" s="353">
        <f>IF(F58&gt;=F59,F58,F59)</f>
        <v>0</v>
      </c>
      <c r="N65" s="353"/>
      <c r="O65" s="353"/>
      <c r="P65" s="353"/>
      <c r="Q65" s="353"/>
      <c r="R65" s="353"/>
      <c r="S65" s="139"/>
      <c r="T65" s="139"/>
      <c r="U65" s="139"/>
      <c r="V65" s="139"/>
      <c r="W65" s="139"/>
      <c r="X65" s="139"/>
      <c r="Y65" s="35"/>
      <c r="Z65" s="35"/>
      <c r="AA65" s="35"/>
      <c r="AB65" s="140"/>
      <c r="AC65" s="140"/>
      <c r="AD65" s="35"/>
      <c r="AE65" s="7"/>
      <c r="AH65" s="7"/>
      <c r="AI65" s="7"/>
      <c r="AJ65" s="145"/>
      <c r="AK65" s="145"/>
      <c r="AM65" s="7"/>
      <c r="AN65" s="7"/>
      <c r="AO65" s="7"/>
    </row>
    <row r="66" spans="1:41" ht="18" customHeight="1" x14ac:dyDescent="0.25">
      <c r="A66" s="14"/>
      <c r="B66" s="99"/>
      <c r="C66" s="161" t="s">
        <v>491</v>
      </c>
      <c r="D66" s="128"/>
      <c r="E66" s="168" t="s">
        <v>447</v>
      </c>
      <c r="F66" s="128"/>
      <c r="G66" s="168"/>
      <c r="H66" s="27"/>
      <c r="I66" s="165"/>
      <c r="J66" s="160" t="str">
        <f t="shared" ref="J66:J68" si="12">IFERROR(ROUND(H66/((F66-D66)/30.4),0),"")</f>
        <v/>
      </c>
      <c r="K66" s="17"/>
      <c r="M66" s="137">
        <f>((($M65-$M$422)/($M$421-$M$422))*0.5+1)</f>
        <v>-0.25</v>
      </c>
      <c r="N66" s="143">
        <f>IF($M66&gt;1.5,1.5,IF($M66&lt;0.5,0,$M66))</f>
        <v>0</v>
      </c>
      <c r="O66" s="137">
        <f>((($M65-$O$422)/($O$421-$O$422))*0.5+1)</f>
        <v>-0.75</v>
      </c>
      <c r="P66" s="143">
        <f>IF($O66&gt;1.5,1.5,IF($O66&lt;0.5,0,$O66))</f>
        <v>0</v>
      </c>
      <c r="Q66" s="137">
        <f>((($M65-$Q$422)/($Q$421-$Q$422))*0.5+1)</f>
        <v>-0.5</v>
      </c>
      <c r="R66" s="143">
        <f>IF($Q66&gt;1.5,1.5,IF($Q66&lt;0.5,0,$Q66))</f>
        <v>0</v>
      </c>
      <c r="S66" s="137">
        <f>((($H66-$S$422)/($S$421-$S$422))*0.5+1)</f>
        <v>-1</v>
      </c>
      <c r="T66" s="143">
        <f>IF($S66&gt;1.5,1.5,IF($S66&lt;0.5,0,$S66))</f>
        <v>0</v>
      </c>
      <c r="U66" s="137">
        <f>((($H66-$U$422)/($U$421-$U$422))*0.5+1)</f>
        <v>-0.75</v>
      </c>
      <c r="V66" s="143">
        <f>IF($U66&gt;1.5,1.5,IF($U66&lt;0.5,0,$U66))</f>
        <v>0</v>
      </c>
      <c r="W66" s="137">
        <f>((($H66-$W$422)/($W$421-$W$422))*0.5+1)</f>
        <v>-1.4</v>
      </c>
      <c r="X66" s="143">
        <f>IF($W66&gt;1.5,1.5,IF($W66&lt;0.5,0,$W66))</f>
        <v>0</v>
      </c>
      <c r="Y66" s="137">
        <f>((($J60-$Y$422)/($Y$421-$Y$422))*0.5+1)</f>
        <v>-0.25</v>
      </c>
      <c r="Z66" s="143">
        <f>IF($Y66&gt;1.5,1.5,IF($Y66&lt;0.5,0,$Y66))</f>
        <v>0</v>
      </c>
      <c r="AA66" s="137">
        <f>((($J60-$AA$422)/($AA$421-$AA$422))*0.5+1)</f>
        <v>0</v>
      </c>
      <c r="AB66" s="143">
        <f>IF($AA66&gt;1.5,1.5,IF($AA66&lt;0.5,0,$AA66))</f>
        <v>0</v>
      </c>
      <c r="AC66" s="137">
        <f>((($J60-$AC$422)/($AC$421-$AC$422))*0.5+1)</f>
        <v>0</v>
      </c>
      <c r="AD66" s="143">
        <f>IF($AC66&gt;1.5,1.5,IF($AC66&lt;0.5,0,$AC66))</f>
        <v>0</v>
      </c>
      <c r="AE66" s="142"/>
      <c r="AF66" s="144">
        <f>IF(AND($AJ66=1,PRODUCT(N66,T66,Z66)&gt;=1,$J70&gt;=$AG$422),1,0)</f>
        <v>0</v>
      </c>
      <c r="AG66" s="144">
        <f>IF(AND($AK66=1,PRODUCT(P66,V66,AB66)&gt;=1,$J70&gt;=$AG$421),1,0)</f>
        <v>0</v>
      </c>
      <c r="AH66" s="144">
        <f>IF(AND($B66="Projektleiter",PRODUCT(R66,X66,AD66)&gt;=1,$J70&gt;=$AG$420),1,0)</f>
        <v>0</v>
      </c>
      <c r="AI66" s="7"/>
      <c r="AJ66" s="276">
        <f t="shared" ref="AJ66:AJ68" si="13">IF(OR($B66="Project Manager",$B66="Co-Project Manager",$B66="Sub-Project Manager",$B66="Deputy Project Manager"),1,0)</f>
        <v>0</v>
      </c>
      <c r="AK66" s="276">
        <f t="shared" ref="AK66:AK68" si="14">IF(OR($B66="Project Manager",$B66="Co-Project Manager",$B66="Sub-Project Manager"),1,0)</f>
        <v>0</v>
      </c>
      <c r="AM66" s="166">
        <f>IF(AND(F59&gt;=M$427,H66&gt;=O$427,J60&gt;=Q$427,AO66&gt;=S$427,J70&gt;=U$427),1,0)</f>
        <v>0</v>
      </c>
      <c r="AN66" s="7"/>
      <c r="AO66" s="154">
        <f>IF(F66="",0,DATEDIF(D66,F66,"m")+1)</f>
        <v>0</v>
      </c>
    </row>
    <row r="67" spans="1:41" ht="18" customHeight="1" x14ac:dyDescent="0.25">
      <c r="A67" s="14"/>
      <c r="B67" s="99"/>
      <c r="C67" s="161" t="s">
        <v>491</v>
      </c>
      <c r="D67" s="128"/>
      <c r="E67" s="168" t="s">
        <v>447</v>
      </c>
      <c r="F67" s="128"/>
      <c r="G67" s="168"/>
      <c r="H67" s="27"/>
      <c r="I67" s="165"/>
      <c r="J67" s="160" t="str">
        <f t="shared" si="12"/>
        <v/>
      </c>
      <c r="K67" s="17"/>
      <c r="M67" s="137">
        <f>((($M65-$M$422)/($M$421-$M$422))*0.5+1)</f>
        <v>-0.25</v>
      </c>
      <c r="N67" s="143">
        <f t="shared" ref="N67:N68" si="15">IF($M67&gt;1.5,1.5,IF($M67&lt;0.5,0,$M67))</f>
        <v>0</v>
      </c>
      <c r="O67" s="137">
        <f>((($M65-$O$422)/($O$421-$O$422))*0.5+1)</f>
        <v>-0.75</v>
      </c>
      <c r="P67" s="143">
        <f t="shared" ref="P67:P68" si="16">IF($O67&gt;1.5,1.5,IF($O67&lt;0.5,0,$O67))</f>
        <v>0</v>
      </c>
      <c r="Q67" s="137">
        <f>((($M65-$Q$422)/($Q$421-$Q$422))*0.5+1)</f>
        <v>-0.5</v>
      </c>
      <c r="R67" s="143">
        <f t="shared" ref="R67:R68" si="17">IF($Q67&gt;1.5,1.5,IF($Q67&lt;0.5,0,$Q67))</f>
        <v>0</v>
      </c>
      <c r="S67" s="137">
        <f>((($H67-$S$422)/($S$421-$S$422))*0.5+1)</f>
        <v>-1</v>
      </c>
      <c r="T67" s="143">
        <f t="shared" ref="T67:T68" si="18">IF($S67&gt;1.5,1.5,IF($S67&lt;0.5,0,$S67))</f>
        <v>0</v>
      </c>
      <c r="U67" s="137">
        <f>((($H67-$U$422)/($U$421-$U$422))*0.5+1)</f>
        <v>-0.75</v>
      </c>
      <c r="V67" s="143">
        <f t="shared" ref="V67:V68" si="19">IF($U67&gt;1.5,1.5,IF($U67&lt;0.5,0,$U67))</f>
        <v>0</v>
      </c>
      <c r="W67" s="137">
        <f>((($H67-$W$422)/($W$421-$W$422))*0.5+1)</f>
        <v>-1.4</v>
      </c>
      <c r="X67" s="143">
        <f t="shared" ref="X67:X68" si="20">IF($W67&gt;1.5,1.5,IF($W67&lt;0.5,0,$W67))</f>
        <v>0</v>
      </c>
      <c r="Y67" s="137">
        <f>((($J60-$Y$422)/($Y$421-$Y$422))*0.5+1)</f>
        <v>-0.25</v>
      </c>
      <c r="Z67" s="143">
        <f t="shared" ref="Z67:Z68" si="21">IF($Y67&gt;1.5,1.5,IF($Y67&lt;0.5,0,$Y67))</f>
        <v>0</v>
      </c>
      <c r="AA67" s="137">
        <f>((($J60-$AA$422)/($AA$421-$AA$422))*0.5+1)</f>
        <v>0</v>
      </c>
      <c r="AB67" s="143">
        <f t="shared" ref="AB67:AB68" si="22">IF($AA67&gt;1.5,1.5,IF($AA67&lt;0.5,0,$AA67))</f>
        <v>0</v>
      </c>
      <c r="AC67" s="137">
        <f>((($J60-$AC$422)/($AC$421-$AC$422))*0.5+1)</f>
        <v>0</v>
      </c>
      <c r="AD67" s="143">
        <f t="shared" ref="AD67:AD68" si="23">IF($AC67&gt;1.5,1.5,IF($AC67&lt;0.5,0,$AC67))</f>
        <v>0</v>
      </c>
      <c r="AE67" s="142"/>
      <c r="AF67" s="144">
        <f>IF(AND($AJ67=1,PRODUCT(N67,T67,Z67)&gt;=1,$J70&gt;=$AG$422),1,0)</f>
        <v>0</v>
      </c>
      <c r="AG67" s="144">
        <f>IF(AND($AK67=1,PRODUCT(P67,V67,AB67)&gt;=1,$J70&gt;=$AG$421),1,0)</f>
        <v>0</v>
      </c>
      <c r="AH67" s="144">
        <f>IF(AND($B67="Projektleiter",PRODUCT(R67,X67,AD67)&gt;=1,$J70&gt;=$AG$420),1,0)</f>
        <v>0</v>
      </c>
      <c r="AI67" s="7"/>
      <c r="AJ67" s="276">
        <f t="shared" si="13"/>
        <v>0</v>
      </c>
      <c r="AK67" s="276">
        <f t="shared" si="14"/>
        <v>0</v>
      </c>
      <c r="AM67" s="166">
        <f>IF(AND(F59&gt;=M$427,H67&gt;=O$427,J60&gt;=Q$427,AO67&gt;=S$427,J70&gt;=U$427),1,0)</f>
        <v>0</v>
      </c>
      <c r="AN67" s="7"/>
      <c r="AO67" s="154">
        <f>IF(F67="",0,DATEDIF(D67,F67,"m")+1)</f>
        <v>0</v>
      </c>
    </row>
    <row r="68" spans="1:41" ht="18" customHeight="1" x14ac:dyDescent="0.25">
      <c r="A68" s="14"/>
      <c r="B68" s="99"/>
      <c r="C68" s="161" t="s">
        <v>491</v>
      </c>
      <c r="D68" s="128"/>
      <c r="E68" s="168" t="s">
        <v>447</v>
      </c>
      <c r="F68" s="128"/>
      <c r="G68" s="168"/>
      <c r="H68" s="27"/>
      <c r="I68" s="165"/>
      <c r="J68" s="160" t="str">
        <f t="shared" si="12"/>
        <v/>
      </c>
      <c r="K68" s="17"/>
      <c r="M68" s="137">
        <f>((($M65-$M$422)/($M$421-$M$422))*0.5+1)</f>
        <v>-0.25</v>
      </c>
      <c r="N68" s="143">
        <f t="shared" si="15"/>
        <v>0</v>
      </c>
      <c r="O68" s="137">
        <f>((($M65-$O$422)/($O$421-$O$422))*0.5+1)</f>
        <v>-0.75</v>
      </c>
      <c r="P68" s="143">
        <f t="shared" si="16"/>
        <v>0</v>
      </c>
      <c r="Q68" s="137">
        <f>((($M65-$Q$422)/($Q$421-$Q$422))*0.5+1)</f>
        <v>-0.5</v>
      </c>
      <c r="R68" s="143">
        <f t="shared" si="17"/>
        <v>0</v>
      </c>
      <c r="S68" s="137">
        <f>((($H68-$S$422)/($S$421-$S$422))*0.5+1)</f>
        <v>-1</v>
      </c>
      <c r="T68" s="143">
        <f t="shared" si="18"/>
        <v>0</v>
      </c>
      <c r="U68" s="137">
        <f>((($H68-$U$422)/($U$421-$U$422))*0.5+1)</f>
        <v>-0.75</v>
      </c>
      <c r="V68" s="143">
        <f t="shared" si="19"/>
        <v>0</v>
      </c>
      <c r="W68" s="137">
        <f>((($H68-$W$422)/($W$421-$W$422))*0.5+1)</f>
        <v>-1.4</v>
      </c>
      <c r="X68" s="143">
        <f t="shared" si="20"/>
        <v>0</v>
      </c>
      <c r="Y68" s="137">
        <f>((($J60-$Y$422)/($Y$421-$Y$422))*0.5+1)</f>
        <v>-0.25</v>
      </c>
      <c r="Z68" s="143">
        <f t="shared" si="21"/>
        <v>0</v>
      </c>
      <c r="AA68" s="137">
        <f>((($J60-$AA$422)/($AA$421-$AA$422))*0.5+1)</f>
        <v>0</v>
      </c>
      <c r="AB68" s="143">
        <f t="shared" si="22"/>
        <v>0</v>
      </c>
      <c r="AC68" s="137">
        <f>((($J60-$AC$422)/($AC$421-$AC$422))*0.5+1)</f>
        <v>0</v>
      </c>
      <c r="AD68" s="143">
        <f t="shared" si="23"/>
        <v>0</v>
      </c>
      <c r="AE68" s="142"/>
      <c r="AF68" s="144">
        <f>IF(AND($AJ68=1,PRODUCT(N68,T68,Z68)&gt;=1,$J70&gt;=$AG$422),1,0)</f>
        <v>0</v>
      </c>
      <c r="AG68" s="144">
        <f>IF(AND($AK68=1,PRODUCT(P68,V68,AB68)&gt;=1,$J70&gt;=$AG$421),1,0)</f>
        <v>0</v>
      </c>
      <c r="AH68" s="144">
        <f>IF(AND($B68="Projektleiter",PRODUCT(R68,X68,AD68)&gt;=1,$J70&gt;=$AG$420),1,0)</f>
        <v>0</v>
      </c>
      <c r="AI68" s="7"/>
      <c r="AJ68" s="276">
        <f t="shared" si="13"/>
        <v>0</v>
      </c>
      <c r="AK68" s="276">
        <f t="shared" si="14"/>
        <v>0</v>
      </c>
      <c r="AM68" s="166">
        <f>IF(AND(F59&gt;=M$427,H68&gt;=O$427,J60&gt;=Q$427,AO68&gt;=S$427,J70&gt;=U$427),1,0)</f>
        <v>0</v>
      </c>
      <c r="AN68" s="7"/>
      <c r="AO68" s="154">
        <f>IF(F68="",0,DATEDIF(D68,F68,"m")+1)</f>
        <v>0</v>
      </c>
    </row>
    <row r="69" spans="1:41" ht="9.9499999999999993" customHeight="1" x14ac:dyDescent="0.25">
      <c r="A69" s="14"/>
      <c r="B69" s="90"/>
      <c r="C69" s="90"/>
      <c r="D69" s="159"/>
      <c r="E69" s="91"/>
      <c r="F69" s="91"/>
      <c r="G69" s="91"/>
      <c r="H69" s="91"/>
      <c r="I69" s="91"/>
      <c r="J69" s="91"/>
      <c r="K69" s="17"/>
      <c r="Y69" s="7"/>
      <c r="Z69" s="7"/>
      <c r="AA69" s="7"/>
      <c r="AB69" s="5"/>
      <c r="AC69" s="5"/>
      <c r="AH69" s="7"/>
    </row>
    <row r="70" spans="1:41" ht="18" customHeight="1" x14ac:dyDescent="0.25">
      <c r="A70" s="14"/>
      <c r="B70" s="306" t="s">
        <v>504</v>
      </c>
      <c r="C70" s="306"/>
      <c r="D70" s="306"/>
      <c r="E70" s="306"/>
      <c r="F70" s="306"/>
      <c r="G70" s="306"/>
      <c r="H70" s="306"/>
      <c r="I70" s="91"/>
      <c r="J70" s="160">
        <f>SUM(J71:J80)</f>
        <v>0</v>
      </c>
      <c r="K70" s="17"/>
      <c r="Y70" s="7"/>
      <c r="Z70" s="7"/>
      <c r="AA70" s="7"/>
      <c r="AB70" s="5"/>
      <c r="AC70" s="5"/>
      <c r="AH70" s="7"/>
    </row>
    <row r="71" spans="1:41" ht="18" customHeight="1" x14ac:dyDescent="0.25">
      <c r="A71" s="14"/>
      <c r="B71" s="304" t="s">
        <v>494</v>
      </c>
      <c r="C71" s="304"/>
      <c r="D71" s="304"/>
      <c r="E71" s="304"/>
      <c r="F71" s="304"/>
      <c r="G71" s="304"/>
      <c r="H71" s="304"/>
      <c r="I71" s="91"/>
      <c r="J71" s="27"/>
      <c r="K71" s="17"/>
      <c r="Y71" s="7"/>
      <c r="Z71" s="7"/>
      <c r="AA71" s="7"/>
      <c r="AB71" s="5"/>
      <c r="AC71" s="5"/>
      <c r="AH71" s="7"/>
    </row>
    <row r="72" spans="1:41" ht="18" customHeight="1" x14ac:dyDescent="0.25">
      <c r="A72" s="14"/>
      <c r="B72" s="304" t="s">
        <v>495</v>
      </c>
      <c r="C72" s="304"/>
      <c r="D72" s="304"/>
      <c r="E72" s="304"/>
      <c r="F72" s="304"/>
      <c r="G72" s="304"/>
      <c r="H72" s="304"/>
      <c r="I72" s="91"/>
      <c r="J72" s="27"/>
      <c r="K72" s="17"/>
      <c r="Y72" s="7"/>
      <c r="Z72" s="7"/>
      <c r="AA72" s="7"/>
      <c r="AB72" s="5"/>
      <c r="AC72" s="5"/>
      <c r="AH72" s="7"/>
    </row>
    <row r="73" spans="1:41" ht="18" customHeight="1" x14ac:dyDescent="0.25">
      <c r="A73" s="14"/>
      <c r="B73" s="304" t="s">
        <v>496</v>
      </c>
      <c r="C73" s="304"/>
      <c r="D73" s="304"/>
      <c r="E73" s="304"/>
      <c r="F73" s="304"/>
      <c r="G73" s="304"/>
      <c r="H73" s="304"/>
      <c r="I73" s="91"/>
      <c r="J73" s="27"/>
      <c r="K73" s="17"/>
      <c r="Y73" s="7"/>
      <c r="Z73" s="7"/>
      <c r="AA73" s="7"/>
      <c r="AB73" s="5"/>
      <c r="AC73" s="5"/>
      <c r="AH73" s="7"/>
    </row>
    <row r="74" spans="1:41" ht="18" customHeight="1" x14ac:dyDescent="0.25">
      <c r="A74" s="14"/>
      <c r="B74" s="304" t="s">
        <v>497</v>
      </c>
      <c r="C74" s="304"/>
      <c r="D74" s="304"/>
      <c r="E74" s="304"/>
      <c r="F74" s="304"/>
      <c r="G74" s="304"/>
      <c r="H74" s="304"/>
      <c r="I74" s="91"/>
      <c r="J74" s="27"/>
      <c r="K74" s="17"/>
      <c r="Y74" s="7"/>
      <c r="Z74" s="7"/>
      <c r="AA74" s="7"/>
      <c r="AB74" s="5"/>
      <c r="AC74" s="5"/>
      <c r="AH74" s="7"/>
    </row>
    <row r="75" spans="1:41" ht="18" customHeight="1" x14ac:dyDescent="0.25">
      <c r="A75" s="14"/>
      <c r="B75" s="304" t="s">
        <v>498</v>
      </c>
      <c r="C75" s="304"/>
      <c r="D75" s="304"/>
      <c r="E75" s="304"/>
      <c r="F75" s="304"/>
      <c r="G75" s="304"/>
      <c r="H75" s="304"/>
      <c r="I75" s="91"/>
      <c r="J75" s="27"/>
      <c r="K75" s="17"/>
      <c r="Y75" s="7"/>
      <c r="Z75" s="7"/>
      <c r="AA75" s="7"/>
      <c r="AB75" s="5"/>
      <c r="AC75" s="5"/>
      <c r="AH75" s="7"/>
    </row>
    <row r="76" spans="1:41" ht="18" customHeight="1" x14ac:dyDescent="0.25">
      <c r="A76" s="14"/>
      <c r="B76" s="304" t="s">
        <v>499</v>
      </c>
      <c r="C76" s="304"/>
      <c r="D76" s="304"/>
      <c r="E76" s="304"/>
      <c r="F76" s="304"/>
      <c r="G76" s="304"/>
      <c r="H76" s="304"/>
      <c r="I76" s="91"/>
      <c r="J76" s="27"/>
      <c r="K76" s="17"/>
      <c r="Y76" s="7"/>
      <c r="Z76" s="7"/>
      <c r="AA76" s="7"/>
      <c r="AB76" s="5"/>
      <c r="AC76" s="5"/>
      <c r="AH76" s="7"/>
    </row>
    <row r="77" spans="1:41" ht="18" customHeight="1" x14ac:dyDescent="0.25">
      <c r="A77" s="14"/>
      <c r="B77" s="304" t="s">
        <v>500</v>
      </c>
      <c r="C77" s="304"/>
      <c r="D77" s="304"/>
      <c r="E77" s="304"/>
      <c r="F77" s="304"/>
      <c r="G77" s="304"/>
      <c r="H77" s="304"/>
      <c r="I77" s="91"/>
      <c r="J77" s="27"/>
      <c r="K77" s="17"/>
      <c r="Y77" s="7"/>
      <c r="Z77" s="7"/>
      <c r="AA77" s="7"/>
      <c r="AB77" s="5"/>
      <c r="AC77" s="5"/>
      <c r="AH77" s="7"/>
    </row>
    <row r="78" spans="1:41" ht="18" customHeight="1" x14ac:dyDescent="0.25">
      <c r="A78" s="14"/>
      <c r="B78" s="304" t="s">
        <v>501</v>
      </c>
      <c r="C78" s="304"/>
      <c r="D78" s="304"/>
      <c r="E78" s="304"/>
      <c r="F78" s="304"/>
      <c r="G78" s="304"/>
      <c r="H78" s="304"/>
      <c r="I78" s="91"/>
      <c r="J78" s="27"/>
      <c r="K78" s="17"/>
      <c r="Y78" s="7"/>
      <c r="Z78" s="7"/>
      <c r="AA78" s="7"/>
      <c r="AB78" s="5"/>
      <c r="AC78" s="5"/>
      <c r="AH78" s="7"/>
    </row>
    <row r="79" spans="1:41" ht="18" customHeight="1" x14ac:dyDescent="0.25">
      <c r="A79" s="14"/>
      <c r="B79" s="304" t="s">
        <v>502</v>
      </c>
      <c r="C79" s="304"/>
      <c r="D79" s="304"/>
      <c r="E79" s="304"/>
      <c r="F79" s="304"/>
      <c r="G79" s="304"/>
      <c r="H79" s="304"/>
      <c r="I79" s="91"/>
      <c r="J79" s="27"/>
      <c r="K79" s="17"/>
      <c r="Y79" s="7"/>
      <c r="Z79" s="7"/>
      <c r="AA79" s="7"/>
      <c r="AB79" s="5"/>
      <c r="AC79" s="5"/>
      <c r="AH79" s="7"/>
    </row>
    <row r="80" spans="1:41" ht="18" customHeight="1" x14ac:dyDescent="0.25">
      <c r="A80" s="14"/>
      <c r="B80" s="304" t="s">
        <v>503</v>
      </c>
      <c r="C80" s="304"/>
      <c r="D80" s="304"/>
      <c r="E80" s="304"/>
      <c r="F80" s="304"/>
      <c r="G80" s="304"/>
      <c r="H80" s="304"/>
      <c r="I80" s="91"/>
      <c r="J80" s="27"/>
      <c r="K80" s="17"/>
      <c r="Y80" s="7"/>
      <c r="Z80" s="7"/>
      <c r="AA80" s="7"/>
      <c r="AB80" s="5"/>
      <c r="AC80" s="5"/>
      <c r="AH80" s="7"/>
    </row>
    <row r="81" spans="1:34" ht="9.9499999999999993" customHeight="1" x14ac:dyDescent="0.25">
      <c r="A81" s="14"/>
      <c r="B81" s="90"/>
      <c r="C81" s="90"/>
      <c r="D81" s="91"/>
      <c r="E81" s="91"/>
      <c r="F81" s="91"/>
      <c r="G81" s="91"/>
      <c r="H81" s="91"/>
      <c r="I81" s="91"/>
      <c r="J81" s="91"/>
      <c r="K81" s="17"/>
      <c r="Y81" s="7"/>
      <c r="Z81" s="7"/>
      <c r="AA81" s="7"/>
      <c r="AB81" s="5"/>
      <c r="AC81" s="5"/>
      <c r="AH81" s="7"/>
    </row>
    <row r="82" spans="1:34" ht="18" customHeight="1" x14ac:dyDescent="0.25">
      <c r="A82" s="14"/>
      <c r="B82" s="15" t="s">
        <v>505</v>
      </c>
      <c r="C82" s="15"/>
      <c r="D82" s="91"/>
      <c r="E82" s="91"/>
      <c r="F82" s="91"/>
      <c r="G82" s="91"/>
      <c r="H82" s="91"/>
      <c r="I82" s="91"/>
      <c r="J82" s="91"/>
      <c r="K82" s="17"/>
      <c r="Y82" s="7"/>
      <c r="Z82" s="7"/>
      <c r="AA82" s="7"/>
      <c r="AB82" s="5"/>
      <c r="AC82" s="5"/>
      <c r="AH82" s="7"/>
    </row>
    <row r="83" spans="1:34" ht="18" customHeight="1" x14ac:dyDescent="0.25">
      <c r="A83" s="14"/>
      <c r="B83" s="90" t="s">
        <v>506</v>
      </c>
      <c r="C83" s="90"/>
      <c r="D83" s="295"/>
      <c r="E83" s="295"/>
      <c r="F83" s="295"/>
      <c r="G83" s="295"/>
      <c r="H83" s="295"/>
      <c r="I83" s="295"/>
      <c r="J83" s="295"/>
      <c r="K83" s="17"/>
      <c r="Y83" s="7"/>
      <c r="Z83" s="7"/>
      <c r="AA83" s="7"/>
      <c r="AB83" s="5"/>
      <c r="AC83" s="5"/>
      <c r="AH83" s="7"/>
    </row>
    <row r="84" spans="1:34" ht="18" customHeight="1" x14ac:dyDescent="0.25">
      <c r="A84" s="14"/>
      <c r="B84" s="90" t="s">
        <v>507</v>
      </c>
      <c r="C84" s="90"/>
      <c r="D84" s="295"/>
      <c r="E84" s="295"/>
      <c r="F84" s="295"/>
      <c r="G84" s="295"/>
      <c r="H84" s="295"/>
      <c r="I84" s="295"/>
      <c r="J84" s="295"/>
      <c r="K84" s="17"/>
      <c r="Y84" s="7"/>
      <c r="Z84" s="7"/>
      <c r="AA84" s="7"/>
      <c r="AB84" s="5"/>
      <c r="AC84" s="5"/>
      <c r="AH84" s="7"/>
    </row>
    <row r="85" spans="1:34" ht="18" customHeight="1" x14ac:dyDescent="0.25">
      <c r="A85" s="14"/>
      <c r="B85" s="262" t="s">
        <v>508</v>
      </c>
      <c r="C85" s="90"/>
      <c r="D85" s="295"/>
      <c r="E85" s="295"/>
      <c r="F85" s="295"/>
      <c r="G85" s="295"/>
      <c r="H85" s="295"/>
      <c r="I85" s="295"/>
      <c r="J85" s="295"/>
      <c r="K85" s="17"/>
      <c r="Y85" s="7"/>
      <c r="Z85" s="7"/>
      <c r="AA85" s="7"/>
      <c r="AB85" s="5"/>
      <c r="AC85" s="5"/>
      <c r="AH85" s="7"/>
    </row>
    <row r="86" spans="1:34" ht="18" customHeight="1" x14ac:dyDescent="0.25">
      <c r="A86" s="14"/>
      <c r="B86" s="90" t="s">
        <v>389</v>
      </c>
      <c r="C86" s="90"/>
      <c r="D86" s="295"/>
      <c r="E86" s="295"/>
      <c r="F86" s="295"/>
      <c r="G86" s="295"/>
      <c r="H86" s="295"/>
      <c r="I86" s="295"/>
      <c r="J86" s="295"/>
      <c r="K86" s="17"/>
      <c r="Y86" s="7"/>
      <c r="Z86" s="7"/>
      <c r="AA86" s="7"/>
      <c r="AB86" s="5"/>
      <c r="AC86" s="5"/>
      <c r="AH86" s="7"/>
    </row>
    <row r="87" spans="1:34" ht="9.9499999999999993" customHeight="1" x14ac:dyDescent="0.25">
      <c r="A87" s="19"/>
      <c r="B87" s="20"/>
      <c r="C87" s="20"/>
      <c r="D87" s="20"/>
      <c r="E87" s="20"/>
      <c r="F87" s="20"/>
      <c r="G87" s="20"/>
      <c r="H87" s="20"/>
      <c r="I87" s="20"/>
      <c r="J87" s="20"/>
      <c r="K87" s="21"/>
      <c r="Y87" s="7"/>
      <c r="Z87" s="7"/>
      <c r="AA87" s="7"/>
      <c r="AB87" s="5"/>
      <c r="AC87" s="5"/>
      <c r="AH87" s="7"/>
    </row>
    <row r="88" spans="1:34" ht="9.9499999999999993" customHeight="1" x14ac:dyDescent="0.25">
      <c r="B88" s="8"/>
      <c r="C88" s="133"/>
      <c r="D88" s="131"/>
      <c r="E88" s="150"/>
      <c r="F88" s="131"/>
      <c r="G88" s="150"/>
      <c r="H88" s="103"/>
      <c r="I88" s="101"/>
      <c r="J88" s="35"/>
      <c r="R88" s="30"/>
    </row>
    <row r="89" spans="1:34" ht="9.9499999999999993" customHeight="1" x14ac:dyDescent="0.25">
      <c r="A89" s="11"/>
      <c r="B89" s="12"/>
      <c r="C89" s="12"/>
      <c r="D89" s="12"/>
      <c r="E89" s="12"/>
      <c r="F89" s="12"/>
      <c r="G89" s="12"/>
      <c r="H89" s="12"/>
      <c r="I89" s="12"/>
      <c r="J89" s="12"/>
      <c r="K89" s="13"/>
      <c r="AH89" s="7"/>
    </row>
    <row r="90" spans="1:34" ht="18" customHeight="1" x14ac:dyDescent="0.25">
      <c r="A90" s="14"/>
      <c r="B90" s="263" t="s">
        <v>516</v>
      </c>
      <c r="C90" s="15"/>
      <c r="D90" s="367"/>
      <c r="E90" s="367"/>
      <c r="F90" s="367"/>
      <c r="G90" s="367"/>
      <c r="H90" s="367"/>
      <c r="I90" s="367"/>
      <c r="J90" s="367"/>
      <c r="K90" s="17"/>
      <c r="AH90" s="7"/>
    </row>
    <row r="91" spans="1:34" ht="18" customHeight="1" x14ac:dyDescent="0.25">
      <c r="A91" s="14"/>
      <c r="B91" s="90" t="s">
        <v>479</v>
      </c>
      <c r="C91" s="90"/>
      <c r="D91" s="361"/>
      <c r="E91" s="361"/>
      <c r="F91" s="361"/>
      <c r="G91" s="361"/>
      <c r="H91" s="361"/>
      <c r="I91" s="361"/>
      <c r="J91" s="361"/>
      <c r="K91" s="17"/>
      <c r="AH91" s="7"/>
    </row>
    <row r="92" spans="1:34" ht="18" customHeight="1" x14ac:dyDescent="0.25">
      <c r="A92" s="14"/>
      <c r="B92" s="90" t="s">
        <v>480</v>
      </c>
      <c r="C92" s="90"/>
      <c r="D92" s="361"/>
      <c r="E92" s="361"/>
      <c r="F92" s="361"/>
      <c r="G92" s="361"/>
      <c r="H92" s="361"/>
      <c r="I92" s="361"/>
      <c r="J92" s="361"/>
      <c r="K92" s="17"/>
      <c r="AH92" s="7"/>
    </row>
    <row r="93" spans="1:34" ht="18" customHeight="1" x14ac:dyDescent="0.25">
      <c r="A93" s="14"/>
      <c r="B93" s="90" t="s">
        <v>483</v>
      </c>
      <c r="C93" s="90"/>
      <c r="D93" s="362"/>
      <c r="E93" s="363"/>
      <c r="F93" s="363"/>
      <c r="G93" s="363"/>
      <c r="H93" s="363"/>
      <c r="I93" s="363"/>
      <c r="J93" s="364"/>
      <c r="K93" s="17"/>
      <c r="AH93" s="7"/>
    </row>
    <row r="94" spans="1:34" ht="60" customHeight="1" x14ac:dyDescent="0.25">
      <c r="A94" s="14"/>
      <c r="B94" s="90" t="s">
        <v>484</v>
      </c>
      <c r="C94" s="90"/>
      <c r="D94" s="361"/>
      <c r="E94" s="361"/>
      <c r="F94" s="361"/>
      <c r="G94" s="361"/>
      <c r="H94" s="361"/>
      <c r="I94" s="361"/>
      <c r="J94" s="361"/>
      <c r="K94" s="17"/>
      <c r="AH94" s="7"/>
    </row>
    <row r="95" spans="1:34" ht="9.9499999999999993" customHeight="1" x14ac:dyDescent="0.25">
      <c r="A95" s="14"/>
      <c r="B95" s="90"/>
      <c r="C95" s="90"/>
      <c r="D95" s="91"/>
      <c r="E95" s="91"/>
      <c r="F95" s="91"/>
      <c r="G95" s="91"/>
      <c r="H95" s="91"/>
      <c r="I95" s="91"/>
      <c r="J95" s="91"/>
      <c r="K95" s="17"/>
      <c r="AH95" s="7"/>
    </row>
    <row r="96" spans="1:34" ht="18" customHeight="1" x14ac:dyDescent="0.25">
      <c r="A96" s="14"/>
      <c r="B96" s="15" t="s">
        <v>485</v>
      </c>
      <c r="C96" s="15"/>
      <c r="D96" s="360" t="s">
        <v>445</v>
      </c>
      <c r="E96" s="360"/>
      <c r="F96" s="360"/>
      <c r="G96" s="91"/>
      <c r="H96" s="48"/>
      <c r="I96" s="91"/>
      <c r="J96" s="48" t="s">
        <v>421</v>
      </c>
      <c r="K96" s="17"/>
      <c r="Y96" s="7"/>
      <c r="Z96" s="7"/>
      <c r="AA96" s="7"/>
      <c r="AB96" s="5"/>
      <c r="AC96" s="5"/>
      <c r="AH96" s="7"/>
    </row>
    <row r="97" spans="1:41" ht="18" customHeight="1" x14ac:dyDescent="0.25">
      <c r="A97" s="14"/>
      <c r="B97" s="90" t="s">
        <v>18</v>
      </c>
      <c r="C97" s="161" t="s">
        <v>446</v>
      </c>
      <c r="D97" s="128"/>
      <c r="E97" s="168" t="s">
        <v>447</v>
      </c>
      <c r="F97" s="128"/>
      <c r="G97" s="91"/>
      <c r="H97" s="24"/>
      <c r="I97" s="91"/>
      <c r="J97" s="160">
        <f>ROUND(((F97-D97)/30.4),0)</f>
        <v>0</v>
      </c>
      <c r="K97" s="17"/>
      <c r="P97" s="132"/>
      <c r="Q97" s="132"/>
      <c r="R97" s="133"/>
      <c r="S97" s="133"/>
      <c r="T97" s="133"/>
      <c r="U97" s="133"/>
      <c r="V97" s="133"/>
      <c r="W97" s="133"/>
      <c r="X97" s="133"/>
      <c r="Y97" s="133"/>
      <c r="Z97" s="133"/>
      <c r="AA97" s="133"/>
      <c r="AB97" s="134"/>
      <c r="AC97" s="134"/>
      <c r="AD97" s="133"/>
      <c r="AE97" s="133"/>
      <c r="AH97" s="7"/>
    </row>
    <row r="98" spans="1:41" ht="9.9499999999999993" customHeight="1" x14ac:dyDescent="0.25">
      <c r="A98" s="14"/>
      <c r="B98" s="90"/>
      <c r="C98" s="161"/>
      <c r="D98" s="98"/>
      <c r="E98" s="167"/>
      <c r="F98" s="98"/>
      <c r="G98" s="91"/>
      <c r="H98" s="24"/>
      <c r="I98" s="91"/>
      <c r="J98" s="91"/>
      <c r="K98" s="17"/>
      <c r="P98" s="132"/>
      <c r="Q98" s="132"/>
      <c r="R98" s="133"/>
      <c r="S98" s="133"/>
      <c r="T98" s="133"/>
      <c r="U98" s="133"/>
      <c r="V98" s="133"/>
      <c r="W98" s="133"/>
      <c r="X98" s="133"/>
      <c r="Y98" s="133"/>
      <c r="Z98" s="133"/>
      <c r="AA98" s="133"/>
      <c r="AB98" s="134"/>
      <c r="AC98" s="134"/>
      <c r="AD98" s="133"/>
      <c r="AE98" s="133"/>
      <c r="AH98" s="7"/>
    </row>
    <row r="99" spans="1:41" ht="18" customHeight="1" x14ac:dyDescent="0.25">
      <c r="A99" s="14"/>
      <c r="B99" s="90" t="s">
        <v>486</v>
      </c>
      <c r="C99" s="161"/>
      <c r="D99" s="355" t="s">
        <v>488</v>
      </c>
      <c r="E99" s="356"/>
      <c r="F99" s="27"/>
      <c r="G99" s="91"/>
      <c r="H99" s="357" t="s">
        <v>269</v>
      </c>
      <c r="I99" s="358"/>
      <c r="J99" s="27"/>
      <c r="K99" s="17"/>
      <c r="P99" s="132"/>
      <c r="Q99" s="132"/>
      <c r="R99" s="136"/>
      <c r="S99" s="133"/>
      <c r="T99" s="133"/>
      <c r="U99" s="133"/>
      <c r="V99" s="133"/>
      <c r="W99" s="133"/>
      <c r="X99" s="133"/>
      <c r="Y99" s="133"/>
      <c r="Z99" s="133"/>
      <c r="AA99" s="133"/>
      <c r="AB99" s="134"/>
      <c r="AC99" s="134"/>
      <c r="AD99" s="133"/>
      <c r="AE99" s="133"/>
      <c r="AH99" s="7"/>
    </row>
    <row r="100" spans="1:41" ht="18" customHeight="1" x14ac:dyDescent="0.25">
      <c r="A100" s="14"/>
      <c r="B100" s="90" t="s">
        <v>487</v>
      </c>
      <c r="C100" s="161"/>
      <c r="D100" s="355"/>
      <c r="E100" s="356"/>
      <c r="F100" s="27"/>
      <c r="G100" s="91"/>
      <c r="H100" s="359"/>
      <c r="I100" s="358"/>
      <c r="J100" s="27"/>
      <c r="K100" s="17"/>
      <c r="P100" s="132"/>
      <c r="Q100" s="132"/>
      <c r="R100" s="135"/>
      <c r="S100" s="133"/>
      <c r="T100" s="133"/>
      <c r="U100" s="133"/>
      <c r="V100" s="133"/>
      <c r="W100" s="133"/>
      <c r="X100" s="133"/>
      <c r="Y100" s="133"/>
      <c r="Z100" s="133"/>
      <c r="AA100" s="133"/>
      <c r="AB100" s="134"/>
      <c r="AC100" s="134"/>
      <c r="AD100" s="133"/>
      <c r="AE100" s="133"/>
      <c r="AH100" s="7"/>
    </row>
    <row r="101" spans="1:41" ht="18" customHeight="1" x14ac:dyDescent="0.25">
      <c r="A101" s="14"/>
      <c r="B101" s="304" t="s">
        <v>57</v>
      </c>
      <c r="C101" s="304"/>
      <c r="D101" s="304"/>
      <c r="E101" s="304"/>
      <c r="F101" s="304"/>
      <c r="G101" s="304"/>
      <c r="H101" s="304"/>
      <c r="I101" s="333"/>
      <c r="J101" s="27"/>
      <c r="K101" s="17"/>
      <c r="P101" s="132"/>
      <c r="Q101" s="132"/>
      <c r="R101" s="133"/>
      <c r="S101" s="133"/>
      <c r="T101" s="133"/>
      <c r="U101" s="133"/>
      <c r="V101" s="133"/>
      <c r="W101" s="133"/>
      <c r="X101" s="133"/>
      <c r="Y101" s="133"/>
      <c r="Z101" s="133"/>
      <c r="AA101" s="133"/>
      <c r="AB101" s="134"/>
      <c r="AC101" s="134"/>
      <c r="AD101" s="133"/>
      <c r="AE101" s="133"/>
      <c r="AH101" s="7"/>
    </row>
    <row r="102" spans="1:41" ht="9.9499999999999993" customHeight="1" x14ac:dyDescent="0.25">
      <c r="A102" s="14"/>
      <c r="B102" s="161"/>
      <c r="C102" s="161"/>
      <c r="D102" s="161"/>
      <c r="E102" s="161"/>
      <c r="F102" s="161"/>
      <c r="G102" s="161"/>
      <c r="H102" s="161"/>
      <c r="I102" s="161"/>
      <c r="J102" s="32"/>
      <c r="K102" s="17"/>
      <c r="Y102" s="7"/>
      <c r="Z102" s="7"/>
      <c r="AA102" s="7"/>
      <c r="AB102" s="5"/>
      <c r="AC102" s="5"/>
      <c r="AH102" s="7"/>
    </row>
    <row r="103" spans="1:41" ht="18" customHeight="1" x14ac:dyDescent="0.25">
      <c r="A103" s="14"/>
      <c r="B103" s="303" t="s">
        <v>490</v>
      </c>
      <c r="C103" s="304"/>
      <c r="D103" s="304"/>
      <c r="E103" s="304"/>
      <c r="F103" s="304"/>
      <c r="G103" s="304"/>
      <c r="H103" s="304"/>
      <c r="I103" s="333"/>
      <c r="J103" s="27"/>
      <c r="K103" s="17"/>
      <c r="M103" s="316" t="s">
        <v>19</v>
      </c>
      <c r="N103" s="316"/>
      <c r="O103" s="316"/>
      <c r="P103" s="316"/>
      <c r="Q103" s="316"/>
      <c r="R103" s="316"/>
      <c r="S103" s="378" t="s">
        <v>62</v>
      </c>
      <c r="T103" s="378"/>
      <c r="U103" s="378"/>
      <c r="V103" s="378"/>
      <c r="W103" s="378"/>
      <c r="X103" s="378"/>
      <c r="Y103" s="373" t="s">
        <v>59</v>
      </c>
      <c r="Z103" s="381"/>
      <c r="AA103" s="381"/>
      <c r="AB103" s="381"/>
      <c r="AC103" s="381"/>
      <c r="AD103" s="374"/>
      <c r="AE103" s="141"/>
      <c r="AF103" s="316" t="s">
        <v>61</v>
      </c>
      <c r="AG103" s="316"/>
      <c r="AH103" s="316"/>
      <c r="AI103" s="7"/>
      <c r="AJ103" s="373" t="s">
        <v>3</v>
      </c>
      <c r="AK103" s="374"/>
      <c r="AM103" s="365" t="s">
        <v>259</v>
      </c>
      <c r="AN103" s="7"/>
      <c r="AO103" s="365" t="s">
        <v>260</v>
      </c>
    </row>
    <row r="104" spans="1:41" ht="18" customHeight="1" x14ac:dyDescent="0.25">
      <c r="A104" s="14"/>
      <c r="B104" s="304" t="s">
        <v>489</v>
      </c>
      <c r="C104" s="304"/>
      <c r="D104" s="304"/>
      <c r="E104" s="304"/>
      <c r="F104" s="304"/>
      <c r="G104" s="304"/>
      <c r="H104" s="304"/>
      <c r="I104" s="333"/>
      <c r="J104" s="27"/>
      <c r="K104" s="17"/>
      <c r="M104" s="369" t="s">
        <v>7</v>
      </c>
      <c r="N104" s="370"/>
      <c r="O104" s="369" t="s">
        <v>6</v>
      </c>
      <c r="P104" s="370"/>
      <c r="Q104" s="373" t="s">
        <v>5</v>
      </c>
      <c r="R104" s="374"/>
      <c r="S104" s="373" t="s">
        <v>7</v>
      </c>
      <c r="T104" s="374"/>
      <c r="U104" s="373" t="s">
        <v>6</v>
      </c>
      <c r="V104" s="374"/>
      <c r="W104" s="373" t="s">
        <v>5</v>
      </c>
      <c r="X104" s="374"/>
      <c r="Y104" s="373" t="s">
        <v>7</v>
      </c>
      <c r="Z104" s="374"/>
      <c r="AA104" s="379" t="s">
        <v>6</v>
      </c>
      <c r="AB104" s="380"/>
      <c r="AC104" s="373" t="s">
        <v>5</v>
      </c>
      <c r="AD104" s="374"/>
      <c r="AE104" s="141"/>
      <c r="AF104" s="166" t="s">
        <v>7</v>
      </c>
      <c r="AG104" s="166" t="s">
        <v>6</v>
      </c>
      <c r="AH104" s="166" t="s">
        <v>5</v>
      </c>
      <c r="AI104" s="7"/>
      <c r="AJ104" s="166" t="s">
        <v>7</v>
      </c>
      <c r="AK104" s="166" t="s">
        <v>6</v>
      </c>
      <c r="AM104" s="366"/>
      <c r="AN104" s="7"/>
      <c r="AO104" s="366"/>
    </row>
    <row r="105" spans="1:41" ht="9.9499999999999993" customHeight="1" x14ac:dyDescent="0.25">
      <c r="A105" s="14"/>
      <c r="B105" s="16"/>
      <c r="C105" s="16"/>
      <c r="D105" s="16"/>
      <c r="E105" s="16"/>
      <c r="F105" s="16"/>
      <c r="G105" s="16"/>
      <c r="H105" s="16"/>
      <c r="I105" s="16"/>
      <c r="J105" s="16"/>
      <c r="K105" s="17"/>
      <c r="S105" s="7"/>
      <c r="T105" s="7"/>
      <c r="U105" s="7"/>
      <c r="V105" s="7"/>
      <c r="W105" s="7"/>
      <c r="X105" s="7"/>
      <c r="Y105" s="7"/>
      <c r="Z105" s="7"/>
      <c r="AA105" s="7"/>
      <c r="AB105" s="138"/>
      <c r="AC105" s="138"/>
      <c r="AD105" s="7"/>
      <c r="AE105" s="7"/>
      <c r="AH105" s="7"/>
      <c r="AI105" s="7"/>
      <c r="AJ105" s="7"/>
      <c r="AK105" s="7"/>
      <c r="AM105" s="7"/>
      <c r="AN105" s="7"/>
      <c r="AO105" s="7"/>
    </row>
    <row r="106" spans="1:41" ht="18" customHeight="1" x14ac:dyDescent="0.25">
      <c r="A106" s="14"/>
      <c r="B106" s="15" t="s">
        <v>493</v>
      </c>
      <c r="C106" s="15"/>
      <c r="D106" s="360" t="s">
        <v>445</v>
      </c>
      <c r="E106" s="360"/>
      <c r="F106" s="360"/>
      <c r="G106" s="16"/>
      <c r="H106" s="26" t="s">
        <v>408</v>
      </c>
      <c r="I106" s="16"/>
      <c r="J106" s="23" t="s">
        <v>492</v>
      </c>
      <c r="K106" s="17"/>
      <c r="M106" s="353">
        <f>IF(F99&gt;=F100,F99,F100)</f>
        <v>0</v>
      </c>
      <c r="N106" s="353"/>
      <c r="O106" s="353"/>
      <c r="P106" s="353"/>
      <c r="Q106" s="353"/>
      <c r="R106" s="353"/>
      <c r="S106" s="139"/>
      <c r="T106" s="139"/>
      <c r="U106" s="139"/>
      <c r="V106" s="139"/>
      <c r="W106" s="139"/>
      <c r="X106" s="139"/>
      <c r="Y106" s="35"/>
      <c r="Z106" s="35"/>
      <c r="AA106" s="35"/>
      <c r="AB106" s="140"/>
      <c r="AC106" s="140"/>
      <c r="AD106" s="35"/>
      <c r="AE106" s="7"/>
      <c r="AH106" s="7"/>
      <c r="AI106" s="7"/>
      <c r="AJ106" s="145"/>
      <c r="AK106" s="145"/>
      <c r="AM106" s="7"/>
      <c r="AN106" s="7"/>
      <c r="AO106" s="7"/>
    </row>
    <row r="107" spans="1:41" ht="18" customHeight="1" x14ac:dyDescent="0.25">
      <c r="A107" s="14"/>
      <c r="B107" s="99"/>
      <c r="C107" s="161" t="s">
        <v>491</v>
      </c>
      <c r="D107" s="128"/>
      <c r="E107" s="168" t="s">
        <v>447</v>
      </c>
      <c r="F107" s="128"/>
      <c r="G107" s="168"/>
      <c r="H107" s="27"/>
      <c r="I107" s="165"/>
      <c r="J107" s="160" t="str">
        <f t="shared" ref="J107:J109" si="24">IFERROR(ROUND(H107/((F107-D107)/30.4),0),"")</f>
        <v/>
      </c>
      <c r="K107" s="17"/>
      <c r="M107" s="137">
        <f>((($M106-$M$422)/($M$421-$M$422))*0.5+1)</f>
        <v>-0.25</v>
      </c>
      <c r="N107" s="143">
        <f>IF($M107&gt;1.5,1.5,IF($M107&lt;0.5,0,$M107))</f>
        <v>0</v>
      </c>
      <c r="O107" s="137">
        <f>((($M106-$O$422)/($O$421-$O$422))*0.5+1)</f>
        <v>-0.75</v>
      </c>
      <c r="P107" s="143">
        <f>IF($O107&gt;1.5,1.5,IF($O107&lt;0.5,0,$O107))</f>
        <v>0</v>
      </c>
      <c r="Q107" s="137">
        <f>((($M106-$Q$422)/($Q$421-$Q$422))*0.5+1)</f>
        <v>-0.5</v>
      </c>
      <c r="R107" s="143">
        <f>IF($Q107&gt;1.5,1.5,IF($Q107&lt;0.5,0,$Q107))</f>
        <v>0</v>
      </c>
      <c r="S107" s="137">
        <f>((($H107-$S$422)/($S$421-$S$422))*0.5+1)</f>
        <v>-1</v>
      </c>
      <c r="T107" s="143">
        <f>IF($S107&gt;1.5,1.5,IF($S107&lt;0.5,0,$S107))</f>
        <v>0</v>
      </c>
      <c r="U107" s="137">
        <f>((($H107-$U$422)/($U$421-$U$422))*0.5+1)</f>
        <v>-0.75</v>
      </c>
      <c r="V107" s="143">
        <f>IF($U107&gt;1.5,1.5,IF($U107&lt;0.5,0,$U107))</f>
        <v>0</v>
      </c>
      <c r="W107" s="137">
        <f>((($H107-$W$422)/($W$421-$W$422))*0.5+1)</f>
        <v>-1.4</v>
      </c>
      <c r="X107" s="143">
        <f>IF($W107&gt;1.5,1.5,IF($W107&lt;0.5,0,$W107))</f>
        <v>0</v>
      </c>
      <c r="Y107" s="137">
        <f>((($J101-$Y$422)/($Y$421-$Y$422))*0.5+1)</f>
        <v>-0.25</v>
      </c>
      <c r="Z107" s="143">
        <f>IF($Y107&gt;1.5,1.5,IF($Y107&lt;0.5,0,$Y107))</f>
        <v>0</v>
      </c>
      <c r="AA107" s="137">
        <f>((($J101-$AA$422)/($AA$421-$AA$422))*0.5+1)</f>
        <v>0</v>
      </c>
      <c r="AB107" s="143">
        <f>IF($AA107&gt;1.5,1.5,IF($AA107&lt;0.5,0,$AA107))</f>
        <v>0</v>
      </c>
      <c r="AC107" s="137">
        <f>((($J101-$AC$422)/($AC$421-$AC$422))*0.5+1)</f>
        <v>0</v>
      </c>
      <c r="AD107" s="143">
        <f>IF($AC107&gt;1.5,1.5,IF($AC107&lt;0.5,0,$AC107))</f>
        <v>0</v>
      </c>
      <c r="AE107" s="142"/>
      <c r="AF107" s="144">
        <f>IF(AND($AJ107=1,PRODUCT(N107,T107,Z107)&gt;=1,$J111&gt;=$AG$422),1,0)</f>
        <v>0</v>
      </c>
      <c r="AG107" s="144">
        <f>IF(AND($AK107=1,PRODUCT(P107,V107,AB107)&gt;=1,$J111&gt;=$AG$421),1,0)</f>
        <v>0</v>
      </c>
      <c r="AH107" s="144">
        <f>IF(AND($B107="Projektleiter",PRODUCT(R107,X107,AD107)&gt;=1,$J111&gt;=$AG$420),1,0)</f>
        <v>0</v>
      </c>
      <c r="AI107" s="7"/>
      <c r="AJ107" s="276">
        <f t="shared" ref="AJ107:AJ109" si="25">IF(OR($B107="Project Manager",$B107="Co-Project Manager",$B107="Sub-Project Manager",$B107="Deputy Project Manager"),1,0)</f>
        <v>0</v>
      </c>
      <c r="AK107" s="276">
        <f t="shared" ref="AK107:AK109" si="26">IF(OR($B107="Project Manager",$B107="Co-Project Manager",$B107="Sub-Project Manager"),1,0)</f>
        <v>0</v>
      </c>
      <c r="AM107" s="166">
        <f>IF(AND(F100&gt;=M$427,H107&gt;=O$427,J101&gt;=Q$427,AO107&gt;=S$427,J111&gt;=U$427),1,0)</f>
        <v>0</v>
      </c>
      <c r="AN107" s="7"/>
      <c r="AO107" s="154">
        <f>IF(F107="",0,DATEDIF(D107,F107,"m")+1)</f>
        <v>0</v>
      </c>
    </row>
    <row r="108" spans="1:41" ht="18" customHeight="1" x14ac:dyDescent="0.25">
      <c r="A108" s="14"/>
      <c r="B108" s="99"/>
      <c r="C108" s="161" t="s">
        <v>491</v>
      </c>
      <c r="D108" s="128"/>
      <c r="E108" s="168" t="s">
        <v>447</v>
      </c>
      <c r="F108" s="128"/>
      <c r="G108" s="168"/>
      <c r="H108" s="27"/>
      <c r="I108" s="165"/>
      <c r="J108" s="160" t="str">
        <f t="shared" si="24"/>
        <v/>
      </c>
      <c r="K108" s="17"/>
      <c r="M108" s="137">
        <f>((($M106-$M$422)/($M$421-$M$422))*0.5+1)</f>
        <v>-0.25</v>
      </c>
      <c r="N108" s="143">
        <f t="shared" ref="N108:N109" si="27">IF($M108&gt;1.5,1.5,IF($M108&lt;0.5,0,$M108))</f>
        <v>0</v>
      </c>
      <c r="O108" s="137">
        <f>((($M106-$O$422)/($O$421-$O$422))*0.5+1)</f>
        <v>-0.75</v>
      </c>
      <c r="P108" s="143">
        <f t="shared" ref="P108:P109" si="28">IF($O108&gt;1.5,1.5,IF($O108&lt;0.5,0,$O108))</f>
        <v>0</v>
      </c>
      <c r="Q108" s="137">
        <f>((($M106-$Q$422)/($Q$421-$Q$422))*0.5+1)</f>
        <v>-0.5</v>
      </c>
      <c r="R108" s="143">
        <f t="shared" ref="R108:R109" si="29">IF($Q108&gt;1.5,1.5,IF($Q108&lt;0.5,0,$Q108))</f>
        <v>0</v>
      </c>
      <c r="S108" s="137">
        <f>((($H108-$S$422)/($S$421-$S$422))*0.5+1)</f>
        <v>-1</v>
      </c>
      <c r="T108" s="143">
        <f t="shared" ref="T108:T109" si="30">IF($S108&gt;1.5,1.5,IF($S108&lt;0.5,0,$S108))</f>
        <v>0</v>
      </c>
      <c r="U108" s="137">
        <f>((($H108-$U$422)/($U$421-$U$422))*0.5+1)</f>
        <v>-0.75</v>
      </c>
      <c r="V108" s="143">
        <f t="shared" ref="V108:V109" si="31">IF($U108&gt;1.5,1.5,IF($U108&lt;0.5,0,$U108))</f>
        <v>0</v>
      </c>
      <c r="W108" s="137">
        <f>((($H108-$W$422)/($W$421-$W$422))*0.5+1)</f>
        <v>-1.4</v>
      </c>
      <c r="X108" s="143">
        <f t="shared" ref="X108:X109" si="32">IF($W108&gt;1.5,1.5,IF($W108&lt;0.5,0,$W108))</f>
        <v>0</v>
      </c>
      <c r="Y108" s="137">
        <f>((($J101-$Y$422)/($Y$421-$Y$422))*0.5+1)</f>
        <v>-0.25</v>
      </c>
      <c r="Z108" s="143">
        <f t="shared" ref="Z108:Z109" si="33">IF($Y108&gt;1.5,1.5,IF($Y108&lt;0.5,0,$Y108))</f>
        <v>0</v>
      </c>
      <c r="AA108" s="137">
        <f>((($J101-$AA$422)/($AA$421-$AA$422))*0.5+1)</f>
        <v>0</v>
      </c>
      <c r="AB108" s="143">
        <f t="shared" ref="AB108:AB109" si="34">IF($AA108&gt;1.5,1.5,IF($AA108&lt;0.5,0,$AA108))</f>
        <v>0</v>
      </c>
      <c r="AC108" s="137">
        <f>((($J101-$AC$422)/($AC$421-$AC$422))*0.5+1)</f>
        <v>0</v>
      </c>
      <c r="AD108" s="143">
        <f t="shared" ref="AD108:AD109" si="35">IF($AC108&gt;1.5,1.5,IF($AC108&lt;0.5,0,$AC108))</f>
        <v>0</v>
      </c>
      <c r="AE108" s="142"/>
      <c r="AF108" s="144">
        <f>IF(AND($AJ108=1,PRODUCT(N108,T108,Z108)&gt;=1,$J111&gt;=$AG$422),1,0)</f>
        <v>0</v>
      </c>
      <c r="AG108" s="144">
        <f>IF(AND($AK108=1,PRODUCT(P108,V108,AB108)&gt;=1,$J111&gt;=$AG$421),1,0)</f>
        <v>0</v>
      </c>
      <c r="AH108" s="144">
        <f>IF(AND($B108="Projektleiter",PRODUCT(R108,X108,AD108)&gt;=1,$J111&gt;=$AG$420),1,0)</f>
        <v>0</v>
      </c>
      <c r="AI108" s="7"/>
      <c r="AJ108" s="276">
        <f t="shared" si="25"/>
        <v>0</v>
      </c>
      <c r="AK108" s="276">
        <f t="shared" si="26"/>
        <v>0</v>
      </c>
      <c r="AM108" s="166">
        <f>IF(AND(F100&gt;=M$427,H108&gt;=O$427,J101&gt;=Q$427,AO108&gt;=S$427,J111&gt;=U$427),1,0)</f>
        <v>0</v>
      </c>
      <c r="AN108" s="7"/>
      <c r="AO108" s="154">
        <f>IF(F108="",0,DATEDIF(D108,F108,"m")+1)</f>
        <v>0</v>
      </c>
    </row>
    <row r="109" spans="1:41" ht="18" customHeight="1" x14ac:dyDescent="0.25">
      <c r="A109" s="14"/>
      <c r="B109" s="99"/>
      <c r="C109" s="161" t="s">
        <v>491</v>
      </c>
      <c r="D109" s="128"/>
      <c r="E109" s="168" t="s">
        <v>447</v>
      </c>
      <c r="F109" s="128"/>
      <c r="G109" s="168"/>
      <c r="H109" s="27"/>
      <c r="I109" s="165"/>
      <c r="J109" s="160" t="str">
        <f t="shared" si="24"/>
        <v/>
      </c>
      <c r="K109" s="17"/>
      <c r="M109" s="137">
        <f>((($M106-$M$422)/($M$421-$M$422))*0.5+1)</f>
        <v>-0.25</v>
      </c>
      <c r="N109" s="143">
        <f t="shared" si="27"/>
        <v>0</v>
      </c>
      <c r="O109" s="137">
        <f>((($M106-$O$422)/($O$421-$O$422))*0.5+1)</f>
        <v>-0.75</v>
      </c>
      <c r="P109" s="143">
        <f t="shared" si="28"/>
        <v>0</v>
      </c>
      <c r="Q109" s="137">
        <f>((($M106-$Q$422)/($Q$421-$Q$422))*0.5+1)</f>
        <v>-0.5</v>
      </c>
      <c r="R109" s="143">
        <f t="shared" si="29"/>
        <v>0</v>
      </c>
      <c r="S109" s="137">
        <f>((($H109-$S$422)/($S$421-$S$422))*0.5+1)</f>
        <v>-1</v>
      </c>
      <c r="T109" s="143">
        <f t="shared" si="30"/>
        <v>0</v>
      </c>
      <c r="U109" s="137">
        <f>((($H109-$U$422)/($U$421-$U$422))*0.5+1)</f>
        <v>-0.75</v>
      </c>
      <c r="V109" s="143">
        <f t="shared" si="31"/>
        <v>0</v>
      </c>
      <c r="W109" s="137">
        <f>((($H109-$W$422)/($W$421-$W$422))*0.5+1)</f>
        <v>-1.4</v>
      </c>
      <c r="X109" s="143">
        <f t="shared" si="32"/>
        <v>0</v>
      </c>
      <c r="Y109" s="137">
        <f>((($J101-$Y$422)/($Y$421-$Y$422))*0.5+1)</f>
        <v>-0.25</v>
      </c>
      <c r="Z109" s="143">
        <f t="shared" si="33"/>
        <v>0</v>
      </c>
      <c r="AA109" s="137">
        <f>((($J101-$AA$422)/($AA$421-$AA$422))*0.5+1)</f>
        <v>0</v>
      </c>
      <c r="AB109" s="143">
        <f t="shared" si="34"/>
        <v>0</v>
      </c>
      <c r="AC109" s="137">
        <f>((($J101-$AC$422)/($AC$421-$AC$422))*0.5+1)</f>
        <v>0</v>
      </c>
      <c r="AD109" s="143">
        <f t="shared" si="35"/>
        <v>0</v>
      </c>
      <c r="AE109" s="142"/>
      <c r="AF109" s="144">
        <f>IF(AND($AJ109=1,PRODUCT(N109,T109,Z109)&gt;=1,$J111&gt;=$AG$422),1,0)</f>
        <v>0</v>
      </c>
      <c r="AG109" s="144">
        <f>IF(AND($AK109=1,PRODUCT(P109,V109,AB109)&gt;=1,$J111&gt;=$AG$421),1,0)</f>
        <v>0</v>
      </c>
      <c r="AH109" s="144">
        <f>IF(AND($B109="Projektleiter",PRODUCT(R109,X109,AD109)&gt;=1,$J111&gt;=$AG$420),1,0)</f>
        <v>0</v>
      </c>
      <c r="AI109" s="7"/>
      <c r="AJ109" s="276">
        <f t="shared" si="25"/>
        <v>0</v>
      </c>
      <c r="AK109" s="276">
        <f t="shared" si="26"/>
        <v>0</v>
      </c>
      <c r="AM109" s="166">
        <f>IF(AND(F100&gt;=M$427,H109&gt;=O$427,J101&gt;=Q$427,AO109&gt;=S$427,J111&gt;=U$427),1,0)</f>
        <v>0</v>
      </c>
      <c r="AN109" s="7"/>
      <c r="AO109" s="154">
        <f>IF(F109="",0,DATEDIF(D109,F109,"m")+1)</f>
        <v>0</v>
      </c>
    </row>
    <row r="110" spans="1:41" ht="9.9499999999999993" customHeight="1" x14ac:dyDescent="0.25">
      <c r="A110" s="14"/>
      <c r="B110" s="90"/>
      <c r="C110" s="90"/>
      <c r="D110" s="159"/>
      <c r="E110" s="91"/>
      <c r="F110" s="91"/>
      <c r="G110" s="91"/>
      <c r="H110" s="91"/>
      <c r="I110" s="91"/>
      <c r="J110" s="91"/>
      <c r="K110" s="17"/>
      <c r="Y110" s="7"/>
      <c r="Z110" s="7"/>
      <c r="AA110" s="7"/>
      <c r="AB110" s="5"/>
      <c r="AC110" s="5"/>
      <c r="AH110" s="7"/>
    </row>
    <row r="111" spans="1:41" ht="18" customHeight="1" x14ac:dyDescent="0.25">
      <c r="A111" s="14"/>
      <c r="B111" s="306" t="s">
        <v>504</v>
      </c>
      <c r="C111" s="306"/>
      <c r="D111" s="306"/>
      <c r="E111" s="306"/>
      <c r="F111" s="306"/>
      <c r="G111" s="306"/>
      <c r="H111" s="306"/>
      <c r="I111" s="91"/>
      <c r="J111" s="160">
        <f>SUM(J112:J121)</f>
        <v>0</v>
      </c>
      <c r="K111" s="17"/>
      <c r="Y111" s="7"/>
      <c r="Z111" s="7"/>
      <c r="AA111" s="7"/>
      <c r="AB111" s="5"/>
      <c r="AC111" s="5"/>
      <c r="AH111" s="7"/>
    </row>
    <row r="112" spans="1:41" ht="18" customHeight="1" x14ac:dyDescent="0.25">
      <c r="A112" s="14"/>
      <c r="B112" s="304" t="s">
        <v>494</v>
      </c>
      <c r="C112" s="304"/>
      <c r="D112" s="304"/>
      <c r="E112" s="304"/>
      <c r="F112" s="304"/>
      <c r="G112" s="304"/>
      <c r="H112" s="304"/>
      <c r="I112" s="91"/>
      <c r="J112" s="27"/>
      <c r="K112" s="17"/>
      <c r="Y112" s="7"/>
      <c r="Z112" s="7"/>
      <c r="AA112" s="7"/>
      <c r="AB112" s="5"/>
      <c r="AC112" s="5"/>
      <c r="AH112" s="7"/>
    </row>
    <row r="113" spans="1:34" ht="18" customHeight="1" x14ac:dyDescent="0.25">
      <c r="A113" s="14"/>
      <c r="B113" s="304" t="s">
        <v>495</v>
      </c>
      <c r="C113" s="304"/>
      <c r="D113" s="304"/>
      <c r="E113" s="304"/>
      <c r="F113" s="304"/>
      <c r="G113" s="304"/>
      <c r="H113" s="304"/>
      <c r="I113" s="91"/>
      <c r="J113" s="27"/>
      <c r="K113" s="17"/>
      <c r="Y113" s="7"/>
      <c r="Z113" s="7"/>
      <c r="AA113" s="7"/>
      <c r="AB113" s="5"/>
      <c r="AC113" s="5"/>
      <c r="AH113" s="7"/>
    </row>
    <row r="114" spans="1:34" ht="18" customHeight="1" x14ac:dyDescent="0.25">
      <c r="A114" s="14"/>
      <c r="B114" s="304" t="s">
        <v>496</v>
      </c>
      <c r="C114" s="304"/>
      <c r="D114" s="304"/>
      <c r="E114" s="304"/>
      <c r="F114" s="304"/>
      <c r="G114" s="304"/>
      <c r="H114" s="304"/>
      <c r="I114" s="91"/>
      <c r="J114" s="27"/>
      <c r="K114" s="17"/>
      <c r="Y114" s="7"/>
      <c r="Z114" s="7"/>
      <c r="AA114" s="7"/>
      <c r="AB114" s="5"/>
      <c r="AC114" s="5"/>
      <c r="AH114" s="7"/>
    </row>
    <row r="115" spans="1:34" ht="18" customHeight="1" x14ac:dyDescent="0.25">
      <c r="A115" s="14"/>
      <c r="B115" s="304" t="s">
        <v>497</v>
      </c>
      <c r="C115" s="304"/>
      <c r="D115" s="304"/>
      <c r="E115" s="304"/>
      <c r="F115" s="304"/>
      <c r="G115" s="304"/>
      <c r="H115" s="304"/>
      <c r="I115" s="91"/>
      <c r="J115" s="27"/>
      <c r="K115" s="17"/>
      <c r="Y115" s="7"/>
      <c r="Z115" s="7"/>
      <c r="AA115" s="7"/>
      <c r="AB115" s="5"/>
      <c r="AC115" s="5"/>
      <c r="AH115" s="7"/>
    </row>
    <row r="116" spans="1:34" ht="18" customHeight="1" x14ac:dyDescent="0.25">
      <c r="A116" s="14"/>
      <c r="B116" s="304" t="s">
        <v>498</v>
      </c>
      <c r="C116" s="304"/>
      <c r="D116" s="304"/>
      <c r="E116" s="304"/>
      <c r="F116" s="304"/>
      <c r="G116" s="304"/>
      <c r="H116" s="304"/>
      <c r="I116" s="91"/>
      <c r="J116" s="27"/>
      <c r="K116" s="17"/>
      <c r="Y116" s="7"/>
      <c r="Z116" s="7"/>
      <c r="AA116" s="7"/>
      <c r="AB116" s="5"/>
      <c r="AC116" s="5"/>
      <c r="AH116" s="7"/>
    </row>
    <row r="117" spans="1:34" ht="18" customHeight="1" x14ac:dyDescent="0.25">
      <c r="A117" s="14"/>
      <c r="B117" s="304" t="s">
        <v>499</v>
      </c>
      <c r="C117" s="304"/>
      <c r="D117" s="304"/>
      <c r="E117" s="304"/>
      <c r="F117" s="304"/>
      <c r="G117" s="304"/>
      <c r="H117" s="304"/>
      <c r="I117" s="91"/>
      <c r="J117" s="27"/>
      <c r="K117" s="17"/>
      <c r="Y117" s="7"/>
      <c r="Z117" s="7"/>
      <c r="AA117" s="7"/>
      <c r="AB117" s="5"/>
      <c r="AC117" s="5"/>
      <c r="AH117" s="7"/>
    </row>
    <row r="118" spans="1:34" ht="18" customHeight="1" x14ac:dyDescent="0.25">
      <c r="A118" s="14"/>
      <c r="B118" s="304" t="s">
        <v>500</v>
      </c>
      <c r="C118" s="304"/>
      <c r="D118" s="304"/>
      <c r="E118" s="304"/>
      <c r="F118" s="304"/>
      <c r="G118" s="304"/>
      <c r="H118" s="304"/>
      <c r="I118" s="91"/>
      <c r="J118" s="27"/>
      <c r="K118" s="17"/>
      <c r="Y118" s="7"/>
      <c r="Z118" s="7"/>
      <c r="AA118" s="7"/>
      <c r="AB118" s="5"/>
      <c r="AC118" s="5"/>
      <c r="AH118" s="7"/>
    </row>
    <row r="119" spans="1:34" ht="18" customHeight="1" x14ac:dyDescent="0.25">
      <c r="A119" s="14"/>
      <c r="B119" s="304" t="s">
        <v>501</v>
      </c>
      <c r="C119" s="304"/>
      <c r="D119" s="304"/>
      <c r="E119" s="304"/>
      <c r="F119" s="304"/>
      <c r="G119" s="304"/>
      <c r="H119" s="304"/>
      <c r="I119" s="91"/>
      <c r="J119" s="27"/>
      <c r="K119" s="17"/>
      <c r="Y119" s="7"/>
      <c r="Z119" s="7"/>
      <c r="AA119" s="7"/>
      <c r="AB119" s="5"/>
      <c r="AC119" s="5"/>
      <c r="AH119" s="7"/>
    </row>
    <row r="120" spans="1:34" ht="18" customHeight="1" x14ac:dyDescent="0.25">
      <c r="A120" s="14"/>
      <c r="B120" s="304" t="s">
        <v>502</v>
      </c>
      <c r="C120" s="304"/>
      <c r="D120" s="304"/>
      <c r="E120" s="304"/>
      <c r="F120" s="304"/>
      <c r="G120" s="304"/>
      <c r="H120" s="304"/>
      <c r="I120" s="91"/>
      <c r="J120" s="27"/>
      <c r="K120" s="17"/>
      <c r="Y120" s="7"/>
      <c r="Z120" s="7"/>
      <c r="AA120" s="7"/>
      <c r="AB120" s="5"/>
      <c r="AC120" s="5"/>
      <c r="AH120" s="7"/>
    </row>
    <row r="121" spans="1:34" ht="18" customHeight="1" x14ac:dyDescent="0.25">
      <c r="A121" s="14"/>
      <c r="B121" s="304" t="s">
        <v>503</v>
      </c>
      <c r="C121" s="304"/>
      <c r="D121" s="304"/>
      <c r="E121" s="304"/>
      <c r="F121" s="304"/>
      <c r="G121" s="304"/>
      <c r="H121" s="304"/>
      <c r="I121" s="91"/>
      <c r="J121" s="27"/>
      <c r="K121" s="17"/>
      <c r="Y121" s="7"/>
      <c r="Z121" s="7"/>
      <c r="AA121" s="7"/>
      <c r="AB121" s="5"/>
      <c r="AC121" s="5"/>
      <c r="AH121" s="7"/>
    </row>
    <row r="122" spans="1:34" ht="9.9499999999999993" customHeight="1" x14ac:dyDescent="0.25">
      <c r="A122" s="14"/>
      <c r="B122" s="90"/>
      <c r="C122" s="90"/>
      <c r="D122" s="91"/>
      <c r="E122" s="91"/>
      <c r="F122" s="91"/>
      <c r="G122" s="91"/>
      <c r="H122" s="91"/>
      <c r="I122" s="91"/>
      <c r="J122" s="91"/>
      <c r="K122" s="17"/>
      <c r="Y122" s="7"/>
      <c r="Z122" s="7"/>
      <c r="AA122" s="7"/>
      <c r="AB122" s="5"/>
      <c r="AC122" s="5"/>
      <c r="AH122" s="7"/>
    </row>
    <row r="123" spans="1:34" ht="18" customHeight="1" x14ac:dyDescent="0.25">
      <c r="A123" s="14"/>
      <c r="B123" s="15" t="s">
        <v>505</v>
      </c>
      <c r="C123" s="15"/>
      <c r="D123" s="91"/>
      <c r="E123" s="91"/>
      <c r="F123" s="91"/>
      <c r="G123" s="91"/>
      <c r="H123" s="91"/>
      <c r="I123" s="91"/>
      <c r="J123" s="91"/>
      <c r="K123" s="17"/>
      <c r="Y123" s="7"/>
      <c r="Z123" s="7"/>
      <c r="AA123" s="7"/>
      <c r="AB123" s="5"/>
      <c r="AC123" s="5"/>
      <c r="AH123" s="7"/>
    </row>
    <row r="124" spans="1:34" ht="18" customHeight="1" x14ac:dyDescent="0.25">
      <c r="A124" s="14"/>
      <c r="B124" s="90" t="s">
        <v>506</v>
      </c>
      <c r="C124" s="90"/>
      <c r="D124" s="295"/>
      <c r="E124" s="295"/>
      <c r="F124" s="295"/>
      <c r="G124" s="295"/>
      <c r="H124" s="295"/>
      <c r="I124" s="295"/>
      <c r="J124" s="295"/>
      <c r="K124" s="17"/>
      <c r="Y124" s="7"/>
      <c r="Z124" s="7"/>
      <c r="AA124" s="7"/>
      <c r="AB124" s="5"/>
      <c r="AC124" s="5"/>
      <c r="AH124" s="7"/>
    </row>
    <row r="125" spans="1:34" ht="18" customHeight="1" x14ac:dyDescent="0.25">
      <c r="A125" s="14"/>
      <c r="B125" s="90" t="s">
        <v>507</v>
      </c>
      <c r="C125" s="90"/>
      <c r="D125" s="295"/>
      <c r="E125" s="295"/>
      <c r="F125" s="295"/>
      <c r="G125" s="295"/>
      <c r="H125" s="295"/>
      <c r="I125" s="295"/>
      <c r="J125" s="295"/>
      <c r="K125" s="17"/>
      <c r="Y125" s="7"/>
      <c r="Z125" s="7"/>
      <c r="AA125" s="7"/>
      <c r="AB125" s="5"/>
      <c r="AC125" s="5"/>
      <c r="AH125" s="7"/>
    </row>
    <row r="126" spans="1:34" ht="18" customHeight="1" x14ac:dyDescent="0.25">
      <c r="A126" s="14"/>
      <c r="B126" s="262" t="s">
        <v>508</v>
      </c>
      <c r="C126" s="90"/>
      <c r="D126" s="295"/>
      <c r="E126" s="295"/>
      <c r="F126" s="295"/>
      <c r="G126" s="295"/>
      <c r="H126" s="295"/>
      <c r="I126" s="295"/>
      <c r="J126" s="295"/>
      <c r="K126" s="17"/>
      <c r="Y126" s="7"/>
      <c r="Z126" s="7"/>
      <c r="AA126" s="7"/>
      <c r="AB126" s="5"/>
      <c r="AC126" s="5"/>
      <c r="AH126" s="7"/>
    </row>
    <row r="127" spans="1:34" ht="18" customHeight="1" x14ac:dyDescent="0.25">
      <c r="A127" s="14"/>
      <c r="B127" s="90" t="s">
        <v>389</v>
      </c>
      <c r="C127" s="90"/>
      <c r="D127" s="295"/>
      <c r="E127" s="295"/>
      <c r="F127" s="295"/>
      <c r="G127" s="295"/>
      <c r="H127" s="295"/>
      <c r="I127" s="295"/>
      <c r="J127" s="295"/>
      <c r="K127" s="17"/>
      <c r="Y127" s="7"/>
      <c r="Z127" s="7"/>
      <c r="AA127" s="7"/>
      <c r="AB127" s="5"/>
      <c r="AC127" s="5"/>
      <c r="AH127" s="7"/>
    </row>
    <row r="128" spans="1:34" ht="9.9499999999999993" customHeight="1" x14ac:dyDescent="0.25">
      <c r="A128" s="19"/>
      <c r="B128" s="20"/>
      <c r="C128" s="20"/>
      <c r="D128" s="20"/>
      <c r="E128" s="20"/>
      <c r="F128" s="20"/>
      <c r="G128" s="20"/>
      <c r="H128" s="20"/>
      <c r="I128" s="20"/>
      <c r="J128" s="20"/>
      <c r="K128" s="21"/>
      <c r="Y128" s="7"/>
      <c r="Z128" s="7"/>
      <c r="AA128" s="7"/>
      <c r="AB128" s="5"/>
      <c r="AC128" s="5"/>
      <c r="AH128" s="7"/>
    </row>
    <row r="129" spans="1:41" ht="9.9499999999999993" customHeight="1" x14ac:dyDescent="0.25">
      <c r="B129" s="8"/>
      <c r="C129" s="8"/>
      <c r="D129" s="101"/>
      <c r="E129" s="101"/>
      <c r="F129" s="101"/>
      <c r="G129" s="101"/>
      <c r="H129" s="101"/>
      <c r="I129" s="101"/>
      <c r="J129" s="101"/>
    </row>
    <row r="130" spans="1:41" ht="9.9499999999999993" customHeight="1" x14ac:dyDescent="0.25">
      <c r="A130" s="11"/>
      <c r="B130" s="12"/>
      <c r="C130" s="12"/>
      <c r="D130" s="12"/>
      <c r="E130" s="12"/>
      <c r="F130" s="12"/>
      <c r="G130" s="12"/>
      <c r="H130" s="12"/>
      <c r="I130" s="12"/>
      <c r="J130" s="12"/>
      <c r="K130" s="13"/>
      <c r="AH130" s="7"/>
    </row>
    <row r="131" spans="1:41" ht="18" customHeight="1" x14ac:dyDescent="0.25">
      <c r="A131" s="14"/>
      <c r="B131" s="263" t="s">
        <v>515</v>
      </c>
      <c r="C131" s="15"/>
      <c r="D131" s="367"/>
      <c r="E131" s="367"/>
      <c r="F131" s="367"/>
      <c r="G131" s="367"/>
      <c r="H131" s="367"/>
      <c r="I131" s="367"/>
      <c r="J131" s="367"/>
      <c r="K131" s="17"/>
      <c r="AH131" s="7"/>
    </row>
    <row r="132" spans="1:41" ht="18" customHeight="1" x14ac:dyDescent="0.25">
      <c r="A132" s="14"/>
      <c r="B132" s="90" t="s">
        <v>479</v>
      </c>
      <c r="C132" s="90"/>
      <c r="D132" s="361"/>
      <c r="E132" s="361"/>
      <c r="F132" s="361"/>
      <c r="G132" s="361"/>
      <c r="H132" s="361"/>
      <c r="I132" s="361"/>
      <c r="J132" s="361"/>
      <c r="K132" s="17"/>
      <c r="AH132" s="7"/>
    </row>
    <row r="133" spans="1:41" ht="18" customHeight="1" x14ac:dyDescent="0.25">
      <c r="A133" s="14"/>
      <c r="B133" s="90" t="s">
        <v>480</v>
      </c>
      <c r="C133" s="90"/>
      <c r="D133" s="361"/>
      <c r="E133" s="361"/>
      <c r="F133" s="361"/>
      <c r="G133" s="361"/>
      <c r="H133" s="361"/>
      <c r="I133" s="361"/>
      <c r="J133" s="361"/>
      <c r="K133" s="17"/>
      <c r="AH133" s="7"/>
    </row>
    <row r="134" spans="1:41" ht="18" customHeight="1" x14ac:dyDescent="0.25">
      <c r="A134" s="14"/>
      <c r="B134" s="90" t="s">
        <v>483</v>
      </c>
      <c r="C134" s="90"/>
      <c r="D134" s="362"/>
      <c r="E134" s="363"/>
      <c r="F134" s="363"/>
      <c r="G134" s="363"/>
      <c r="H134" s="363"/>
      <c r="I134" s="363"/>
      <c r="J134" s="364"/>
      <c r="K134" s="17"/>
      <c r="AH134" s="7"/>
    </row>
    <row r="135" spans="1:41" ht="60" customHeight="1" x14ac:dyDescent="0.25">
      <c r="A135" s="14"/>
      <c r="B135" s="90" t="s">
        <v>484</v>
      </c>
      <c r="C135" s="90"/>
      <c r="D135" s="361"/>
      <c r="E135" s="361"/>
      <c r="F135" s="361"/>
      <c r="G135" s="361"/>
      <c r="H135" s="361"/>
      <c r="I135" s="361"/>
      <c r="J135" s="361"/>
      <c r="K135" s="17"/>
      <c r="AH135" s="7"/>
    </row>
    <row r="136" spans="1:41" ht="9.9499999999999993" customHeight="1" x14ac:dyDescent="0.25">
      <c r="A136" s="14"/>
      <c r="B136" s="90"/>
      <c r="C136" s="90"/>
      <c r="D136" s="91"/>
      <c r="E136" s="91"/>
      <c r="F136" s="91"/>
      <c r="G136" s="91"/>
      <c r="H136" s="91"/>
      <c r="I136" s="91"/>
      <c r="J136" s="91"/>
      <c r="K136" s="17"/>
      <c r="AH136" s="7"/>
    </row>
    <row r="137" spans="1:41" ht="18" customHeight="1" x14ac:dyDescent="0.25">
      <c r="A137" s="14"/>
      <c r="B137" s="15" t="s">
        <v>485</v>
      </c>
      <c r="C137" s="15"/>
      <c r="D137" s="360" t="s">
        <v>445</v>
      </c>
      <c r="E137" s="360"/>
      <c r="F137" s="360"/>
      <c r="G137" s="91"/>
      <c r="H137" s="48"/>
      <c r="I137" s="91"/>
      <c r="J137" s="48" t="s">
        <v>421</v>
      </c>
      <c r="K137" s="17"/>
      <c r="Y137" s="7"/>
      <c r="Z137" s="7"/>
      <c r="AA137" s="7"/>
      <c r="AB137" s="5"/>
      <c r="AC137" s="5"/>
      <c r="AH137" s="7"/>
    </row>
    <row r="138" spans="1:41" ht="18" customHeight="1" x14ac:dyDescent="0.25">
      <c r="A138" s="14"/>
      <c r="B138" s="90" t="s">
        <v>18</v>
      </c>
      <c r="C138" s="161" t="s">
        <v>446</v>
      </c>
      <c r="D138" s="128"/>
      <c r="E138" s="168" t="s">
        <v>447</v>
      </c>
      <c r="F138" s="128"/>
      <c r="G138" s="91"/>
      <c r="H138" s="24"/>
      <c r="I138" s="91"/>
      <c r="J138" s="160">
        <f>ROUND(((F138-D138)/30.4),0)</f>
        <v>0</v>
      </c>
      <c r="K138" s="17"/>
      <c r="P138" s="132"/>
      <c r="Q138" s="132"/>
      <c r="R138" s="133"/>
      <c r="S138" s="133"/>
      <c r="T138" s="133"/>
      <c r="U138" s="133"/>
      <c r="V138" s="133"/>
      <c r="W138" s="133"/>
      <c r="X138" s="133"/>
      <c r="Y138" s="133"/>
      <c r="Z138" s="133"/>
      <c r="AA138" s="133"/>
      <c r="AB138" s="134"/>
      <c r="AC138" s="134"/>
      <c r="AD138" s="133"/>
      <c r="AE138" s="133"/>
      <c r="AH138" s="7"/>
    </row>
    <row r="139" spans="1:41" ht="9.9499999999999993" customHeight="1" x14ac:dyDescent="0.25">
      <c r="A139" s="14"/>
      <c r="B139" s="90"/>
      <c r="C139" s="161"/>
      <c r="D139" s="98"/>
      <c r="E139" s="167"/>
      <c r="F139" s="98"/>
      <c r="G139" s="91"/>
      <c r="H139" s="24"/>
      <c r="I139" s="91"/>
      <c r="J139" s="91"/>
      <c r="K139" s="17"/>
      <c r="P139" s="132"/>
      <c r="Q139" s="132"/>
      <c r="R139" s="133"/>
      <c r="S139" s="133"/>
      <c r="T139" s="133"/>
      <c r="U139" s="133"/>
      <c r="V139" s="133"/>
      <c r="W139" s="133"/>
      <c r="X139" s="133"/>
      <c r="Y139" s="133"/>
      <c r="Z139" s="133"/>
      <c r="AA139" s="133"/>
      <c r="AB139" s="134"/>
      <c r="AC139" s="134"/>
      <c r="AD139" s="133"/>
      <c r="AE139" s="133"/>
      <c r="AH139" s="7"/>
    </row>
    <row r="140" spans="1:41" ht="18" customHeight="1" x14ac:dyDescent="0.25">
      <c r="A140" s="14"/>
      <c r="B140" s="90" t="s">
        <v>486</v>
      </c>
      <c r="C140" s="161"/>
      <c r="D140" s="355" t="s">
        <v>488</v>
      </c>
      <c r="E140" s="356"/>
      <c r="F140" s="27"/>
      <c r="G140" s="91"/>
      <c r="H140" s="357" t="s">
        <v>269</v>
      </c>
      <c r="I140" s="358"/>
      <c r="J140" s="27"/>
      <c r="K140" s="17"/>
      <c r="P140" s="132"/>
      <c r="Q140" s="132"/>
      <c r="R140" s="136"/>
      <c r="S140" s="133"/>
      <c r="T140" s="133"/>
      <c r="U140" s="133"/>
      <c r="V140" s="133"/>
      <c r="W140" s="133"/>
      <c r="X140" s="133"/>
      <c r="Y140" s="133"/>
      <c r="Z140" s="133"/>
      <c r="AA140" s="133"/>
      <c r="AB140" s="134"/>
      <c r="AC140" s="134"/>
      <c r="AD140" s="133"/>
      <c r="AE140" s="133"/>
      <c r="AH140" s="7"/>
    </row>
    <row r="141" spans="1:41" ht="18" customHeight="1" x14ac:dyDescent="0.25">
      <c r="A141" s="14"/>
      <c r="B141" s="90" t="s">
        <v>487</v>
      </c>
      <c r="C141" s="161"/>
      <c r="D141" s="355"/>
      <c r="E141" s="356"/>
      <c r="F141" s="27"/>
      <c r="G141" s="91"/>
      <c r="H141" s="359"/>
      <c r="I141" s="358"/>
      <c r="J141" s="27"/>
      <c r="K141" s="17"/>
      <c r="P141" s="132"/>
      <c r="Q141" s="132"/>
      <c r="R141" s="135"/>
      <c r="S141" s="133"/>
      <c r="T141" s="133"/>
      <c r="U141" s="133"/>
      <c r="V141" s="133"/>
      <c r="W141" s="133"/>
      <c r="X141" s="133"/>
      <c r="Y141" s="133"/>
      <c r="Z141" s="133"/>
      <c r="AA141" s="133"/>
      <c r="AB141" s="134"/>
      <c r="AC141" s="134"/>
      <c r="AD141" s="133"/>
      <c r="AE141" s="133"/>
      <c r="AH141" s="7"/>
    </row>
    <row r="142" spans="1:41" ht="18" customHeight="1" x14ac:dyDescent="0.25">
      <c r="A142" s="14"/>
      <c r="B142" s="304" t="s">
        <v>57</v>
      </c>
      <c r="C142" s="304"/>
      <c r="D142" s="304"/>
      <c r="E142" s="304"/>
      <c r="F142" s="304"/>
      <c r="G142" s="304"/>
      <c r="H142" s="304"/>
      <c r="I142" s="333"/>
      <c r="J142" s="27"/>
      <c r="K142" s="17"/>
      <c r="P142" s="132"/>
      <c r="Q142" s="132"/>
      <c r="R142" s="133"/>
      <c r="S142" s="133"/>
      <c r="T142" s="133"/>
      <c r="U142" s="133"/>
      <c r="V142" s="133"/>
      <c r="W142" s="133"/>
      <c r="X142" s="133"/>
      <c r="Y142" s="133"/>
      <c r="Z142" s="133"/>
      <c r="AA142" s="133"/>
      <c r="AB142" s="134"/>
      <c r="AC142" s="134"/>
      <c r="AD142" s="133"/>
      <c r="AE142" s="133"/>
      <c r="AH142" s="7"/>
    </row>
    <row r="143" spans="1:41" ht="9.9499999999999993" customHeight="1" x14ac:dyDescent="0.25">
      <c r="A143" s="14"/>
      <c r="B143" s="161"/>
      <c r="C143" s="161"/>
      <c r="D143" s="161"/>
      <c r="E143" s="161"/>
      <c r="F143" s="161"/>
      <c r="G143" s="161"/>
      <c r="H143" s="161"/>
      <c r="I143" s="161"/>
      <c r="J143" s="32"/>
      <c r="K143" s="17"/>
      <c r="Y143" s="7"/>
      <c r="Z143" s="7"/>
      <c r="AA143" s="7"/>
      <c r="AB143" s="5"/>
      <c r="AC143" s="5"/>
      <c r="AH143" s="7"/>
    </row>
    <row r="144" spans="1:41" ht="18" customHeight="1" x14ac:dyDescent="0.25">
      <c r="A144" s="14"/>
      <c r="B144" s="303" t="s">
        <v>490</v>
      </c>
      <c r="C144" s="304"/>
      <c r="D144" s="304"/>
      <c r="E144" s="304"/>
      <c r="F144" s="304"/>
      <c r="G144" s="304"/>
      <c r="H144" s="304"/>
      <c r="I144" s="333"/>
      <c r="J144" s="27"/>
      <c r="K144" s="17"/>
      <c r="M144" s="316" t="s">
        <v>19</v>
      </c>
      <c r="N144" s="316"/>
      <c r="O144" s="316"/>
      <c r="P144" s="316"/>
      <c r="Q144" s="316"/>
      <c r="R144" s="316"/>
      <c r="S144" s="378" t="s">
        <v>62</v>
      </c>
      <c r="T144" s="378"/>
      <c r="U144" s="378"/>
      <c r="V144" s="378"/>
      <c r="W144" s="378"/>
      <c r="X144" s="378"/>
      <c r="Y144" s="373" t="s">
        <v>59</v>
      </c>
      <c r="Z144" s="381"/>
      <c r="AA144" s="381"/>
      <c r="AB144" s="381"/>
      <c r="AC144" s="381"/>
      <c r="AD144" s="374"/>
      <c r="AE144" s="141"/>
      <c r="AF144" s="316" t="s">
        <v>61</v>
      </c>
      <c r="AG144" s="316"/>
      <c r="AH144" s="316"/>
      <c r="AI144" s="7"/>
      <c r="AJ144" s="373" t="s">
        <v>3</v>
      </c>
      <c r="AK144" s="374"/>
      <c r="AM144" s="365" t="s">
        <v>259</v>
      </c>
      <c r="AN144" s="7"/>
      <c r="AO144" s="365" t="s">
        <v>260</v>
      </c>
    </row>
    <row r="145" spans="1:41" ht="18" customHeight="1" x14ac:dyDescent="0.25">
      <c r="A145" s="14"/>
      <c r="B145" s="304" t="s">
        <v>489</v>
      </c>
      <c r="C145" s="304"/>
      <c r="D145" s="304"/>
      <c r="E145" s="304"/>
      <c r="F145" s="304"/>
      <c r="G145" s="304"/>
      <c r="H145" s="304"/>
      <c r="I145" s="333"/>
      <c r="J145" s="27"/>
      <c r="K145" s="17"/>
      <c r="M145" s="369" t="s">
        <v>7</v>
      </c>
      <c r="N145" s="370"/>
      <c r="O145" s="369" t="s">
        <v>6</v>
      </c>
      <c r="P145" s="370"/>
      <c r="Q145" s="373" t="s">
        <v>5</v>
      </c>
      <c r="R145" s="374"/>
      <c r="S145" s="373" t="s">
        <v>7</v>
      </c>
      <c r="T145" s="374"/>
      <c r="U145" s="373" t="s">
        <v>6</v>
      </c>
      <c r="V145" s="374"/>
      <c r="W145" s="373" t="s">
        <v>5</v>
      </c>
      <c r="X145" s="374"/>
      <c r="Y145" s="373" t="s">
        <v>7</v>
      </c>
      <c r="Z145" s="374"/>
      <c r="AA145" s="379" t="s">
        <v>6</v>
      </c>
      <c r="AB145" s="380"/>
      <c r="AC145" s="373" t="s">
        <v>5</v>
      </c>
      <c r="AD145" s="374"/>
      <c r="AE145" s="141"/>
      <c r="AF145" s="166" t="s">
        <v>7</v>
      </c>
      <c r="AG145" s="166" t="s">
        <v>6</v>
      </c>
      <c r="AH145" s="166" t="s">
        <v>5</v>
      </c>
      <c r="AI145" s="7"/>
      <c r="AJ145" s="166" t="s">
        <v>7</v>
      </c>
      <c r="AK145" s="166" t="s">
        <v>6</v>
      </c>
      <c r="AM145" s="366"/>
      <c r="AN145" s="7"/>
      <c r="AO145" s="366"/>
    </row>
    <row r="146" spans="1:41" ht="9.9499999999999993" customHeight="1" x14ac:dyDescent="0.25">
      <c r="A146" s="14"/>
      <c r="B146" s="16"/>
      <c r="C146" s="16"/>
      <c r="D146" s="16"/>
      <c r="E146" s="16"/>
      <c r="F146" s="16"/>
      <c r="G146" s="16"/>
      <c r="H146" s="16"/>
      <c r="I146" s="16"/>
      <c r="J146" s="16"/>
      <c r="K146" s="17"/>
      <c r="S146" s="7"/>
      <c r="T146" s="7"/>
      <c r="U146" s="7"/>
      <c r="V146" s="7"/>
      <c r="W146" s="7"/>
      <c r="X146" s="7"/>
      <c r="Y146" s="7"/>
      <c r="Z146" s="7"/>
      <c r="AA146" s="7"/>
      <c r="AB146" s="138"/>
      <c r="AC146" s="138"/>
      <c r="AD146" s="7"/>
      <c r="AE146" s="7"/>
      <c r="AH146" s="7"/>
      <c r="AI146" s="7"/>
      <c r="AJ146" s="7"/>
      <c r="AK146" s="7"/>
      <c r="AM146" s="7"/>
      <c r="AN146" s="7"/>
      <c r="AO146" s="7"/>
    </row>
    <row r="147" spans="1:41" ht="18" customHeight="1" x14ac:dyDescent="0.25">
      <c r="A147" s="14"/>
      <c r="B147" s="15" t="s">
        <v>493</v>
      </c>
      <c r="C147" s="15"/>
      <c r="D147" s="360" t="s">
        <v>445</v>
      </c>
      <c r="E147" s="360"/>
      <c r="F147" s="360"/>
      <c r="G147" s="16"/>
      <c r="H147" s="26" t="s">
        <v>408</v>
      </c>
      <c r="I147" s="16"/>
      <c r="J147" s="23" t="s">
        <v>492</v>
      </c>
      <c r="K147" s="17"/>
      <c r="M147" s="353">
        <f>IF(F140&gt;=F141,F140,F141)</f>
        <v>0</v>
      </c>
      <c r="N147" s="353"/>
      <c r="O147" s="353"/>
      <c r="P147" s="353"/>
      <c r="Q147" s="353"/>
      <c r="R147" s="353"/>
      <c r="S147" s="139"/>
      <c r="T147" s="139"/>
      <c r="U147" s="139"/>
      <c r="V147" s="139"/>
      <c r="W147" s="139"/>
      <c r="X147" s="139"/>
      <c r="Y147" s="35"/>
      <c r="Z147" s="35"/>
      <c r="AA147" s="35"/>
      <c r="AB147" s="140"/>
      <c r="AC147" s="140"/>
      <c r="AD147" s="35"/>
      <c r="AE147" s="7"/>
      <c r="AH147" s="7"/>
      <c r="AI147" s="7"/>
      <c r="AJ147" s="145"/>
      <c r="AK147" s="145"/>
      <c r="AM147" s="7"/>
      <c r="AN147" s="7"/>
      <c r="AO147" s="7"/>
    </row>
    <row r="148" spans="1:41" ht="18" customHeight="1" x14ac:dyDescent="0.25">
      <c r="A148" s="14"/>
      <c r="B148" s="99"/>
      <c r="C148" s="161" t="s">
        <v>491</v>
      </c>
      <c r="D148" s="128"/>
      <c r="E148" s="168" t="s">
        <v>447</v>
      </c>
      <c r="F148" s="128"/>
      <c r="G148" s="168"/>
      <c r="H148" s="27"/>
      <c r="I148" s="165"/>
      <c r="J148" s="160" t="str">
        <f t="shared" ref="J148:J150" si="36">IFERROR(ROUND(H148/((F148-D148)/30.4),0),"")</f>
        <v/>
      </c>
      <c r="K148" s="17"/>
      <c r="M148" s="137">
        <f>((($M147-$M$422)/($M$421-$M$422))*0.5+1)</f>
        <v>-0.25</v>
      </c>
      <c r="N148" s="143">
        <f>IF($M148&gt;1.5,1.5,IF($M148&lt;0.5,0,$M148))</f>
        <v>0</v>
      </c>
      <c r="O148" s="137">
        <f>((($M147-$O$422)/($O$421-$O$422))*0.5+1)</f>
        <v>-0.75</v>
      </c>
      <c r="P148" s="143">
        <f>IF($O148&gt;1.5,1.5,IF($O148&lt;0.5,0,$O148))</f>
        <v>0</v>
      </c>
      <c r="Q148" s="137">
        <f>((($M147-$Q$422)/($Q$421-$Q$422))*0.5+1)</f>
        <v>-0.5</v>
      </c>
      <c r="R148" s="143">
        <f>IF($Q148&gt;1.5,1.5,IF($Q148&lt;0.5,0,$Q148))</f>
        <v>0</v>
      </c>
      <c r="S148" s="137">
        <f>((($H148-$S$422)/($S$421-$S$422))*0.5+1)</f>
        <v>-1</v>
      </c>
      <c r="T148" s="143">
        <f>IF($S148&gt;1.5,1.5,IF($S148&lt;0.5,0,$S148))</f>
        <v>0</v>
      </c>
      <c r="U148" s="137">
        <f>((($H148-$U$422)/($U$421-$U$422))*0.5+1)</f>
        <v>-0.75</v>
      </c>
      <c r="V148" s="143">
        <f>IF($U148&gt;1.5,1.5,IF($U148&lt;0.5,0,$U148))</f>
        <v>0</v>
      </c>
      <c r="W148" s="137">
        <f>((($H148-$W$422)/($W$421-$W$422))*0.5+1)</f>
        <v>-1.4</v>
      </c>
      <c r="X148" s="143">
        <f>IF($W148&gt;1.5,1.5,IF($W148&lt;0.5,0,$W148))</f>
        <v>0</v>
      </c>
      <c r="Y148" s="137">
        <f>((($J142-$Y$422)/($Y$421-$Y$422))*0.5+1)</f>
        <v>-0.25</v>
      </c>
      <c r="Z148" s="143">
        <f>IF($Y148&gt;1.5,1.5,IF($Y148&lt;0.5,0,$Y148))</f>
        <v>0</v>
      </c>
      <c r="AA148" s="137">
        <f>((($J142-$AA$422)/($AA$421-$AA$422))*0.5+1)</f>
        <v>0</v>
      </c>
      <c r="AB148" s="143">
        <f>IF($AA148&gt;1.5,1.5,IF($AA148&lt;0.5,0,$AA148))</f>
        <v>0</v>
      </c>
      <c r="AC148" s="137">
        <f>((($J142-$AC$422)/($AC$421-$AC$422))*0.5+1)</f>
        <v>0</v>
      </c>
      <c r="AD148" s="143">
        <f>IF($AC148&gt;1.5,1.5,IF($AC148&lt;0.5,0,$AC148))</f>
        <v>0</v>
      </c>
      <c r="AE148" s="142"/>
      <c r="AF148" s="144">
        <f>IF(AND($AJ148=1,PRODUCT(N148,T148,Z148)&gt;=1,$J152&gt;=$AG$422),1,0)</f>
        <v>0</v>
      </c>
      <c r="AG148" s="144">
        <f>IF(AND($AK148=1,PRODUCT(P148,V148,AB148)&gt;=1,$J152&gt;=$AG$421),1,0)</f>
        <v>0</v>
      </c>
      <c r="AH148" s="144">
        <f>IF(AND($B148="Projektleiter",PRODUCT(R148,X148,AD148)&gt;=1,$J152&gt;=$AG$420),1,0)</f>
        <v>0</v>
      </c>
      <c r="AI148" s="7"/>
      <c r="AJ148" s="276">
        <f t="shared" ref="AJ148:AJ150" si="37">IF(OR($B148="Project Manager",$B148="Co-Project Manager",$B148="Sub-Project Manager",$B148="Deputy Project Manager"),1,0)</f>
        <v>0</v>
      </c>
      <c r="AK148" s="276">
        <f t="shared" ref="AK148:AK150" si="38">IF(OR($B148="Project Manager",$B148="Co-Project Manager",$B148="Sub-Project Manager"),1,0)</f>
        <v>0</v>
      </c>
      <c r="AM148" s="166">
        <f>IF(AND(F141&gt;=M$427,H148&gt;=O$427,J142&gt;=Q$427,AO148&gt;=S$427,J152&gt;=U$427),1,0)</f>
        <v>0</v>
      </c>
      <c r="AN148" s="7"/>
      <c r="AO148" s="154">
        <f>IF(F148="",0,DATEDIF(D148,F148,"m")+1)</f>
        <v>0</v>
      </c>
    </row>
    <row r="149" spans="1:41" ht="18" customHeight="1" x14ac:dyDescent="0.25">
      <c r="A149" s="14"/>
      <c r="B149" s="99"/>
      <c r="C149" s="161" t="s">
        <v>491</v>
      </c>
      <c r="D149" s="128"/>
      <c r="E149" s="168" t="s">
        <v>447</v>
      </c>
      <c r="F149" s="128"/>
      <c r="G149" s="168"/>
      <c r="H149" s="27"/>
      <c r="I149" s="165"/>
      <c r="J149" s="160" t="str">
        <f t="shared" si="36"/>
        <v/>
      </c>
      <c r="K149" s="17"/>
      <c r="M149" s="137">
        <f>((($M147-$M$422)/($M$421-$M$422))*0.5+1)</f>
        <v>-0.25</v>
      </c>
      <c r="N149" s="143">
        <f t="shared" ref="N149:N150" si="39">IF($M149&gt;1.5,1.5,IF($M149&lt;0.5,0,$M149))</f>
        <v>0</v>
      </c>
      <c r="O149" s="137">
        <f>((($M147-$O$422)/($O$421-$O$422))*0.5+1)</f>
        <v>-0.75</v>
      </c>
      <c r="P149" s="143">
        <f t="shared" ref="P149:P150" si="40">IF($O149&gt;1.5,1.5,IF($O149&lt;0.5,0,$O149))</f>
        <v>0</v>
      </c>
      <c r="Q149" s="137">
        <f>((($M147-$Q$422)/($Q$421-$Q$422))*0.5+1)</f>
        <v>-0.5</v>
      </c>
      <c r="R149" s="143">
        <f t="shared" ref="R149:R150" si="41">IF($Q149&gt;1.5,1.5,IF($Q149&lt;0.5,0,$Q149))</f>
        <v>0</v>
      </c>
      <c r="S149" s="137">
        <f>((($H149-$S$422)/($S$421-$S$422))*0.5+1)</f>
        <v>-1</v>
      </c>
      <c r="T149" s="143">
        <f t="shared" ref="T149:T150" si="42">IF($S149&gt;1.5,1.5,IF($S149&lt;0.5,0,$S149))</f>
        <v>0</v>
      </c>
      <c r="U149" s="137">
        <f>((($H149-$U$422)/($U$421-$U$422))*0.5+1)</f>
        <v>-0.75</v>
      </c>
      <c r="V149" s="143">
        <f t="shared" ref="V149:V150" si="43">IF($U149&gt;1.5,1.5,IF($U149&lt;0.5,0,$U149))</f>
        <v>0</v>
      </c>
      <c r="W149" s="137">
        <f>((($H149-$W$422)/($W$421-$W$422))*0.5+1)</f>
        <v>-1.4</v>
      </c>
      <c r="X149" s="143">
        <f t="shared" ref="X149:X150" si="44">IF($W149&gt;1.5,1.5,IF($W149&lt;0.5,0,$W149))</f>
        <v>0</v>
      </c>
      <c r="Y149" s="137">
        <f>((($J142-$Y$422)/($Y$421-$Y$422))*0.5+1)</f>
        <v>-0.25</v>
      </c>
      <c r="Z149" s="143">
        <f t="shared" ref="Z149:Z150" si="45">IF($Y149&gt;1.5,1.5,IF($Y149&lt;0.5,0,$Y149))</f>
        <v>0</v>
      </c>
      <c r="AA149" s="137">
        <f>((($J142-$AA$422)/($AA$421-$AA$422))*0.5+1)</f>
        <v>0</v>
      </c>
      <c r="AB149" s="143">
        <f t="shared" ref="AB149:AB150" si="46">IF($AA149&gt;1.5,1.5,IF($AA149&lt;0.5,0,$AA149))</f>
        <v>0</v>
      </c>
      <c r="AC149" s="137">
        <f>((($J142-$AC$422)/($AC$421-$AC$422))*0.5+1)</f>
        <v>0</v>
      </c>
      <c r="AD149" s="143">
        <f t="shared" ref="AD149:AD150" si="47">IF($AC149&gt;1.5,1.5,IF($AC149&lt;0.5,0,$AC149))</f>
        <v>0</v>
      </c>
      <c r="AE149" s="142"/>
      <c r="AF149" s="144">
        <f>IF(AND($AJ149=1,PRODUCT(N149,T149,Z149)&gt;=1,$J152&gt;=$AG$422),1,0)</f>
        <v>0</v>
      </c>
      <c r="AG149" s="144">
        <f>IF(AND($AK149=1,PRODUCT(P149,V149,AB149)&gt;=1,$J152&gt;=$AG$421),1,0)</f>
        <v>0</v>
      </c>
      <c r="AH149" s="144">
        <f>IF(AND($B149="Projektleiter",PRODUCT(R149,X149,AD149)&gt;=1,$J152&gt;=$AG$420),1,0)</f>
        <v>0</v>
      </c>
      <c r="AI149" s="7"/>
      <c r="AJ149" s="276">
        <f t="shared" si="37"/>
        <v>0</v>
      </c>
      <c r="AK149" s="276">
        <f t="shared" si="38"/>
        <v>0</v>
      </c>
      <c r="AM149" s="166">
        <f>IF(AND(F141&gt;=M$427,H149&gt;=O$427,J142&gt;=Q$427,AO149&gt;=S$427,J152&gt;=U$427),1,0)</f>
        <v>0</v>
      </c>
      <c r="AN149" s="7"/>
      <c r="AO149" s="154">
        <f>IF(F149="",0,DATEDIF(D149,F149,"m")+1)</f>
        <v>0</v>
      </c>
    </row>
    <row r="150" spans="1:41" ht="18" customHeight="1" x14ac:dyDescent="0.25">
      <c r="A150" s="14"/>
      <c r="B150" s="99"/>
      <c r="C150" s="161" t="s">
        <v>491</v>
      </c>
      <c r="D150" s="128"/>
      <c r="E150" s="168" t="s">
        <v>447</v>
      </c>
      <c r="F150" s="128"/>
      <c r="G150" s="168"/>
      <c r="H150" s="27"/>
      <c r="I150" s="165"/>
      <c r="J150" s="160" t="str">
        <f t="shared" si="36"/>
        <v/>
      </c>
      <c r="K150" s="17"/>
      <c r="M150" s="137">
        <f>((($M147-$M$422)/($M$421-$M$422))*0.5+1)</f>
        <v>-0.25</v>
      </c>
      <c r="N150" s="143">
        <f t="shared" si="39"/>
        <v>0</v>
      </c>
      <c r="O150" s="137">
        <f>((($M147-$O$422)/($O$421-$O$422))*0.5+1)</f>
        <v>-0.75</v>
      </c>
      <c r="P150" s="143">
        <f t="shared" si="40"/>
        <v>0</v>
      </c>
      <c r="Q150" s="137">
        <f>((($M147-$Q$422)/($Q$421-$Q$422))*0.5+1)</f>
        <v>-0.5</v>
      </c>
      <c r="R150" s="143">
        <f t="shared" si="41"/>
        <v>0</v>
      </c>
      <c r="S150" s="137">
        <f>((($H150-$S$422)/($S$421-$S$422))*0.5+1)</f>
        <v>-1</v>
      </c>
      <c r="T150" s="143">
        <f t="shared" si="42"/>
        <v>0</v>
      </c>
      <c r="U150" s="137">
        <f>((($H150-$U$422)/($U$421-$U$422))*0.5+1)</f>
        <v>-0.75</v>
      </c>
      <c r="V150" s="143">
        <f t="shared" si="43"/>
        <v>0</v>
      </c>
      <c r="W150" s="137">
        <f>((($H150-$W$422)/($W$421-$W$422))*0.5+1)</f>
        <v>-1.4</v>
      </c>
      <c r="X150" s="143">
        <f t="shared" si="44"/>
        <v>0</v>
      </c>
      <c r="Y150" s="137">
        <f>((($J142-$Y$422)/($Y$421-$Y$422))*0.5+1)</f>
        <v>-0.25</v>
      </c>
      <c r="Z150" s="143">
        <f t="shared" si="45"/>
        <v>0</v>
      </c>
      <c r="AA150" s="137">
        <f>((($J142-$AA$422)/($AA$421-$AA$422))*0.5+1)</f>
        <v>0</v>
      </c>
      <c r="AB150" s="143">
        <f t="shared" si="46"/>
        <v>0</v>
      </c>
      <c r="AC150" s="137">
        <f>((($J142-$AC$422)/($AC$421-$AC$422))*0.5+1)</f>
        <v>0</v>
      </c>
      <c r="AD150" s="143">
        <f t="shared" si="47"/>
        <v>0</v>
      </c>
      <c r="AE150" s="142"/>
      <c r="AF150" s="144">
        <f>IF(AND($AJ150=1,PRODUCT(N150,T150,Z150)&gt;=1,$J152&gt;=$AG$422),1,0)</f>
        <v>0</v>
      </c>
      <c r="AG150" s="144">
        <f>IF(AND($AK150=1,PRODUCT(P150,V150,AB150)&gt;=1,$J152&gt;=$AG$421),1,0)</f>
        <v>0</v>
      </c>
      <c r="AH150" s="144">
        <f>IF(AND($B150="Projektleiter",PRODUCT(R150,X150,AD150)&gt;=1,$J152&gt;=$AG$420),1,0)</f>
        <v>0</v>
      </c>
      <c r="AI150" s="7"/>
      <c r="AJ150" s="276">
        <f t="shared" si="37"/>
        <v>0</v>
      </c>
      <c r="AK150" s="276">
        <f t="shared" si="38"/>
        <v>0</v>
      </c>
      <c r="AM150" s="166">
        <f>IF(AND(F141&gt;=M$427,H150&gt;=O$427,J142&gt;=Q$427,AO150&gt;=S$427,J152&gt;=U$427),1,0)</f>
        <v>0</v>
      </c>
      <c r="AN150" s="7"/>
      <c r="AO150" s="154">
        <f>IF(F150="",0,DATEDIF(D150,F150,"m")+1)</f>
        <v>0</v>
      </c>
    </row>
    <row r="151" spans="1:41" ht="9.9499999999999993" customHeight="1" x14ac:dyDescent="0.25">
      <c r="A151" s="14"/>
      <c r="B151" s="90"/>
      <c r="C151" s="90"/>
      <c r="D151" s="159"/>
      <c r="E151" s="91"/>
      <c r="F151" s="91"/>
      <c r="G151" s="91"/>
      <c r="H151" s="91"/>
      <c r="I151" s="91"/>
      <c r="J151" s="91"/>
      <c r="K151" s="17"/>
      <c r="Y151" s="7"/>
      <c r="Z151" s="7"/>
      <c r="AA151" s="7"/>
      <c r="AB151" s="5"/>
      <c r="AC151" s="5"/>
      <c r="AH151" s="7"/>
    </row>
    <row r="152" spans="1:41" ht="18" customHeight="1" x14ac:dyDescent="0.25">
      <c r="A152" s="14"/>
      <c r="B152" s="306" t="s">
        <v>504</v>
      </c>
      <c r="C152" s="306"/>
      <c r="D152" s="306"/>
      <c r="E152" s="306"/>
      <c r="F152" s="306"/>
      <c r="G152" s="306"/>
      <c r="H152" s="306"/>
      <c r="I152" s="91"/>
      <c r="J152" s="160">
        <f>SUM(J153:J162)</f>
        <v>0</v>
      </c>
      <c r="K152" s="17"/>
      <c r="Y152" s="7"/>
      <c r="Z152" s="7"/>
      <c r="AA152" s="7"/>
      <c r="AB152" s="5"/>
      <c r="AC152" s="5"/>
      <c r="AH152" s="7"/>
    </row>
    <row r="153" spans="1:41" ht="18" customHeight="1" x14ac:dyDescent="0.25">
      <c r="A153" s="14"/>
      <c r="B153" s="304" t="s">
        <v>494</v>
      </c>
      <c r="C153" s="304"/>
      <c r="D153" s="304"/>
      <c r="E153" s="304"/>
      <c r="F153" s="304"/>
      <c r="G153" s="304"/>
      <c r="H153" s="304"/>
      <c r="I153" s="91"/>
      <c r="J153" s="27"/>
      <c r="K153" s="17"/>
      <c r="Y153" s="7"/>
      <c r="Z153" s="7"/>
      <c r="AA153" s="7"/>
      <c r="AB153" s="5"/>
      <c r="AC153" s="5"/>
      <c r="AH153" s="7"/>
    </row>
    <row r="154" spans="1:41" ht="18" customHeight="1" x14ac:dyDescent="0.25">
      <c r="A154" s="14"/>
      <c r="B154" s="304" t="s">
        <v>495</v>
      </c>
      <c r="C154" s="304"/>
      <c r="D154" s="304"/>
      <c r="E154" s="304"/>
      <c r="F154" s="304"/>
      <c r="G154" s="304"/>
      <c r="H154" s="304"/>
      <c r="I154" s="91"/>
      <c r="J154" s="27"/>
      <c r="K154" s="17"/>
      <c r="Y154" s="7"/>
      <c r="Z154" s="7"/>
      <c r="AA154" s="7"/>
      <c r="AB154" s="5"/>
      <c r="AC154" s="5"/>
      <c r="AH154" s="7"/>
    </row>
    <row r="155" spans="1:41" ht="18" customHeight="1" x14ac:dyDescent="0.25">
      <c r="A155" s="14"/>
      <c r="B155" s="304" t="s">
        <v>496</v>
      </c>
      <c r="C155" s="304"/>
      <c r="D155" s="304"/>
      <c r="E155" s="304"/>
      <c r="F155" s="304"/>
      <c r="G155" s="304"/>
      <c r="H155" s="304"/>
      <c r="I155" s="91"/>
      <c r="J155" s="27"/>
      <c r="K155" s="17"/>
      <c r="Y155" s="7"/>
      <c r="Z155" s="7"/>
      <c r="AA155" s="7"/>
      <c r="AB155" s="5"/>
      <c r="AC155" s="5"/>
      <c r="AH155" s="7"/>
    </row>
    <row r="156" spans="1:41" ht="18" customHeight="1" x14ac:dyDescent="0.25">
      <c r="A156" s="14"/>
      <c r="B156" s="304" t="s">
        <v>497</v>
      </c>
      <c r="C156" s="304"/>
      <c r="D156" s="304"/>
      <c r="E156" s="304"/>
      <c r="F156" s="304"/>
      <c r="G156" s="304"/>
      <c r="H156" s="304"/>
      <c r="I156" s="91"/>
      <c r="J156" s="27"/>
      <c r="K156" s="17"/>
      <c r="Y156" s="7"/>
      <c r="Z156" s="7"/>
      <c r="AA156" s="7"/>
      <c r="AB156" s="5"/>
      <c r="AC156" s="5"/>
      <c r="AH156" s="7"/>
    </row>
    <row r="157" spans="1:41" ht="18" customHeight="1" x14ac:dyDescent="0.25">
      <c r="A157" s="14"/>
      <c r="B157" s="304" t="s">
        <v>498</v>
      </c>
      <c r="C157" s="304"/>
      <c r="D157" s="304"/>
      <c r="E157" s="304"/>
      <c r="F157" s="304"/>
      <c r="G157" s="304"/>
      <c r="H157" s="304"/>
      <c r="I157" s="91"/>
      <c r="J157" s="27"/>
      <c r="K157" s="17"/>
      <c r="Y157" s="7"/>
      <c r="Z157" s="7"/>
      <c r="AA157" s="7"/>
      <c r="AB157" s="5"/>
      <c r="AC157" s="5"/>
      <c r="AH157" s="7"/>
    </row>
    <row r="158" spans="1:41" ht="18" customHeight="1" x14ac:dyDescent="0.25">
      <c r="A158" s="14"/>
      <c r="B158" s="304" t="s">
        <v>499</v>
      </c>
      <c r="C158" s="304"/>
      <c r="D158" s="304"/>
      <c r="E158" s="304"/>
      <c r="F158" s="304"/>
      <c r="G158" s="304"/>
      <c r="H158" s="304"/>
      <c r="I158" s="91"/>
      <c r="J158" s="27"/>
      <c r="K158" s="17"/>
      <c r="Y158" s="7"/>
      <c r="Z158" s="7"/>
      <c r="AA158" s="7"/>
      <c r="AB158" s="5"/>
      <c r="AC158" s="5"/>
      <c r="AH158" s="7"/>
    </row>
    <row r="159" spans="1:41" ht="18" customHeight="1" x14ac:dyDescent="0.25">
      <c r="A159" s="14"/>
      <c r="B159" s="304" t="s">
        <v>500</v>
      </c>
      <c r="C159" s="304"/>
      <c r="D159" s="304"/>
      <c r="E159" s="304"/>
      <c r="F159" s="304"/>
      <c r="G159" s="304"/>
      <c r="H159" s="304"/>
      <c r="I159" s="91"/>
      <c r="J159" s="27"/>
      <c r="K159" s="17"/>
      <c r="Y159" s="7"/>
      <c r="Z159" s="7"/>
      <c r="AA159" s="7"/>
      <c r="AB159" s="5"/>
      <c r="AC159" s="5"/>
      <c r="AH159" s="7"/>
    </row>
    <row r="160" spans="1:41" ht="18" customHeight="1" x14ac:dyDescent="0.25">
      <c r="A160" s="14"/>
      <c r="B160" s="304" t="s">
        <v>501</v>
      </c>
      <c r="C160" s="304"/>
      <c r="D160" s="304"/>
      <c r="E160" s="304"/>
      <c r="F160" s="304"/>
      <c r="G160" s="304"/>
      <c r="H160" s="304"/>
      <c r="I160" s="91"/>
      <c r="J160" s="27"/>
      <c r="K160" s="17"/>
      <c r="Y160" s="7"/>
      <c r="Z160" s="7"/>
      <c r="AA160" s="7"/>
      <c r="AB160" s="5"/>
      <c r="AC160" s="5"/>
      <c r="AH160" s="7"/>
    </row>
    <row r="161" spans="1:34" ht="18" customHeight="1" x14ac:dyDescent="0.25">
      <c r="A161" s="14"/>
      <c r="B161" s="304" t="s">
        <v>502</v>
      </c>
      <c r="C161" s="304"/>
      <c r="D161" s="304"/>
      <c r="E161" s="304"/>
      <c r="F161" s="304"/>
      <c r="G161" s="304"/>
      <c r="H161" s="304"/>
      <c r="I161" s="91"/>
      <c r="J161" s="27"/>
      <c r="K161" s="17"/>
      <c r="Y161" s="7"/>
      <c r="Z161" s="7"/>
      <c r="AA161" s="7"/>
      <c r="AB161" s="5"/>
      <c r="AC161" s="5"/>
      <c r="AH161" s="7"/>
    </row>
    <row r="162" spans="1:34" ht="18" customHeight="1" x14ac:dyDescent="0.25">
      <c r="A162" s="14"/>
      <c r="B162" s="304" t="s">
        <v>503</v>
      </c>
      <c r="C162" s="304"/>
      <c r="D162" s="304"/>
      <c r="E162" s="304"/>
      <c r="F162" s="304"/>
      <c r="G162" s="304"/>
      <c r="H162" s="304"/>
      <c r="I162" s="91"/>
      <c r="J162" s="27"/>
      <c r="K162" s="17"/>
      <c r="Y162" s="7"/>
      <c r="Z162" s="7"/>
      <c r="AA162" s="7"/>
      <c r="AB162" s="5"/>
      <c r="AC162" s="5"/>
      <c r="AH162" s="7"/>
    </row>
    <row r="163" spans="1:34" ht="9.9499999999999993" customHeight="1" x14ac:dyDescent="0.25">
      <c r="A163" s="14"/>
      <c r="B163" s="90"/>
      <c r="C163" s="90"/>
      <c r="D163" s="91"/>
      <c r="E163" s="91"/>
      <c r="F163" s="91"/>
      <c r="G163" s="91"/>
      <c r="H163" s="91"/>
      <c r="I163" s="91"/>
      <c r="J163" s="91"/>
      <c r="K163" s="17"/>
      <c r="Y163" s="7"/>
      <c r="Z163" s="7"/>
      <c r="AA163" s="7"/>
      <c r="AB163" s="5"/>
      <c r="AC163" s="5"/>
      <c r="AH163" s="7"/>
    </row>
    <row r="164" spans="1:34" ht="18" customHeight="1" x14ac:dyDescent="0.25">
      <c r="A164" s="14"/>
      <c r="B164" s="15" t="s">
        <v>505</v>
      </c>
      <c r="C164" s="15"/>
      <c r="D164" s="91"/>
      <c r="E164" s="91"/>
      <c r="F164" s="91"/>
      <c r="G164" s="91"/>
      <c r="H164" s="91"/>
      <c r="I164" s="91"/>
      <c r="J164" s="91"/>
      <c r="K164" s="17"/>
      <c r="Y164" s="7"/>
      <c r="Z164" s="7"/>
      <c r="AA164" s="7"/>
      <c r="AB164" s="5"/>
      <c r="AC164" s="5"/>
      <c r="AH164" s="7"/>
    </row>
    <row r="165" spans="1:34" ht="18" customHeight="1" x14ac:dyDescent="0.25">
      <c r="A165" s="14"/>
      <c r="B165" s="90" t="s">
        <v>506</v>
      </c>
      <c r="C165" s="90"/>
      <c r="D165" s="295"/>
      <c r="E165" s="295"/>
      <c r="F165" s="295"/>
      <c r="G165" s="295"/>
      <c r="H165" s="295"/>
      <c r="I165" s="295"/>
      <c r="J165" s="295"/>
      <c r="K165" s="17"/>
      <c r="Y165" s="7"/>
      <c r="Z165" s="7"/>
      <c r="AA165" s="7"/>
      <c r="AB165" s="5"/>
      <c r="AC165" s="5"/>
      <c r="AH165" s="7"/>
    </row>
    <row r="166" spans="1:34" ht="18" customHeight="1" x14ac:dyDescent="0.25">
      <c r="A166" s="14"/>
      <c r="B166" s="90" t="s">
        <v>507</v>
      </c>
      <c r="C166" s="90"/>
      <c r="D166" s="295"/>
      <c r="E166" s="295"/>
      <c r="F166" s="295"/>
      <c r="G166" s="295"/>
      <c r="H166" s="295"/>
      <c r="I166" s="295"/>
      <c r="J166" s="295"/>
      <c r="K166" s="17"/>
      <c r="Y166" s="7"/>
      <c r="Z166" s="7"/>
      <c r="AA166" s="7"/>
      <c r="AB166" s="5"/>
      <c r="AC166" s="5"/>
      <c r="AH166" s="7"/>
    </row>
    <row r="167" spans="1:34" ht="18" customHeight="1" x14ac:dyDescent="0.25">
      <c r="A167" s="14"/>
      <c r="B167" s="262" t="s">
        <v>508</v>
      </c>
      <c r="C167" s="90"/>
      <c r="D167" s="295"/>
      <c r="E167" s="295"/>
      <c r="F167" s="295"/>
      <c r="G167" s="295"/>
      <c r="H167" s="295"/>
      <c r="I167" s="295"/>
      <c r="J167" s="295"/>
      <c r="K167" s="17"/>
      <c r="Y167" s="7"/>
      <c r="Z167" s="7"/>
      <c r="AA167" s="7"/>
      <c r="AB167" s="5"/>
      <c r="AC167" s="5"/>
      <c r="AH167" s="7"/>
    </row>
    <row r="168" spans="1:34" ht="18" customHeight="1" x14ac:dyDescent="0.25">
      <c r="A168" s="14"/>
      <c r="B168" s="90" t="s">
        <v>389</v>
      </c>
      <c r="C168" s="90"/>
      <c r="D168" s="295"/>
      <c r="E168" s="295"/>
      <c r="F168" s="295"/>
      <c r="G168" s="295"/>
      <c r="H168" s="295"/>
      <c r="I168" s="295"/>
      <c r="J168" s="295"/>
      <c r="K168" s="17"/>
      <c r="Y168" s="7"/>
      <c r="Z168" s="7"/>
      <c r="AA168" s="7"/>
      <c r="AB168" s="5"/>
      <c r="AC168" s="5"/>
      <c r="AH168" s="7"/>
    </row>
    <row r="169" spans="1:34" ht="9.9499999999999993" customHeight="1" x14ac:dyDescent="0.25">
      <c r="A169" s="19"/>
      <c r="B169" s="20"/>
      <c r="C169" s="20"/>
      <c r="D169" s="20"/>
      <c r="E169" s="20"/>
      <c r="F169" s="20"/>
      <c r="G169" s="20"/>
      <c r="H169" s="20"/>
      <c r="I169" s="20"/>
      <c r="J169" s="20"/>
      <c r="K169" s="21"/>
      <c r="Y169" s="7"/>
      <c r="Z169" s="7"/>
      <c r="AA169" s="7"/>
      <c r="AB169" s="5"/>
      <c r="AC169" s="5"/>
      <c r="AH169" s="7"/>
    </row>
    <row r="170" spans="1:34" ht="9.9499999999999993" customHeight="1" x14ac:dyDescent="0.25">
      <c r="B170" s="8"/>
      <c r="C170" s="8"/>
      <c r="D170" s="377"/>
      <c r="E170" s="377"/>
      <c r="F170" s="377"/>
      <c r="G170" s="377"/>
      <c r="H170" s="377"/>
      <c r="I170" s="377"/>
      <c r="J170" s="377"/>
    </row>
    <row r="171" spans="1:34" ht="9.9499999999999993" customHeight="1" x14ac:dyDescent="0.25">
      <c r="A171" s="11"/>
      <c r="B171" s="12"/>
      <c r="C171" s="12"/>
      <c r="D171" s="12"/>
      <c r="E171" s="12"/>
      <c r="F171" s="12"/>
      <c r="G171" s="12"/>
      <c r="H171" s="12"/>
      <c r="I171" s="12"/>
      <c r="J171" s="12"/>
      <c r="K171" s="13"/>
      <c r="AH171" s="7"/>
    </row>
    <row r="172" spans="1:34" ht="18" customHeight="1" x14ac:dyDescent="0.25">
      <c r="A172" s="14"/>
      <c r="B172" s="263" t="s">
        <v>514</v>
      </c>
      <c r="C172" s="15"/>
      <c r="D172" s="367"/>
      <c r="E172" s="367"/>
      <c r="F172" s="367"/>
      <c r="G172" s="367"/>
      <c r="H172" s="367"/>
      <c r="I172" s="367"/>
      <c r="J172" s="367"/>
      <c r="K172" s="17"/>
      <c r="AH172" s="7"/>
    </row>
    <row r="173" spans="1:34" ht="18" customHeight="1" x14ac:dyDescent="0.25">
      <c r="A173" s="14"/>
      <c r="B173" s="90" t="s">
        <v>479</v>
      </c>
      <c r="C173" s="90"/>
      <c r="D173" s="361"/>
      <c r="E173" s="361"/>
      <c r="F173" s="361"/>
      <c r="G173" s="361"/>
      <c r="H173" s="361"/>
      <c r="I173" s="361"/>
      <c r="J173" s="361"/>
      <c r="K173" s="17"/>
      <c r="AH173" s="7"/>
    </row>
    <row r="174" spans="1:34" ht="18" customHeight="1" x14ac:dyDescent="0.25">
      <c r="A174" s="14"/>
      <c r="B174" s="90" t="s">
        <v>480</v>
      </c>
      <c r="C174" s="90"/>
      <c r="D174" s="361"/>
      <c r="E174" s="361"/>
      <c r="F174" s="361"/>
      <c r="G174" s="361"/>
      <c r="H174" s="361"/>
      <c r="I174" s="361"/>
      <c r="J174" s="361"/>
      <c r="K174" s="17"/>
      <c r="AH174" s="7"/>
    </row>
    <row r="175" spans="1:34" ht="18" customHeight="1" x14ac:dyDescent="0.25">
      <c r="A175" s="14"/>
      <c r="B175" s="90" t="s">
        <v>483</v>
      </c>
      <c r="C175" s="90"/>
      <c r="D175" s="362"/>
      <c r="E175" s="363"/>
      <c r="F175" s="363"/>
      <c r="G175" s="363"/>
      <c r="H175" s="363"/>
      <c r="I175" s="363"/>
      <c r="J175" s="364"/>
      <c r="K175" s="17"/>
      <c r="AH175" s="7"/>
    </row>
    <row r="176" spans="1:34" ht="60" customHeight="1" x14ac:dyDescent="0.25">
      <c r="A176" s="14"/>
      <c r="B176" s="90" t="s">
        <v>484</v>
      </c>
      <c r="C176" s="90"/>
      <c r="D176" s="361"/>
      <c r="E176" s="361"/>
      <c r="F176" s="361"/>
      <c r="G176" s="361"/>
      <c r="H176" s="361"/>
      <c r="I176" s="361"/>
      <c r="J176" s="361"/>
      <c r="K176" s="17"/>
      <c r="AH176" s="7"/>
    </row>
    <row r="177" spans="1:41" ht="9.9499999999999993" customHeight="1" x14ac:dyDescent="0.25">
      <c r="A177" s="14"/>
      <c r="B177" s="90"/>
      <c r="C177" s="90"/>
      <c r="D177" s="91"/>
      <c r="E177" s="91"/>
      <c r="F177" s="91"/>
      <c r="G177" s="91"/>
      <c r="H177" s="91"/>
      <c r="I177" s="91"/>
      <c r="J177" s="91"/>
      <c r="K177" s="17"/>
      <c r="AH177" s="7"/>
    </row>
    <row r="178" spans="1:41" ht="18" customHeight="1" x14ac:dyDescent="0.25">
      <c r="A178" s="14"/>
      <c r="B178" s="15" t="s">
        <v>485</v>
      </c>
      <c r="C178" s="15"/>
      <c r="D178" s="360" t="s">
        <v>445</v>
      </c>
      <c r="E178" s="360"/>
      <c r="F178" s="360"/>
      <c r="G178" s="91"/>
      <c r="H178" s="48"/>
      <c r="I178" s="91"/>
      <c r="J178" s="48" t="s">
        <v>421</v>
      </c>
      <c r="K178" s="17"/>
      <c r="Y178" s="7"/>
      <c r="Z178" s="7"/>
      <c r="AA178" s="7"/>
      <c r="AB178" s="5"/>
      <c r="AC178" s="5"/>
      <c r="AH178" s="7"/>
    </row>
    <row r="179" spans="1:41" ht="18" customHeight="1" x14ac:dyDescent="0.25">
      <c r="A179" s="14"/>
      <c r="B179" s="90" t="s">
        <v>18</v>
      </c>
      <c r="C179" s="161" t="s">
        <v>446</v>
      </c>
      <c r="D179" s="128"/>
      <c r="E179" s="168" t="s">
        <v>447</v>
      </c>
      <c r="F179" s="128"/>
      <c r="G179" s="91"/>
      <c r="H179" s="24"/>
      <c r="I179" s="91"/>
      <c r="J179" s="160">
        <f>ROUND(((F179-D179)/30.4),0)</f>
        <v>0</v>
      </c>
      <c r="K179" s="17"/>
      <c r="P179" s="132"/>
      <c r="Q179" s="132"/>
      <c r="R179" s="133"/>
      <c r="S179" s="133"/>
      <c r="T179" s="133"/>
      <c r="U179" s="133"/>
      <c r="V179" s="133"/>
      <c r="W179" s="133"/>
      <c r="X179" s="133"/>
      <c r="Y179" s="133"/>
      <c r="Z179" s="133"/>
      <c r="AA179" s="133"/>
      <c r="AB179" s="134"/>
      <c r="AC179" s="134"/>
      <c r="AD179" s="133"/>
      <c r="AE179" s="133"/>
      <c r="AH179" s="7"/>
    </row>
    <row r="180" spans="1:41" ht="9.9499999999999993" customHeight="1" x14ac:dyDescent="0.25">
      <c r="A180" s="14"/>
      <c r="B180" s="90"/>
      <c r="C180" s="161"/>
      <c r="D180" s="98"/>
      <c r="E180" s="167"/>
      <c r="F180" s="98"/>
      <c r="G180" s="91"/>
      <c r="H180" s="24"/>
      <c r="I180" s="91"/>
      <c r="J180" s="91"/>
      <c r="K180" s="17"/>
      <c r="P180" s="132"/>
      <c r="Q180" s="132"/>
      <c r="R180" s="133"/>
      <c r="S180" s="133"/>
      <c r="T180" s="133"/>
      <c r="U180" s="133"/>
      <c r="V180" s="133"/>
      <c r="W180" s="133"/>
      <c r="X180" s="133"/>
      <c r="Y180" s="133"/>
      <c r="Z180" s="133"/>
      <c r="AA180" s="133"/>
      <c r="AB180" s="134"/>
      <c r="AC180" s="134"/>
      <c r="AD180" s="133"/>
      <c r="AE180" s="133"/>
      <c r="AH180" s="7"/>
    </row>
    <row r="181" spans="1:41" ht="18" customHeight="1" x14ac:dyDescent="0.25">
      <c r="A181" s="14"/>
      <c r="B181" s="90" t="s">
        <v>486</v>
      </c>
      <c r="C181" s="161"/>
      <c r="D181" s="355" t="s">
        <v>488</v>
      </c>
      <c r="E181" s="356"/>
      <c r="F181" s="27"/>
      <c r="G181" s="91"/>
      <c r="H181" s="357" t="s">
        <v>269</v>
      </c>
      <c r="I181" s="358"/>
      <c r="J181" s="27"/>
      <c r="K181" s="17"/>
      <c r="P181" s="132"/>
      <c r="Q181" s="132"/>
      <c r="R181" s="136"/>
      <c r="S181" s="133"/>
      <c r="T181" s="133"/>
      <c r="U181" s="133"/>
      <c r="V181" s="133"/>
      <c r="W181" s="133"/>
      <c r="X181" s="133"/>
      <c r="Y181" s="133"/>
      <c r="Z181" s="133"/>
      <c r="AA181" s="133"/>
      <c r="AB181" s="134"/>
      <c r="AC181" s="134"/>
      <c r="AD181" s="133"/>
      <c r="AE181" s="133"/>
      <c r="AH181" s="7"/>
    </row>
    <row r="182" spans="1:41" ht="18" customHeight="1" x14ac:dyDescent="0.25">
      <c r="A182" s="14"/>
      <c r="B182" s="90" t="s">
        <v>487</v>
      </c>
      <c r="C182" s="161"/>
      <c r="D182" s="355"/>
      <c r="E182" s="356"/>
      <c r="F182" s="27"/>
      <c r="G182" s="91"/>
      <c r="H182" s="359"/>
      <c r="I182" s="358"/>
      <c r="J182" s="27"/>
      <c r="K182" s="17"/>
      <c r="P182" s="132"/>
      <c r="Q182" s="132"/>
      <c r="R182" s="135"/>
      <c r="S182" s="133"/>
      <c r="T182" s="133"/>
      <c r="U182" s="133"/>
      <c r="V182" s="133"/>
      <c r="W182" s="133"/>
      <c r="X182" s="133"/>
      <c r="Y182" s="133"/>
      <c r="Z182" s="133"/>
      <c r="AA182" s="133"/>
      <c r="AB182" s="134"/>
      <c r="AC182" s="134"/>
      <c r="AD182" s="133"/>
      <c r="AE182" s="133"/>
      <c r="AH182" s="7"/>
    </row>
    <row r="183" spans="1:41" ht="18" customHeight="1" x14ac:dyDescent="0.25">
      <c r="A183" s="14"/>
      <c r="B183" s="304" t="s">
        <v>57</v>
      </c>
      <c r="C183" s="304"/>
      <c r="D183" s="304"/>
      <c r="E183" s="304"/>
      <c r="F183" s="304"/>
      <c r="G183" s="304"/>
      <c r="H183" s="304"/>
      <c r="I183" s="333"/>
      <c r="J183" s="27"/>
      <c r="K183" s="17"/>
      <c r="P183" s="132"/>
      <c r="Q183" s="132"/>
      <c r="R183" s="133"/>
      <c r="S183" s="133"/>
      <c r="T183" s="133"/>
      <c r="U183" s="133"/>
      <c r="V183" s="133"/>
      <c r="W183" s="133"/>
      <c r="X183" s="133"/>
      <c r="Y183" s="133"/>
      <c r="Z183" s="133"/>
      <c r="AA183" s="133"/>
      <c r="AB183" s="134"/>
      <c r="AC183" s="134"/>
      <c r="AD183" s="133"/>
      <c r="AE183" s="133"/>
      <c r="AH183" s="7"/>
    </row>
    <row r="184" spans="1:41" ht="9.9499999999999993" customHeight="1" x14ac:dyDescent="0.25">
      <c r="A184" s="14"/>
      <c r="B184" s="161"/>
      <c r="C184" s="161"/>
      <c r="D184" s="161"/>
      <c r="E184" s="161"/>
      <c r="F184" s="161"/>
      <c r="G184" s="161"/>
      <c r="H184" s="161"/>
      <c r="I184" s="161"/>
      <c r="J184" s="32"/>
      <c r="K184" s="17"/>
      <c r="Y184" s="7"/>
      <c r="Z184" s="7"/>
      <c r="AA184" s="7"/>
      <c r="AB184" s="5"/>
      <c r="AC184" s="5"/>
      <c r="AH184" s="7"/>
    </row>
    <row r="185" spans="1:41" ht="18" customHeight="1" x14ac:dyDescent="0.25">
      <c r="A185" s="14"/>
      <c r="B185" s="303" t="s">
        <v>490</v>
      </c>
      <c r="C185" s="304"/>
      <c r="D185" s="304"/>
      <c r="E185" s="304"/>
      <c r="F185" s="304"/>
      <c r="G185" s="304"/>
      <c r="H185" s="304"/>
      <c r="I185" s="333"/>
      <c r="J185" s="27"/>
      <c r="K185" s="17"/>
      <c r="M185" s="316" t="s">
        <v>19</v>
      </c>
      <c r="N185" s="316"/>
      <c r="O185" s="316"/>
      <c r="P185" s="316"/>
      <c r="Q185" s="316"/>
      <c r="R185" s="316"/>
      <c r="S185" s="378" t="s">
        <v>62</v>
      </c>
      <c r="T185" s="378"/>
      <c r="U185" s="378"/>
      <c r="V185" s="378"/>
      <c r="W185" s="378"/>
      <c r="X185" s="378"/>
      <c r="Y185" s="373" t="s">
        <v>59</v>
      </c>
      <c r="Z185" s="381"/>
      <c r="AA185" s="381"/>
      <c r="AB185" s="381"/>
      <c r="AC185" s="381"/>
      <c r="AD185" s="374"/>
      <c r="AE185" s="141"/>
      <c r="AF185" s="316" t="s">
        <v>61</v>
      </c>
      <c r="AG185" s="316"/>
      <c r="AH185" s="316"/>
      <c r="AI185" s="7"/>
      <c r="AJ185" s="373" t="s">
        <v>3</v>
      </c>
      <c r="AK185" s="374"/>
      <c r="AM185" s="365" t="s">
        <v>259</v>
      </c>
      <c r="AN185" s="7"/>
      <c r="AO185" s="365" t="s">
        <v>260</v>
      </c>
    </row>
    <row r="186" spans="1:41" ht="18" customHeight="1" x14ac:dyDescent="0.25">
      <c r="A186" s="14"/>
      <c r="B186" s="304" t="s">
        <v>489</v>
      </c>
      <c r="C186" s="304"/>
      <c r="D186" s="304"/>
      <c r="E186" s="304"/>
      <c r="F186" s="304"/>
      <c r="G186" s="304"/>
      <c r="H186" s="304"/>
      <c r="I186" s="333"/>
      <c r="J186" s="27"/>
      <c r="K186" s="17"/>
      <c r="M186" s="369" t="s">
        <v>7</v>
      </c>
      <c r="N186" s="370"/>
      <c r="O186" s="369" t="s">
        <v>6</v>
      </c>
      <c r="P186" s="370"/>
      <c r="Q186" s="373" t="s">
        <v>5</v>
      </c>
      <c r="R186" s="374"/>
      <c r="S186" s="373" t="s">
        <v>7</v>
      </c>
      <c r="T186" s="374"/>
      <c r="U186" s="373" t="s">
        <v>6</v>
      </c>
      <c r="V186" s="374"/>
      <c r="W186" s="373" t="s">
        <v>5</v>
      </c>
      <c r="X186" s="374"/>
      <c r="Y186" s="373" t="s">
        <v>7</v>
      </c>
      <c r="Z186" s="374"/>
      <c r="AA186" s="379" t="s">
        <v>6</v>
      </c>
      <c r="AB186" s="380"/>
      <c r="AC186" s="373" t="s">
        <v>5</v>
      </c>
      <c r="AD186" s="374"/>
      <c r="AE186" s="141"/>
      <c r="AF186" s="166" t="s">
        <v>7</v>
      </c>
      <c r="AG186" s="166" t="s">
        <v>6</v>
      </c>
      <c r="AH186" s="166" t="s">
        <v>5</v>
      </c>
      <c r="AI186" s="7"/>
      <c r="AJ186" s="166" t="s">
        <v>7</v>
      </c>
      <c r="AK186" s="166" t="s">
        <v>6</v>
      </c>
      <c r="AM186" s="366"/>
      <c r="AN186" s="7"/>
      <c r="AO186" s="366"/>
    </row>
    <row r="187" spans="1:41" ht="9.9499999999999993" customHeight="1" x14ac:dyDescent="0.25">
      <c r="A187" s="14"/>
      <c r="B187" s="16"/>
      <c r="C187" s="16"/>
      <c r="D187" s="16"/>
      <c r="E187" s="16"/>
      <c r="F187" s="16"/>
      <c r="G187" s="16"/>
      <c r="H187" s="16"/>
      <c r="I187" s="16"/>
      <c r="J187" s="16"/>
      <c r="K187" s="17"/>
      <c r="S187" s="7"/>
      <c r="T187" s="7"/>
      <c r="U187" s="7"/>
      <c r="V187" s="7"/>
      <c r="W187" s="7"/>
      <c r="X187" s="7"/>
      <c r="Y187" s="7"/>
      <c r="Z187" s="7"/>
      <c r="AA187" s="7"/>
      <c r="AB187" s="138"/>
      <c r="AC187" s="138"/>
      <c r="AD187" s="7"/>
      <c r="AE187" s="7"/>
      <c r="AH187" s="7"/>
      <c r="AI187" s="7"/>
      <c r="AJ187" s="7"/>
      <c r="AK187" s="7"/>
      <c r="AM187" s="7"/>
      <c r="AN187" s="7"/>
      <c r="AO187" s="7"/>
    </row>
    <row r="188" spans="1:41" ht="18" customHeight="1" x14ac:dyDescent="0.25">
      <c r="A188" s="14"/>
      <c r="B188" s="15" t="s">
        <v>493</v>
      </c>
      <c r="C188" s="15"/>
      <c r="D188" s="360" t="s">
        <v>445</v>
      </c>
      <c r="E188" s="360"/>
      <c r="F188" s="360"/>
      <c r="G188" s="16"/>
      <c r="H188" s="26" t="s">
        <v>408</v>
      </c>
      <c r="I188" s="16"/>
      <c r="J188" s="23" t="s">
        <v>492</v>
      </c>
      <c r="K188" s="17"/>
      <c r="M188" s="353">
        <f>IF(F181&gt;=F182,F181,F182)</f>
        <v>0</v>
      </c>
      <c r="N188" s="353"/>
      <c r="O188" s="353"/>
      <c r="P188" s="353"/>
      <c r="Q188" s="353"/>
      <c r="R188" s="353"/>
      <c r="S188" s="139"/>
      <c r="T188" s="139"/>
      <c r="U188" s="139"/>
      <c r="V188" s="139"/>
      <c r="W188" s="139"/>
      <c r="X188" s="139"/>
      <c r="Y188" s="35"/>
      <c r="Z188" s="35"/>
      <c r="AA188" s="35"/>
      <c r="AB188" s="140"/>
      <c r="AC188" s="140"/>
      <c r="AD188" s="35"/>
      <c r="AE188" s="7"/>
      <c r="AH188" s="7"/>
      <c r="AI188" s="7"/>
      <c r="AJ188" s="145"/>
      <c r="AK188" s="145"/>
      <c r="AM188" s="7"/>
      <c r="AN188" s="7"/>
      <c r="AO188" s="7"/>
    </row>
    <row r="189" spans="1:41" ht="18" customHeight="1" x14ac:dyDescent="0.25">
      <c r="A189" s="14"/>
      <c r="B189" s="99"/>
      <c r="C189" s="161" t="s">
        <v>491</v>
      </c>
      <c r="D189" s="128"/>
      <c r="E189" s="168" t="s">
        <v>447</v>
      </c>
      <c r="F189" s="128"/>
      <c r="G189" s="168"/>
      <c r="H189" s="27"/>
      <c r="I189" s="165"/>
      <c r="J189" s="160" t="str">
        <f t="shared" ref="J189:J191" si="48">IFERROR(ROUND(H189/((F189-D189)/30.4),0),"")</f>
        <v/>
      </c>
      <c r="K189" s="17"/>
      <c r="M189" s="137">
        <f>((($M188-$M$422)/($M$421-$M$422))*0.5+1)</f>
        <v>-0.25</v>
      </c>
      <c r="N189" s="143">
        <f>IF($M189&gt;1.5,1.5,IF($M189&lt;0.5,0,$M189))</f>
        <v>0</v>
      </c>
      <c r="O189" s="137">
        <f>((($M188-$O$422)/($O$421-$O$422))*0.5+1)</f>
        <v>-0.75</v>
      </c>
      <c r="P189" s="143">
        <f>IF($O189&gt;1.5,1.5,IF($O189&lt;0.5,0,$O189))</f>
        <v>0</v>
      </c>
      <c r="Q189" s="137">
        <f>((($M188-$Q$422)/($Q$421-$Q$422))*0.5+1)</f>
        <v>-0.5</v>
      </c>
      <c r="R189" s="143">
        <f>IF($Q189&gt;1.5,1.5,IF($Q189&lt;0.5,0,$Q189))</f>
        <v>0</v>
      </c>
      <c r="S189" s="137">
        <f>((($H189-$S$422)/($S$421-$S$422))*0.5+1)</f>
        <v>-1</v>
      </c>
      <c r="T189" s="143">
        <f>IF($S189&gt;1.5,1.5,IF($S189&lt;0.5,0,$S189))</f>
        <v>0</v>
      </c>
      <c r="U189" s="137">
        <f>((($H189-$U$422)/($U$421-$U$422))*0.5+1)</f>
        <v>-0.75</v>
      </c>
      <c r="V189" s="143">
        <f>IF($U189&gt;1.5,1.5,IF($U189&lt;0.5,0,$U189))</f>
        <v>0</v>
      </c>
      <c r="W189" s="137">
        <f>((($H189-$W$422)/($W$421-$W$422))*0.5+1)</f>
        <v>-1.4</v>
      </c>
      <c r="X189" s="143">
        <f>IF($W189&gt;1.5,1.5,IF($W189&lt;0.5,0,$W189))</f>
        <v>0</v>
      </c>
      <c r="Y189" s="137">
        <f>((($J183-$Y$422)/($Y$421-$Y$422))*0.5+1)</f>
        <v>-0.25</v>
      </c>
      <c r="Z189" s="143">
        <f>IF($Y189&gt;1.5,1.5,IF($Y189&lt;0.5,0,$Y189))</f>
        <v>0</v>
      </c>
      <c r="AA189" s="137">
        <f>((($J183-$AA$422)/($AA$421-$AA$422))*0.5+1)</f>
        <v>0</v>
      </c>
      <c r="AB189" s="143">
        <f>IF($AA189&gt;1.5,1.5,IF($AA189&lt;0.5,0,$AA189))</f>
        <v>0</v>
      </c>
      <c r="AC189" s="137">
        <f>((($J183-$AC$422)/($AC$421-$AC$422))*0.5+1)</f>
        <v>0</v>
      </c>
      <c r="AD189" s="143">
        <f>IF($AC189&gt;1.5,1.5,IF($AC189&lt;0.5,0,$AC189))</f>
        <v>0</v>
      </c>
      <c r="AE189" s="142"/>
      <c r="AF189" s="144">
        <f>IF(AND($AJ189=1,PRODUCT(N189,T189,Z189)&gt;=1,$J193&gt;=$AG$422),1,0)</f>
        <v>0</v>
      </c>
      <c r="AG189" s="144">
        <f>IF(AND($AK189=1,PRODUCT(P189,V189,AB189)&gt;=1,$J193&gt;=$AG$421),1,0)</f>
        <v>0</v>
      </c>
      <c r="AH189" s="144">
        <f>IF(AND($B189="Projektleiter",PRODUCT(R189,X189,AD189)&gt;=1,$J193&gt;=$AG$420),1,0)</f>
        <v>0</v>
      </c>
      <c r="AI189" s="7"/>
      <c r="AJ189" s="276">
        <f t="shared" ref="AJ189:AJ191" si="49">IF(OR($B189="Project Manager",$B189="Co-Project Manager",$B189="Sub-Project Manager",$B189="Deputy Project Manager"),1,0)</f>
        <v>0</v>
      </c>
      <c r="AK189" s="276">
        <f t="shared" ref="AK189:AK191" si="50">IF(OR($B189="Project Manager",$B189="Co-Project Manager",$B189="Sub-Project Manager"),1,0)</f>
        <v>0</v>
      </c>
      <c r="AM189" s="166">
        <f>IF(AND(F182&gt;=M$427,H189&gt;=O$427,J183&gt;=Q$427,AO189&gt;=S$427,J193&gt;=U$427),1,0)</f>
        <v>0</v>
      </c>
      <c r="AN189" s="7"/>
      <c r="AO189" s="154">
        <f>IF(F189="",0,DATEDIF(D189,F189,"m")+1)</f>
        <v>0</v>
      </c>
    </row>
    <row r="190" spans="1:41" ht="18" customHeight="1" x14ac:dyDescent="0.25">
      <c r="A190" s="14"/>
      <c r="B190" s="99"/>
      <c r="C190" s="161" t="s">
        <v>491</v>
      </c>
      <c r="D190" s="128"/>
      <c r="E190" s="168" t="s">
        <v>447</v>
      </c>
      <c r="F190" s="128"/>
      <c r="G190" s="168"/>
      <c r="H190" s="27"/>
      <c r="I190" s="165"/>
      <c r="J190" s="160" t="str">
        <f t="shared" si="48"/>
        <v/>
      </c>
      <c r="K190" s="17"/>
      <c r="M190" s="137">
        <f>((($M188-$M$422)/($M$421-$M$422))*0.5+1)</f>
        <v>-0.25</v>
      </c>
      <c r="N190" s="143">
        <f t="shared" ref="N190:N191" si="51">IF($M190&gt;1.5,1.5,IF($M190&lt;0.5,0,$M190))</f>
        <v>0</v>
      </c>
      <c r="O190" s="137">
        <f>((($M188-$O$422)/($O$421-$O$422))*0.5+1)</f>
        <v>-0.75</v>
      </c>
      <c r="P190" s="143">
        <f t="shared" ref="P190:P191" si="52">IF($O190&gt;1.5,1.5,IF($O190&lt;0.5,0,$O190))</f>
        <v>0</v>
      </c>
      <c r="Q190" s="137">
        <f>((($M188-$Q$422)/($Q$421-$Q$422))*0.5+1)</f>
        <v>-0.5</v>
      </c>
      <c r="R190" s="143">
        <f t="shared" ref="R190:R191" si="53">IF($Q190&gt;1.5,1.5,IF($Q190&lt;0.5,0,$Q190))</f>
        <v>0</v>
      </c>
      <c r="S190" s="137">
        <f>((($H190-$S$422)/($S$421-$S$422))*0.5+1)</f>
        <v>-1</v>
      </c>
      <c r="T190" s="143">
        <f t="shared" ref="T190:T191" si="54">IF($S190&gt;1.5,1.5,IF($S190&lt;0.5,0,$S190))</f>
        <v>0</v>
      </c>
      <c r="U190" s="137">
        <f>((($H190-$U$422)/($U$421-$U$422))*0.5+1)</f>
        <v>-0.75</v>
      </c>
      <c r="V190" s="143">
        <f t="shared" ref="V190:V191" si="55">IF($U190&gt;1.5,1.5,IF($U190&lt;0.5,0,$U190))</f>
        <v>0</v>
      </c>
      <c r="W190" s="137">
        <f>((($H190-$W$422)/($W$421-$W$422))*0.5+1)</f>
        <v>-1.4</v>
      </c>
      <c r="X190" s="143">
        <f t="shared" ref="X190:X191" si="56">IF($W190&gt;1.5,1.5,IF($W190&lt;0.5,0,$W190))</f>
        <v>0</v>
      </c>
      <c r="Y190" s="137">
        <f>((($J183-$Y$422)/($Y$421-$Y$422))*0.5+1)</f>
        <v>-0.25</v>
      </c>
      <c r="Z190" s="143">
        <f t="shared" ref="Z190:Z191" si="57">IF($Y190&gt;1.5,1.5,IF($Y190&lt;0.5,0,$Y190))</f>
        <v>0</v>
      </c>
      <c r="AA190" s="137">
        <f>((($J183-$AA$422)/($AA$421-$AA$422))*0.5+1)</f>
        <v>0</v>
      </c>
      <c r="AB190" s="143">
        <f t="shared" ref="AB190:AB191" si="58">IF($AA190&gt;1.5,1.5,IF($AA190&lt;0.5,0,$AA190))</f>
        <v>0</v>
      </c>
      <c r="AC190" s="137">
        <f>((($J183-$AC$422)/($AC$421-$AC$422))*0.5+1)</f>
        <v>0</v>
      </c>
      <c r="AD190" s="143">
        <f t="shared" ref="AD190:AD191" si="59">IF($AC190&gt;1.5,1.5,IF($AC190&lt;0.5,0,$AC190))</f>
        <v>0</v>
      </c>
      <c r="AE190" s="142"/>
      <c r="AF190" s="144">
        <f>IF(AND($AJ190=1,PRODUCT(N190,T190,Z190)&gt;=1,$J193&gt;=$AG$422),1,0)</f>
        <v>0</v>
      </c>
      <c r="AG190" s="144">
        <f>IF(AND($AK190=1,PRODUCT(P190,V190,AB190)&gt;=1,$J193&gt;=$AG$421),1,0)</f>
        <v>0</v>
      </c>
      <c r="AH190" s="144">
        <f>IF(AND($B190="Projektleiter",PRODUCT(R190,X190,AD190)&gt;=1,$J193&gt;=$AG$420),1,0)</f>
        <v>0</v>
      </c>
      <c r="AI190" s="7"/>
      <c r="AJ190" s="276">
        <f t="shared" si="49"/>
        <v>0</v>
      </c>
      <c r="AK190" s="276">
        <f t="shared" si="50"/>
        <v>0</v>
      </c>
      <c r="AM190" s="166">
        <f>IF(AND(F182&gt;=M$427,H190&gt;=O$427,J183&gt;=Q$427,AO190&gt;=S$427,J193&gt;=U$427),1,0)</f>
        <v>0</v>
      </c>
      <c r="AN190" s="7"/>
      <c r="AO190" s="154">
        <f>IF(F190="",0,DATEDIF(D190,F190,"m")+1)</f>
        <v>0</v>
      </c>
    </row>
    <row r="191" spans="1:41" ht="18" customHeight="1" x14ac:dyDescent="0.25">
      <c r="A191" s="14"/>
      <c r="B191" s="99"/>
      <c r="C191" s="161" t="s">
        <v>491</v>
      </c>
      <c r="D191" s="128"/>
      <c r="E191" s="168" t="s">
        <v>447</v>
      </c>
      <c r="F191" s="128"/>
      <c r="G191" s="168"/>
      <c r="H191" s="27"/>
      <c r="I191" s="165"/>
      <c r="J191" s="160" t="str">
        <f t="shared" si="48"/>
        <v/>
      </c>
      <c r="K191" s="17"/>
      <c r="M191" s="137">
        <f>((($M188-$M$422)/($M$421-$M$422))*0.5+1)</f>
        <v>-0.25</v>
      </c>
      <c r="N191" s="143">
        <f t="shared" si="51"/>
        <v>0</v>
      </c>
      <c r="O191" s="137">
        <f>((($M188-$O$422)/($O$421-$O$422))*0.5+1)</f>
        <v>-0.75</v>
      </c>
      <c r="P191" s="143">
        <f t="shared" si="52"/>
        <v>0</v>
      </c>
      <c r="Q191" s="137">
        <f>((($M188-$Q$422)/($Q$421-$Q$422))*0.5+1)</f>
        <v>-0.5</v>
      </c>
      <c r="R191" s="143">
        <f t="shared" si="53"/>
        <v>0</v>
      </c>
      <c r="S191" s="137">
        <f>((($H191-$S$422)/($S$421-$S$422))*0.5+1)</f>
        <v>-1</v>
      </c>
      <c r="T191" s="143">
        <f t="shared" si="54"/>
        <v>0</v>
      </c>
      <c r="U191" s="137">
        <f>((($H191-$U$422)/($U$421-$U$422))*0.5+1)</f>
        <v>-0.75</v>
      </c>
      <c r="V191" s="143">
        <f t="shared" si="55"/>
        <v>0</v>
      </c>
      <c r="W191" s="137">
        <f>((($H191-$W$422)/($W$421-$W$422))*0.5+1)</f>
        <v>-1.4</v>
      </c>
      <c r="X191" s="143">
        <f t="shared" si="56"/>
        <v>0</v>
      </c>
      <c r="Y191" s="137">
        <f>((($J183-$Y$422)/($Y$421-$Y$422))*0.5+1)</f>
        <v>-0.25</v>
      </c>
      <c r="Z191" s="143">
        <f t="shared" si="57"/>
        <v>0</v>
      </c>
      <c r="AA191" s="137">
        <f>((($J183-$AA$422)/($AA$421-$AA$422))*0.5+1)</f>
        <v>0</v>
      </c>
      <c r="AB191" s="143">
        <f t="shared" si="58"/>
        <v>0</v>
      </c>
      <c r="AC191" s="137">
        <f>((($J183-$AC$422)/($AC$421-$AC$422))*0.5+1)</f>
        <v>0</v>
      </c>
      <c r="AD191" s="143">
        <f t="shared" si="59"/>
        <v>0</v>
      </c>
      <c r="AE191" s="142"/>
      <c r="AF191" s="144">
        <f>IF(AND($AJ191=1,PRODUCT(N191,T191,Z191)&gt;=1,$J193&gt;=$AG$422),1,0)</f>
        <v>0</v>
      </c>
      <c r="AG191" s="144">
        <f>IF(AND($AK191=1,PRODUCT(P191,V191,AB191)&gt;=1,$J193&gt;=$AG$421),1,0)</f>
        <v>0</v>
      </c>
      <c r="AH191" s="144">
        <f>IF(AND($B191="Projektleiter",PRODUCT(R191,X191,AD191)&gt;=1,$J193&gt;=$AG$420),1,0)</f>
        <v>0</v>
      </c>
      <c r="AI191" s="7"/>
      <c r="AJ191" s="276">
        <f t="shared" si="49"/>
        <v>0</v>
      </c>
      <c r="AK191" s="276">
        <f t="shared" si="50"/>
        <v>0</v>
      </c>
      <c r="AM191" s="166">
        <f>IF(AND(F182&gt;=M$427,H191&gt;=O$427,J183&gt;=Q$427,AO191&gt;=S$427,J193&gt;=U$427),1,0)</f>
        <v>0</v>
      </c>
      <c r="AN191" s="7"/>
      <c r="AO191" s="154">
        <f>IF(F191="",0,DATEDIF(D191,F191,"m")+1)</f>
        <v>0</v>
      </c>
    </row>
    <row r="192" spans="1:41" ht="9.9499999999999993" customHeight="1" x14ac:dyDescent="0.25">
      <c r="A192" s="14"/>
      <c r="B192" s="90"/>
      <c r="C192" s="90"/>
      <c r="D192" s="159"/>
      <c r="E192" s="91"/>
      <c r="F192" s="91"/>
      <c r="G192" s="91"/>
      <c r="H192" s="91"/>
      <c r="I192" s="91"/>
      <c r="J192" s="91"/>
      <c r="K192" s="17"/>
      <c r="Y192" s="7"/>
      <c r="Z192" s="7"/>
      <c r="AA192" s="7"/>
      <c r="AB192" s="5"/>
      <c r="AC192" s="5"/>
      <c r="AH192" s="7"/>
    </row>
    <row r="193" spans="1:34" ht="18" customHeight="1" x14ac:dyDescent="0.25">
      <c r="A193" s="14"/>
      <c r="B193" s="306" t="s">
        <v>504</v>
      </c>
      <c r="C193" s="306"/>
      <c r="D193" s="306"/>
      <c r="E193" s="306"/>
      <c r="F193" s="306"/>
      <c r="G193" s="306"/>
      <c r="H193" s="306"/>
      <c r="I193" s="91"/>
      <c r="J193" s="160">
        <f>SUM(J194:J203)</f>
        <v>0</v>
      </c>
      <c r="K193" s="17"/>
      <c r="Y193" s="7"/>
      <c r="Z193" s="7"/>
      <c r="AA193" s="7"/>
      <c r="AB193" s="5"/>
      <c r="AC193" s="5"/>
      <c r="AH193" s="7"/>
    </row>
    <row r="194" spans="1:34" ht="18" customHeight="1" x14ac:dyDescent="0.25">
      <c r="A194" s="14"/>
      <c r="B194" s="304" t="s">
        <v>494</v>
      </c>
      <c r="C194" s="304"/>
      <c r="D194" s="304"/>
      <c r="E194" s="304"/>
      <c r="F194" s="304"/>
      <c r="G194" s="304"/>
      <c r="H194" s="304"/>
      <c r="I194" s="91"/>
      <c r="J194" s="27"/>
      <c r="K194" s="17"/>
      <c r="Y194" s="7"/>
      <c r="Z194" s="7"/>
      <c r="AA194" s="7"/>
      <c r="AB194" s="5"/>
      <c r="AC194" s="5"/>
      <c r="AH194" s="7"/>
    </row>
    <row r="195" spans="1:34" ht="18" customHeight="1" x14ac:dyDescent="0.25">
      <c r="A195" s="14"/>
      <c r="B195" s="304" t="s">
        <v>495</v>
      </c>
      <c r="C195" s="304"/>
      <c r="D195" s="304"/>
      <c r="E195" s="304"/>
      <c r="F195" s="304"/>
      <c r="G195" s="304"/>
      <c r="H195" s="304"/>
      <c r="I195" s="91"/>
      <c r="J195" s="27"/>
      <c r="K195" s="17"/>
      <c r="Y195" s="7"/>
      <c r="Z195" s="7"/>
      <c r="AA195" s="7"/>
      <c r="AB195" s="5"/>
      <c r="AC195" s="5"/>
      <c r="AH195" s="7"/>
    </row>
    <row r="196" spans="1:34" ht="18" customHeight="1" x14ac:dyDescent="0.25">
      <c r="A196" s="14"/>
      <c r="B196" s="304" t="s">
        <v>496</v>
      </c>
      <c r="C196" s="304"/>
      <c r="D196" s="304"/>
      <c r="E196" s="304"/>
      <c r="F196" s="304"/>
      <c r="G196" s="304"/>
      <c r="H196" s="304"/>
      <c r="I196" s="91"/>
      <c r="J196" s="27"/>
      <c r="K196" s="17"/>
      <c r="Y196" s="7"/>
      <c r="Z196" s="7"/>
      <c r="AA196" s="7"/>
      <c r="AB196" s="5"/>
      <c r="AC196" s="5"/>
      <c r="AH196" s="7"/>
    </row>
    <row r="197" spans="1:34" ht="18" customHeight="1" x14ac:dyDescent="0.25">
      <c r="A197" s="14"/>
      <c r="B197" s="304" t="s">
        <v>497</v>
      </c>
      <c r="C197" s="304"/>
      <c r="D197" s="304"/>
      <c r="E197" s="304"/>
      <c r="F197" s="304"/>
      <c r="G197" s="304"/>
      <c r="H197" s="304"/>
      <c r="I197" s="91"/>
      <c r="J197" s="27"/>
      <c r="K197" s="17"/>
      <c r="Y197" s="7"/>
      <c r="Z197" s="7"/>
      <c r="AA197" s="7"/>
      <c r="AB197" s="5"/>
      <c r="AC197" s="5"/>
      <c r="AH197" s="7"/>
    </row>
    <row r="198" spans="1:34" ht="18" customHeight="1" x14ac:dyDescent="0.25">
      <c r="A198" s="14"/>
      <c r="B198" s="304" t="s">
        <v>498</v>
      </c>
      <c r="C198" s="304"/>
      <c r="D198" s="304"/>
      <c r="E198" s="304"/>
      <c r="F198" s="304"/>
      <c r="G198" s="304"/>
      <c r="H198" s="304"/>
      <c r="I198" s="91"/>
      <c r="J198" s="27"/>
      <c r="K198" s="17"/>
      <c r="Y198" s="7"/>
      <c r="Z198" s="7"/>
      <c r="AA198" s="7"/>
      <c r="AB198" s="5"/>
      <c r="AC198" s="5"/>
      <c r="AH198" s="7"/>
    </row>
    <row r="199" spans="1:34" ht="18" customHeight="1" x14ac:dyDescent="0.25">
      <c r="A199" s="14"/>
      <c r="B199" s="304" t="s">
        <v>499</v>
      </c>
      <c r="C199" s="304"/>
      <c r="D199" s="304"/>
      <c r="E199" s="304"/>
      <c r="F199" s="304"/>
      <c r="G199" s="304"/>
      <c r="H199" s="304"/>
      <c r="I199" s="91"/>
      <c r="J199" s="27"/>
      <c r="K199" s="17"/>
      <c r="Y199" s="7"/>
      <c r="Z199" s="7"/>
      <c r="AA199" s="7"/>
      <c r="AB199" s="5"/>
      <c r="AC199" s="5"/>
      <c r="AH199" s="7"/>
    </row>
    <row r="200" spans="1:34" ht="18" customHeight="1" x14ac:dyDescent="0.25">
      <c r="A200" s="14"/>
      <c r="B200" s="304" t="s">
        <v>500</v>
      </c>
      <c r="C200" s="304"/>
      <c r="D200" s="304"/>
      <c r="E200" s="304"/>
      <c r="F200" s="304"/>
      <c r="G200" s="304"/>
      <c r="H200" s="304"/>
      <c r="I200" s="91"/>
      <c r="J200" s="27"/>
      <c r="K200" s="17"/>
      <c r="Y200" s="7"/>
      <c r="Z200" s="7"/>
      <c r="AA200" s="7"/>
      <c r="AB200" s="5"/>
      <c r="AC200" s="5"/>
      <c r="AH200" s="7"/>
    </row>
    <row r="201" spans="1:34" ht="18" customHeight="1" x14ac:dyDescent="0.25">
      <c r="A201" s="14"/>
      <c r="B201" s="304" t="s">
        <v>501</v>
      </c>
      <c r="C201" s="304"/>
      <c r="D201" s="304"/>
      <c r="E201" s="304"/>
      <c r="F201" s="304"/>
      <c r="G201" s="304"/>
      <c r="H201" s="304"/>
      <c r="I201" s="91"/>
      <c r="J201" s="27"/>
      <c r="K201" s="17"/>
      <c r="Y201" s="7"/>
      <c r="Z201" s="7"/>
      <c r="AA201" s="7"/>
      <c r="AB201" s="5"/>
      <c r="AC201" s="5"/>
      <c r="AH201" s="7"/>
    </row>
    <row r="202" spans="1:34" ht="18" customHeight="1" x14ac:dyDescent="0.25">
      <c r="A202" s="14"/>
      <c r="B202" s="304" t="s">
        <v>502</v>
      </c>
      <c r="C202" s="304"/>
      <c r="D202" s="304"/>
      <c r="E202" s="304"/>
      <c r="F202" s="304"/>
      <c r="G202" s="304"/>
      <c r="H202" s="304"/>
      <c r="I202" s="91"/>
      <c r="J202" s="27"/>
      <c r="K202" s="17"/>
      <c r="Y202" s="7"/>
      <c r="Z202" s="7"/>
      <c r="AA202" s="7"/>
      <c r="AB202" s="5"/>
      <c r="AC202" s="5"/>
      <c r="AH202" s="7"/>
    </row>
    <row r="203" spans="1:34" ht="18" customHeight="1" x14ac:dyDescent="0.25">
      <c r="A203" s="14"/>
      <c r="B203" s="304" t="s">
        <v>503</v>
      </c>
      <c r="C203" s="304"/>
      <c r="D203" s="304"/>
      <c r="E203" s="304"/>
      <c r="F203" s="304"/>
      <c r="G203" s="304"/>
      <c r="H203" s="304"/>
      <c r="I203" s="91"/>
      <c r="J203" s="27"/>
      <c r="K203" s="17"/>
      <c r="Y203" s="7"/>
      <c r="Z203" s="7"/>
      <c r="AA203" s="7"/>
      <c r="AB203" s="5"/>
      <c r="AC203" s="5"/>
      <c r="AH203" s="7"/>
    </row>
    <row r="204" spans="1:34" ht="9.9499999999999993" customHeight="1" x14ac:dyDescent="0.25">
      <c r="A204" s="14"/>
      <c r="B204" s="90"/>
      <c r="C204" s="90"/>
      <c r="D204" s="91"/>
      <c r="E204" s="91"/>
      <c r="F204" s="91"/>
      <c r="G204" s="91"/>
      <c r="H204" s="91"/>
      <c r="I204" s="91"/>
      <c r="J204" s="91"/>
      <c r="K204" s="17"/>
      <c r="Y204" s="7"/>
      <c r="Z204" s="7"/>
      <c r="AA204" s="7"/>
      <c r="AB204" s="5"/>
      <c r="AC204" s="5"/>
      <c r="AH204" s="7"/>
    </row>
    <row r="205" spans="1:34" ht="18" customHeight="1" x14ac:dyDescent="0.25">
      <c r="A205" s="14"/>
      <c r="B205" s="15" t="s">
        <v>505</v>
      </c>
      <c r="C205" s="15"/>
      <c r="D205" s="91"/>
      <c r="E205" s="91"/>
      <c r="F205" s="91"/>
      <c r="G205" s="91"/>
      <c r="H205" s="91"/>
      <c r="I205" s="91"/>
      <c r="J205" s="91"/>
      <c r="K205" s="17"/>
      <c r="Y205" s="7"/>
      <c r="Z205" s="7"/>
      <c r="AA205" s="7"/>
      <c r="AB205" s="5"/>
      <c r="AC205" s="5"/>
      <c r="AH205" s="7"/>
    </row>
    <row r="206" spans="1:34" ht="18" customHeight="1" x14ac:dyDescent="0.25">
      <c r="A206" s="14"/>
      <c r="B206" s="90" t="s">
        <v>506</v>
      </c>
      <c r="C206" s="90"/>
      <c r="D206" s="295"/>
      <c r="E206" s="295"/>
      <c r="F206" s="295"/>
      <c r="G206" s="295"/>
      <c r="H206" s="295"/>
      <c r="I206" s="295"/>
      <c r="J206" s="295"/>
      <c r="K206" s="17"/>
      <c r="Y206" s="7"/>
      <c r="Z206" s="7"/>
      <c r="AA206" s="7"/>
      <c r="AB206" s="5"/>
      <c r="AC206" s="5"/>
      <c r="AH206" s="7"/>
    </row>
    <row r="207" spans="1:34" ht="18" customHeight="1" x14ac:dyDescent="0.25">
      <c r="A207" s="14"/>
      <c r="B207" s="90" t="s">
        <v>507</v>
      </c>
      <c r="C207" s="90"/>
      <c r="D207" s="295"/>
      <c r="E207" s="295"/>
      <c r="F207" s="295"/>
      <c r="G207" s="295"/>
      <c r="H207" s="295"/>
      <c r="I207" s="295"/>
      <c r="J207" s="295"/>
      <c r="K207" s="17"/>
      <c r="Y207" s="7"/>
      <c r="Z207" s="7"/>
      <c r="AA207" s="7"/>
      <c r="AB207" s="5"/>
      <c r="AC207" s="5"/>
      <c r="AH207" s="7"/>
    </row>
    <row r="208" spans="1:34" ht="18" customHeight="1" x14ac:dyDescent="0.25">
      <c r="A208" s="14"/>
      <c r="B208" s="262" t="s">
        <v>508</v>
      </c>
      <c r="C208" s="90"/>
      <c r="D208" s="295"/>
      <c r="E208" s="295"/>
      <c r="F208" s="295"/>
      <c r="G208" s="295"/>
      <c r="H208" s="295"/>
      <c r="I208" s="295"/>
      <c r="J208" s="295"/>
      <c r="K208" s="17"/>
      <c r="Y208" s="7"/>
      <c r="Z208" s="7"/>
      <c r="AA208" s="7"/>
      <c r="AB208" s="5"/>
      <c r="AC208" s="5"/>
      <c r="AH208" s="7"/>
    </row>
    <row r="209" spans="1:34" ht="18" customHeight="1" x14ac:dyDescent="0.25">
      <c r="A209" s="14"/>
      <c r="B209" s="90" t="s">
        <v>389</v>
      </c>
      <c r="C209" s="90"/>
      <c r="D209" s="295"/>
      <c r="E209" s="295"/>
      <c r="F209" s="295"/>
      <c r="G209" s="295"/>
      <c r="H209" s="295"/>
      <c r="I209" s="295"/>
      <c r="J209" s="295"/>
      <c r="K209" s="17"/>
      <c r="Y209" s="7"/>
      <c r="Z209" s="7"/>
      <c r="AA209" s="7"/>
      <c r="AB209" s="5"/>
      <c r="AC209" s="5"/>
      <c r="AH209" s="7"/>
    </row>
    <row r="210" spans="1:34" ht="9.9499999999999993" customHeight="1" x14ac:dyDescent="0.25">
      <c r="A210" s="19"/>
      <c r="B210" s="20"/>
      <c r="C210" s="20"/>
      <c r="D210" s="20"/>
      <c r="E210" s="20"/>
      <c r="F210" s="20"/>
      <c r="G210" s="20"/>
      <c r="H210" s="20"/>
      <c r="I210" s="20"/>
      <c r="J210" s="20"/>
      <c r="K210" s="21"/>
      <c r="Y210" s="7"/>
      <c r="Z210" s="7"/>
      <c r="AA210" s="7"/>
      <c r="AB210" s="5"/>
      <c r="AC210" s="5"/>
      <c r="AH210" s="7"/>
    </row>
    <row r="211" spans="1:34" ht="9.9499999999999993" customHeight="1" x14ac:dyDescent="0.25">
      <c r="B211" s="133"/>
      <c r="C211" s="133"/>
      <c r="D211" s="133"/>
      <c r="E211" s="133"/>
      <c r="F211" s="133"/>
      <c r="G211" s="133"/>
      <c r="H211" s="133"/>
      <c r="I211" s="133"/>
      <c r="J211" s="35"/>
    </row>
    <row r="212" spans="1:34" ht="9.9499999999999993" customHeight="1" x14ac:dyDescent="0.25">
      <c r="A212" s="11"/>
      <c r="B212" s="12"/>
      <c r="C212" s="12"/>
      <c r="D212" s="12"/>
      <c r="E212" s="12"/>
      <c r="F212" s="12"/>
      <c r="G212" s="12"/>
      <c r="H212" s="12"/>
      <c r="I212" s="12"/>
      <c r="J212" s="12"/>
      <c r="K212" s="13"/>
      <c r="AH212" s="7"/>
    </row>
    <row r="213" spans="1:34" ht="18" customHeight="1" x14ac:dyDescent="0.25">
      <c r="A213" s="14"/>
      <c r="B213" s="263" t="s">
        <v>513</v>
      </c>
      <c r="C213" s="15"/>
      <c r="D213" s="367"/>
      <c r="E213" s="367"/>
      <c r="F213" s="367"/>
      <c r="G213" s="367"/>
      <c r="H213" s="367"/>
      <c r="I213" s="367"/>
      <c r="J213" s="367"/>
      <c r="K213" s="17"/>
      <c r="AH213" s="7"/>
    </row>
    <row r="214" spans="1:34" ht="18" customHeight="1" x14ac:dyDescent="0.25">
      <c r="A214" s="14"/>
      <c r="B214" s="90" t="s">
        <v>479</v>
      </c>
      <c r="C214" s="90"/>
      <c r="D214" s="361"/>
      <c r="E214" s="361"/>
      <c r="F214" s="361"/>
      <c r="G214" s="361"/>
      <c r="H214" s="361"/>
      <c r="I214" s="361"/>
      <c r="J214" s="361"/>
      <c r="K214" s="17"/>
      <c r="AH214" s="7"/>
    </row>
    <row r="215" spans="1:34" ht="18" customHeight="1" x14ac:dyDescent="0.25">
      <c r="A215" s="14"/>
      <c r="B215" s="90" t="s">
        <v>480</v>
      </c>
      <c r="C215" s="90"/>
      <c r="D215" s="361"/>
      <c r="E215" s="361"/>
      <c r="F215" s="361"/>
      <c r="G215" s="361"/>
      <c r="H215" s="361"/>
      <c r="I215" s="361"/>
      <c r="J215" s="361"/>
      <c r="K215" s="17"/>
      <c r="AH215" s="7"/>
    </row>
    <row r="216" spans="1:34" ht="18" customHeight="1" x14ac:dyDescent="0.25">
      <c r="A216" s="14"/>
      <c r="B216" s="90" t="s">
        <v>483</v>
      </c>
      <c r="C216" s="90"/>
      <c r="D216" s="362"/>
      <c r="E216" s="363"/>
      <c r="F216" s="363"/>
      <c r="G216" s="363"/>
      <c r="H216" s="363"/>
      <c r="I216" s="363"/>
      <c r="J216" s="364"/>
      <c r="K216" s="17"/>
      <c r="AH216" s="7"/>
    </row>
    <row r="217" spans="1:34" ht="60" customHeight="1" x14ac:dyDescent="0.25">
      <c r="A217" s="14"/>
      <c r="B217" s="90" t="s">
        <v>484</v>
      </c>
      <c r="C217" s="90"/>
      <c r="D217" s="361"/>
      <c r="E217" s="361"/>
      <c r="F217" s="361"/>
      <c r="G217" s="361"/>
      <c r="H217" s="361"/>
      <c r="I217" s="361"/>
      <c r="J217" s="361"/>
      <c r="K217" s="17"/>
      <c r="AH217" s="7"/>
    </row>
    <row r="218" spans="1:34" ht="9.9499999999999993" customHeight="1" x14ac:dyDescent="0.25">
      <c r="A218" s="14"/>
      <c r="B218" s="90"/>
      <c r="C218" s="90"/>
      <c r="D218" s="91"/>
      <c r="E218" s="91"/>
      <c r="F218" s="91"/>
      <c r="G218" s="91"/>
      <c r="H218" s="91"/>
      <c r="I218" s="91"/>
      <c r="J218" s="91"/>
      <c r="K218" s="17"/>
      <c r="AH218" s="7"/>
    </row>
    <row r="219" spans="1:34" ht="18" customHeight="1" x14ac:dyDescent="0.25">
      <c r="A219" s="14"/>
      <c r="B219" s="15" t="s">
        <v>485</v>
      </c>
      <c r="C219" s="15"/>
      <c r="D219" s="360" t="s">
        <v>445</v>
      </c>
      <c r="E219" s="360"/>
      <c r="F219" s="360"/>
      <c r="G219" s="91"/>
      <c r="H219" s="48"/>
      <c r="I219" s="91"/>
      <c r="J219" s="48" t="s">
        <v>421</v>
      </c>
      <c r="K219" s="17"/>
      <c r="Y219" s="7"/>
      <c r="Z219" s="7"/>
      <c r="AA219" s="7"/>
      <c r="AB219" s="5"/>
      <c r="AC219" s="5"/>
      <c r="AH219" s="7"/>
    </row>
    <row r="220" spans="1:34" ht="18" customHeight="1" x14ac:dyDescent="0.25">
      <c r="A220" s="14"/>
      <c r="B220" s="90" t="s">
        <v>18</v>
      </c>
      <c r="C220" s="161" t="s">
        <v>446</v>
      </c>
      <c r="D220" s="128"/>
      <c r="E220" s="168" t="s">
        <v>447</v>
      </c>
      <c r="F220" s="128"/>
      <c r="G220" s="91"/>
      <c r="H220" s="24"/>
      <c r="I220" s="91"/>
      <c r="J220" s="160">
        <f>ROUND(((F220-D220)/30.4),0)</f>
        <v>0</v>
      </c>
      <c r="K220" s="17"/>
      <c r="P220" s="132"/>
      <c r="Q220" s="132"/>
      <c r="R220" s="133"/>
      <c r="S220" s="133"/>
      <c r="T220" s="133"/>
      <c r="U220" s="133"/>
      <c r="V220" s="133"/>
      <c r="W220" s="133"/>
      <c r="X220" s="133"/>
      <c r="Y220" s="133"/>
      <c r="Z220" s="133"/>
      <c r="AA220" s="133"/>
      <c r="AB220" s="134"/>
      <c r="AC220" s="134"/>
      <c r="AD220" s="133"/>
      <c r="AE220" s="133"/>
      <c r="AH220" s="7"/>
    </row>
    <row r="221" spans="1:34" ht="9.9499999999999993" customHeight="1" x14ac:dyDescent="0.25">
      <c r="A221" s="14"/>
      <c r="B221" s="90"/>
      <c r="C221" s="161"/>
      <c r="D221" s="98"/>
      <c r="E221" s="167"/>
      <c r="F221" s="98"/>
      <c r="G221" s="91"/>
      <c r="H221" s="24"/>
      <c r="I221" s="91"/>
      <c r="J221" s="91"/>
      <c r="K221" s="17"/>
      <c r="P221" s="132"/>
      <c r="Q221" s="132"/>
      <c r="R221" s="133"/>
      <c r="S221" s="133"/>
      <c r="T221" s="133"/>
      <c r="U221" s="133"/>
      <c r="V221" s="133"/>
      <c r="W221" s="133"/>
      <c r="X221" s="133"/>
      <c r="Y221" s="133"/>
      <c r="Z221" s="133"/>
      <c r="AA221" s="133"/>
      <c r="AB221" s="134"/>
      <c r="AC221" s="134"/>
      <c r="AD221" s="133"/>
      <c r="AE221" s="133"/>
      <c r="AH221" s="7"/>
    </row>
    <row r="222" spans="1:34" ht="18" customHeight="1" x14ac:dyDescent="0.25">
      <c r="A222" s="14"/>
      <c r="B222" s="90" t="s">
        <v>486</v>
      </c>
      <c r="C222" s="161"/>
      <c r="D222" s="355" t="s">
        <v>488</v>
      </c>
      <c r="E222" s="356"/>
      <c r="F222" s="27"/>
      <c r="G222" s="91"/>
      <c r="H222" s="357" t="s">
        <v>269</v>
      </c>
      <c r="I222" s="358"/>
      <c r="J222" s="27"/>
      <c r="K222" s="17"/>
      <c r="P222" s="132"/>
      <c r="Q222" s="132"/>
      <c r="R222" s="136"/>
      <c r="S222" s="133"/>
      <c r="T222" s="133"/>
      <c r="U222" s="133"/>
      <c r="V222" s="133"/>
      <c r="W222" s="133"/>
      <c r="X222" s="133"/>
      <c r="Y222" s="133"/>
      <c r="Z222" s="133"/>
      <c r="AA222" s="133"/>
      <c r="AB222" s="134"/>
      <c r="AC222" s="134"/>
      <c r="AD222" s="133"/>
      <c r="AE222" s="133"/>
      <c r="AH222" s="7"/>
    </row>
    <row r="223" spans="1:34" ht="18" customHeight="1" x14ac:dyDescent="0.25">
      <c r="A223" s="14"/>
      <c r="B223" s="90" t="s">
        <v>487</v>
      </c>
      <c r="C223" s="161"/>
      <c r="D223" s="355"/>
      <c r="E223" s="356"/>
      <c r="F223" s="27"/>
      <c r="G223" s="91"/>
      <c r="H223" s="359"/>
      <c r="I223" s="358"/>
      <c r="J223" s="27"/>
      <c r="K223" s="17"/>
      <c r="P223" s="132"/>
      <c r="Q223" s="132"/>
      <c r="R223" s="135"/>
      <c r="S223" s="133"/>
      <c r="T223" s="133"/>
      <c r="U223" s="133"/>
      <c r="V223" s="133"/>
      <c r="W223" s="133"/>
      <c r="X223" s="133"/>
      <c r="Y223" s="133"/>
      <c r="Z223" s="133"/>
      <c r="AA223" s="133"/>
      <c r="AB223" s="134"/>
      <c r="AC223" s="134"/>
      <c r="AD223" s="133"/>
      <c r="AE223" s="133"/>
      <c r="AH223" s="7"/>
    </row>
    <row r="224" spans="1:34" ht="18" customHeight="1" x14ac:dyDescent="0.25">
      <c r="A224" s="14"/>
      <c r="B224" s="304" t="s">
        <v>57</v>
      </c>
      <c r="C224" s="304"/>
      <c r="D224" s="304"/>
      <c r="E224" s="304"/>
      <c r="F224" s="304"/>
      <c r="G224" s="304"/>
      <c r="H224" s="304"/>
      <c r="I224" s="333"/>
      <c r="J224" s="27"/>
      <c r="K224" s="17"/>
      <c r="P224" s="132"/>
      <c r="Q224" s="132"/>
      <c r="R224" s="133"/>
      <c r="S224" s="133"/>
      <c r="T224" s="133"/>
      <c r="U224" s="133"/>
      <c r="V224" s="133"/>
      <c r="W224" s="133"/>
      <c r="X224" s="133"/>
      <c r="Y224" s="133"/>
      <c r="Z224" s="133"/>
      <c r="AA224" s="133"/>
      <c r="AB224" s="134"/>
      <c r="AC224" s="134"/>
      <c r="AD224" s="133"/>
      <c r="AE224" s="133"/>
      <c r="AH224" s="7"/>
    </row>
    <row r="225" spans="1:41" ht="9.9499999999999993" customHeight="1" x14ac:dyDescent="0.25">
      <c r="A225" s="14"/>
      <c r="B225" s="161"/>
      <c r="C225" s="161"/>
      <c r="D225" s="161"/>
      <c r="E225" s="161"/>
      <c r="F225" s="161"/>
      <c r="G225" s="161"/>
      <c r="H225" s="161"/>
      <c r="I225" s="161"/>
      <c r="J225" s="32"/>
      <c r="K225" s="17"/>
      <c r="Y225" s="7"/>
      <c r="Z225" s="7"/>
      <c r="AA225" s="7"/>
      <c r="AB225" s="5"/>
      <c r="AC225" s="5"/>
      <c r="AH225" s="7"/>
    </row>
    <row r="226" spans="1:41" ht="18" customHeight="1" x14ac:dyDescent="0.25">
      <c r="A226" s="14"/>
      <c r="B226" s="303" t="s">
        <v>490</v>
      </c>
      <c r="C226" s="304"/>
      <c r="D226" s="304"/>
      <c r="E226" s="304"/>
      <c r="F226" s="304"/>
      <c r="G226" s="304"/>
      <c r="H226" s="304"/>
      <c r="I226" s="333"/>
      <c r="J226" s="27"/>
      <c r="K226" s="17"/>
      <c r="M226" s="316" t="s">
        <v>19</v>
      </c>
      <c r="N226" s="316"/>
      <c r="O226" s="316"/>
      <c r="P226" s="316"/>
      <c r="Q226" s="316"/>
      <c r="R226" s="316"/>
      <c r="S226" s="378" t="s">
        <v>62</v>
      </c>
      <c r="T226" s="378"/>
      <c r="U226" s="378"/>
      <c r="V226" s="378"/>
      <c r="W226" s="378"/>
      <c r="X226" s="378"/>
      <c r="Y226" s="373" t="s">
        <v>59</v>
      </c>
      <c r="Z226" s="381"/>
      <c r="AA226" s="381"/>
      <c r="AB226" s="381"/>
      <c r="AC226" s="381"/>
      <c r="AD226" s="374"/>
      <c r="AE226" s="141"/>
      <c r="AF226" s="316" t="s">
        <v>61</v>
      </c>
      <c r="AG226" s="316"/>
      <c r="AH226" s="316"/>
      <c r="AI226" s="7"/>
      <c r="AJ226" s="373" t="s">
        <v>3</v>
      </c>
      <c r="AK226" s="374"/>
      <c r="AM226" s="365" t="s">
        <v>259</v>
      </c>
      <c r="AN226" s="7"/>
      <c r="AO226" s="365" t="s">
        <v>260</v>
      </c>
    </row>
    <row r="227" spans="1:41" ht="18" customHeight="1" x14ac:dyDescent="0.25">
      <c r="A227" s="14"/>
      <c r="B227" s="304" t="s">
        <v>489</v>
      </c>
      <c r="C227" s="304"/>
      <c r="D227" s="304"/>
      <c r="E227" s="304"/>
      <c r="F227" s="304"/>
      <c r="G227" s="304"/>
      <c r="H227" s="304"/>
      <c r="I227" s="333"/>
      <c r="J227" s="27"/>
      <c r="K227" s="17"/>
      <c r="M227" s="369" t="s">
        <v>7</v>
      </c>
      <c r="N227" s="370"/>
      <c r="O227" s="369" t="s">
        <v>6</v>
      </c>
      <c r="P227" s="370"/>
      <c r="Q227" s="373" t="s">
        <v>5</v>
      </c>
      <c r="R227" s="374"/>
      <c r="S227" s="373" t="s">
        <v>7</v>
      </c>
      <c r="T227" s="374"/>
      <c r="U227" s="373" t="s">
        <v>6</v>
      </c>
      <c r="V227" s="374"/>
      <c r="W227" s="373" t="s">
        <v>5</v>
      </c>
      <c r="X227" s="374"/>
      <c r="Y227" s="373" t="s">
        <v>7</v>
      </c>
      <c r="Z227" s="374"/>
      <c r="AA227" s="379" t="s">
        <v>6</v>
      </c>
      <c r="AB227" s="380"/>
      <c r="AC227" s="373" t="s">
        <v>5</v>
      </c>
      <c r="AD227" s="374"/>
      <c r="AE227" s="141"/>
      <c r="AF227" s="166" t="s">
        <v>7</v>
      </c>
      <c r="AG227" s="166" t="s">
        <v>6</v>
      </c>
      <c r="AH227" s="166" t="s">
        <v>5</v>
      </c>
      <c r="AI227" s="7"/>
      <c r="AJ227" s="166" t="s">
        <v>7</v>
      </c>
      <c r="AK227" s="166" t="s">
        <v>6</v>
      </c>
      <c r="AM227" s="366"/>
      <c r="AN227" s="7"/>
      <c r="AO227" s="366"/>
    </row>
    <row r="228" spans="1:41" ht="9.9499999999999993" customHeight="1" x14ac:dyDescent="0.25">
      <c r="A228" s="14"/>
      <c r="B228" s="16"/>
      <c r="C228" s="16"/>
      <c r="D228" s="16"/>
      <c r="E228" s="16"/>
      <c r="F228" s="16"/>
      <c r="G228" s="16"/>
      <c r="H228" s="16"/>
      <c r="I228" s="16"/>
      <c r="J228" s="16"/>
      <c r="K228" s="17"/>
      <c r="S228" s="7"/>
      <c r="T228" s="7"/>
      <c r="U228" s="7"/>
      <c r="V228" s="7"/>
      <c r="W228" s="7"/>
      <c r="X228" s="7"/>
      <c r="Y228" s="7"/>
      <c r="Z228" s="7"/>
      <c r="AA228" s="7"/>
      <c r="AB228" s="138"/>
      <c r="AC228" s="138"/>
      <c r="AD228" s="7"/>
      <c r="AE228" s="7"/>
      <c r="AH228" s="7"/>
      <c r="AI228" s="7"/>
      <c r="AJ228" s="7"/>
      <c r="AK228" s="7"/>
      <c r="AM228" s="7"/>
      <c r="AN228" s="7"/>
      <c r="AO228" s="7"/>
    </row>
    <row r="229" spans="1:41" ht="18" customHeight="1" x14ac:dyDescent="0.25">
      <c r="A229" s="14"/>
      <c r="B229" s="15" t="s">
        <v>493</v>
      </c>
      <c r="C229" s="15"/>
      <c r="D229" s="360" t="s">
        <v>445</v>
      </c>
      <c r="E229" s="360"/>
      <c r="F229" s="360"/>
      <c r="G229" s="16"/>
      <c r="H229" s="26" t="s">
        <v>408</v>
      </c>
      <c r="I229" s="16"/>
      <c r="J229" s="23" t="s">
        <v>492</v>
      </c>
      <c r="K229" s="17"/>
      <c r="M229" s="353">
        <f>IF(F222&gt;=F223,F222,F223)</f>
        <v>0</v>
      </c>
      <c r="N229" s="353"/>
      <c r="O229" s="353"/>
      <c r="P229" s="353"/>
      <c r="Q229" s="353"/>
      <c r="R229" s="353"/>
      <c r="S229" s="139"/>
      <c r="T229" s="139"/>
      <c r="U229" s="139"/>
      <c r="V229" s="139"/>
      <c r="W229" s="139"/>
      <c r="X229" s="139"/>
      <c r="Y229" s="35"/>
      <c r="Z229" s="35"/>
      <c r="AA229" s="35"/>
      <c r="AB229" s="140"/>
      <c r="AC229" s="140"/>
      <c r="AD229" s="35"/>
      <c r="AE229" s="7"/>
      <c r="AH229" s="7"/>
      <c r="AI229" s="7"/>
      <c r="AJ229" s="145"/>
      <c r="AK229" s="145"/>
      <c r="AM229" s="7"/>
      <c r="AN229" s="7"/>
      <c r="AO229" s="7"/>
    </row>
    <row r="230" spans="1:41" ht="18" customHeight="1" x14ac:dyDescent="0.25">
      <c r="A230" s="14"/>
      <c r="B230" s="99"/>
      <c r="C230" s="161" t="s">
        <v>491</v>
      </c>
      <c r="D230" s="128"/>
      <c r="E230" s="168" t="s">
        <v>447</v>
      </c>
      <c r="F230" s="128"/>
      <c r="G230" s="168"/>
      <c r="H230" s="27"/>
      <c r="I230" s="165"/>
      <c r="J230" s="160" t="str">
        <f t="shared" ref="J230:J232" si="60">IFERROR(ROUND(H230/((F230-D230)/30.4),0),"")</f>
        <v/>
      </c>
      <c r="K230" s="17"/>
      <c r="M230" s="137">
        <f>((($M229-$M$422)/($M$421-$M$422))*0.5+1)</f>
        <v>-0.25</v>
      </c>
      <c r="N230" s="143">
        <f>IF($M230&gt;1.5,1.5,IF($M230&lt;0.5,0,$M230))</f>
        <v>0</v>
      </c>
      <c r="O230" s="137">
        <f>((($M229-$O$422)/($O$421-$O$422))*0.5+1)</f>
        <v>-0.75</v>
      </c>
      <c r="P230" s="143">
        <f>IF($O230&gt;1.5,1.5,IF($O230&lt;0.5,0,$O230))</f>
        <v>0</v>
      </c>
      <c r="Q230" s="137">
        <f>((($M229-$Q$422)/($Q$421-$Q$422))*0.5+1)</f>
        <v>-0.5</v>
      </c>
      <c r="R230" s="143">
        <f>IF($Q230&gt;1.5,1.5,IF($Q230&lt;0.5,0,$Q230))</f>
        <v>0</v>
      </c>
      <c r="S230" s="137">
        <f>((($H230-$S$422)/($S$421-$S$422))*0.5+1)</f>
        <v>-1</v>
      </c>
      <c r="T230" s="143">
        <f>IF($S230&gt;1.5,1.5,IF($S230&lt;0.5,0,$S230))</f>
        <v>0</v>
      </c>
      <c r="U230" s="137">
        <f>((($H230-$U$422)/($U$421-$U$422))*0.5+1)</f>
        <v>-0.75</v>
      </c>
      <c r="V230" s="143">
        <f>IF($U230&gt;1.5,1.5,IF($U230&lt;0.5,0,$U230))</f>
        <v>0</v>
      </c>
      <c r="W230" s="137">
        <f>((($H230-$W$422)/($W$421-$W$422))*0.5+1)</f>
        <v>-1.4</v>
      </c>
      <c r="X230" s="143">
        <f>IF($W230&gt;1.5,1.5,IF($W230&lt;0.5,0,$W230))</f>
        <v>0</v>
      </c>
      <c r="Y230" s="137">
        <f>((($J224-$Y$422)/($Y$421-$Y$422))*0.5+1)</f>
        <v>-0.25</v>
      </c>
      <c r="Z230" s="143">
        <f>IF($Y230&gt;1.5,1.5,IF($Y230&lt;0.5,0,$Y230))</f>
        <v>0</v>
      </c>
      <c r="AA230" s="137">
        <f>((($J224-$AA$422)/($AA$421-$AA$422))*0.5+1)</f>
        <v>0</v>
      </c>
      <c r="AB230" s="143">
        <f>IF($AA230&gt;1.5,1.5,IF($AA230&lt;0.5,0,$AA230))</f>
        <v>0</v>
      </c>
      <c r="AC230" s="137">
        <f>((($J224-$AC$422)/($AC$421-$AC$422))*0.5+1)</f>
        <v>0</v>
      </c>
      <c r="AD230" s="143">
        <f>IF($AC230&gt;1.5,1.5,IF($AC230&lt;0.5,0,$AC230))</f>
        <v>0</v>
      </c>
      <c r="AE230" s="142"/>
      <c r="AF230" s="144">
        <f>IF(AND($AJ230=1,PRODUCT(N230,T230,Z230)&gt;=1,$J234&gt;=$AG$422),1,0)</f>
        <v>0</v>
      </c>
      <c r="AG230" s="144">
        <f>IF(AND($AK230=1,PRODUCT(P230,V230,AB230)&gt;=1,$J234&gt;=$AG$421),1,0)</f>
        <v>0</v>
      </c>
      <c r="AH230" s="144">
        <f>IF(AND($B230="Projektleiter",PRODUCT(R230,X230,AD230)&gt;=1,$J234&gt;=$AG$420),1,0)</f>
        <v>0</v>
      </c>
      <c r="AI230" s="7"/>
      <c r="AJ230" s="276">
        <f t="shared" ref="AJ230:AJ232" si="61">IF(OR($B230="Project Manager",$B230="Co-Project Manager",$B230="Sub-Project Manager",$B230="Deputy Project Manager"),1,0)</f>
        <v>0</v>
      </c>
      <c r="AK230" s="276">
        <f t="shared" ref="AK230:AK232" si="62">IF(OR($B230="Project Manager",$B230="Co-Project Manager",$B230="Sub-Project Manager"),1,0)</f>
        <v>0</v>
      </c>
      <c r="AM230" s="166">
        <f>IF(AND(F223&gt;=M$427,H230&gt;=O$427,J224&gt;=Q$427,AO230&gt;=S$427,J234&gt;=U$427),1,0)</f>
        <v>0</v>
      </c>
      <c r="AN230" s="7"/>
      <c r="AO230" s="154">
        <f>IF(F230="",0,DATEDIF(D230,F230,"m")+1)</f>
        <v>0</v>
      </c>
    </row>
    <row r="231" spans="1:41" ht="18" customHeight="1" x14ac:dyDescent="0.25">
      <c r="A231" s="14"/>
      <c r="B231" s="99"/>
      <c r="C231" s="161" t="s">
        <v>491</v>
      </c>
      <c r="D231" s="128"/>
      <c r="E231" s="168" t="s">
        <v>447</v>
      </c>
      <c r="F231" s="128"/>
      <c r="G231" s="168"/>
      <c r="H231" s="27"/>
      <c r="I231" s="165"/>
      <c r="J231" s="160" t="str">
        <f t="shared" si="60"/>
        <v/>
      </c>
      <c r="K231" s="17"/>
      <c r="M231" s="137">
        <f>((($M229-$M$422)/($M$421-$M$422))*0.5+1)</f>
        <v>-0.25</v>
      </c>
      <c r="N231" s="143">
        <f t="shared" ref="N231:N232" si="63">IF($M231&gt;1.5,1.5,IF($M231&lt;0.5,0,$M231))</f>
        <v>0</v>
      </c>
      <c r="O231" s="137">
        <f>((($M229-$O$422)/($O$421-$O$422))*0.5+1)</f>
        <v>-0.75</v>
      </c>
      <c r="P231" s="143">
        <f t="shared" ref="P231:P232" si="64">IF($O231&gt;1.5,1.5,IF($O231&lt;0.5,0,$O231))</f>
        <v>0</v>
      </c>
      <c r="Q231" s="137">
        <f>((($M229-$Q$422)/($Q$421-$Q$422))*0.5+1)</f>
        <v>-0.5</v>
      </c>
      <c r="R231" s="143">
        <f t="shared" ref="R231:R232" si="65">IF($Q231&gt;1.5,1.5,IF($Q231&lt;0.5,0,$Q231))</f>
        <v>0</v>
      </c>
      <c r="S231" s="137">
        <f>((($H231-$S$422)/($S$421-$S$422))*0.5+1)</f>
        <v>-1</v>
      </c>
      <c r="T231" s="143">
        <f t="shared" ref="T231:T232" si="66">IF($S231&gt;1.5,1.5,IF($S231&lt;0.5,0,$S231))</f>
        <v>0</v>
      </c>
      <c r="U231" s="137">
        <f>((($H231-$U$422)/($U$421-$U$422))*0.5+1)</f>
        <v>-0.75</v>
      </c>
      <c r="V231" s="143">
        <f t="shared" ref="V231:V232" si="67">IF($U231&gt;1.5,1.5,IF($U231&lt;0.5,0,$U231))</f>
        <v>0</v>
      </c>
      <c r="W231" s="137">
        <f>((($H231-$W$422)/($W$421-$W$422))*0.5+1)</f>
        <v>-1.4</v>
      </c>
      <c r="X231" s="143">
        <f t="shared" ref="X231:X232" si="68">IF($W231&gt;1.5,1.5,IF($W231&lt;0.5,0,$W231))</f>
        <v>0</v>
      </c>
      <c r="Y231" s="137">
        <f>((($J224-$Y$422)/($Y$421-$Y$422))*0.5+1)</f>
        <v>-0.25</v>
      </c>
      <c r="Z231" s="143">
        <f t="shared" ref="Z231:Z232" si="69">IF($Y231&gt;1.5,1.5,IF($Y231&lt;0.5,0,$Y231))</f>
        <v>0</v>
      </c>
      <c r="AA231" s="137">
        <f>((($J224-$AA$422)/($AA$421-$AA$422))*0.5+1)</f>
        <v>0</v>
      </c>
      <c r="AB231" s="143">
        <f t="shared" ref="AB231:AB232" si="70">IF($AA231&gt;1.5,1.5,IF($AA231&lt;0.5,0,$AA231))</f>
        <v>0</v>
      </c>
      <c r="AC231" s="137">
        <f>((($J224-$AC$422)/($AC$421-$AC$422))*0.5+1)</f>
        <v>0</v>
      </c>
      <c r="AD231" s="143">
        <f t="shared" ref="AD231:AD232" si="71">IF($AC231&gt;1.5,1.5,IF($AC231&lt;0.5,0,$AC231))</f>
        <v>0</v>
      </c>
      <c r="AE231" s="142"/>
      <c r="AF231" s="144">
        <f>IF(AND($AJ231=1,PRODUCT(N231,T231,Z231)&gt;=1,$J234&gt;=$AG$422),1,0)</f>
        <v>0</v>
      </c>
      <c r="AG231" s="144">
        <f>IF(AND($AK231=1,PRODUCT(P231,V231,AB231)&gt;=1,$J234&gt;=$AG$421),1,0)</f>
        <v>0</v>
      </c>
      <c r="AH231" s="144">
        <f>IF(AND($B231="Projektleiter",PRODUCT(R231,X231,AD231)&gt;=1,$J234&gt;=$AG$420),1,0)</f>
        <v>0</v>
      </c>
      <c r="AI231" s="7"/>
      <c r="AJ231" s="276">
        <f t="shared" si="61"/>
        <v>0</v>
      </c>
      <c r="AK231" s="276">
        <f t="shared" si="62"/>
        <v>0</v>
      </c>
      <c r="AM231" s="166">
        <f>IF(AND(F223&gt;=M$427,H231&gt;=O$427,J224&gt;=Q$427,AO231&gt;=S$427,J234&gt;=U$427),1,0)</f>
        <v>0</v>
      </c>
      <c r="AN231" s="7"/>
      <c r="AO231" s="154">
        <f>IF(F231="",0,DATEDIF(D231,F231,"m")+1)</f>
        <v>0</v>
      </c>
    </row>
    <row r="232" spans="1:41" ht="18" customHeight="1" x14ac:dyDescent="0.25">
      <c r="A232" s="14"/>
      <c r="B232" s="99"/>
      <c r="C232" s="161" t="s">
        <v>491</v>
      </c>
      <c r="D232" s="128"/>
      <c r="E232" s="168" t="s">
        <v>447</v>
      </c>
      <c r="F232" s="128"/>
      <c r="G232" s="168"/>
      <c r="H232" s="27"/>
      <c r="I232" s="165"/>
      <c r="J232" s="160" t="str">
        <f t="shared" si="60"/>
        <v/>
      </c>
      <c r="K232" s="17"/>
      <c r="M232" s="137">
        <f>((($M229-$M$422)/($M$421-$M$422))*0.5+1)</f>
        <v>-0.25</v>
      </c>
      <c r="N232" s="143">
        <f t="shared" si="63"/>
        <v>0</v>
      </c>
      <c r="O232" s="137">
        <f>((($M229-$O$422)/($O$421-$O$422))*0.5+1)</f>
        <v>-0.75</v>
      </c>
      <c r="P232" s="143">
        <f t="shared" si="64"/>
        <v>0</v>
      </c>
      <c r="Q232" s="137">
        <f>((($M229-$Q$422)/($Q$421-$Q$422))*0.5+1)</f>
        <v>-0.5</v>
      </c>
      <c r="R232" s="143">
        <f t="shared" si="65"/>
        <v>0</v>
      </c>
      <c r="S232" s="137">
        <f>((($H232-$S$422)/($S$421-$S$422))*0.5+1)</f>
        <v>-1</v>
      </c>
      <c r="T232" s="143">
        <f t="shared" si="66"/>
        <v>0</v>
      </c>
      <c r="U232" s="137">
        <f>((($H232-$U$422)/($U$421-$U$422))*0.5+1)</f>
        <v>-0.75</v>
      </c>
      <c r="V232" s="143">
        <f t="shared" si="67"/>
        <v>0</v>
      </c>
      <c r="W232" s="137">
        <f>((($H232-$W$422)/($W$421-$W$422))*0.5+1)</f>
        <v>-1.4</v>
      </c>
      <c r="X232" s="143">
        <f t="shared" si="68"/>
        <v>0</v>
      </c>
      <c r="Y232" s="137">
        <f>((($J224-$Y$422)/($Y$421-$Y$422))*0.5+1)</f>
        <v>-0.25</v>
      </c>
      <c r="Z232" s="143">
        <f t="shared" si="69"/>
        <v>0</v>
      </c>
      <c r="AA232" s="137">
        <f>((($J224-$AA$422)/($AA$421-$AA$422))*0.5+1)</f>
        <v>0</v>
      </c>
      <c r="AB232" s="143">
        <f t="shared" si="70"/>
        <v>0</v>
      </c>
      <c r="AC232" s="137">
        <f>((($J224-$AC$422)/($AC$421-$AC$422))*0.5+1)</f>
        <v>0</v>
      </c>
      <c r="AD232" s="143">
        <f t="shared" si="71"/>
        <v>0</v>
      </c>
      <c r="AE232" s="142"/>
      <c r="AF232" s="144">
        <f>IF(AND($AJ232=1,PRODUCT(N232,T232,Z232)&gt;=1,$J234&gt;=$AG$422),1,0)</f>
        <v>0</v>
      </c>
      <c r="AG232" s="144">
        <f>IF(AND($AK232=1,PRODUCT(P232,V232,AB232)&gt;=1,$J234&gt;=$AG$421),1,0)</f>
        <v>0</v>
      </c>
      <c r="AH232" s="144">
        <f>IF(AND($B232="Projektleiter",PRODUCT(R232,X232,AD232)&gt;=1,$J234&gt;=$AG$420),1,0)</f>
        <v>0</v>
      </c>
      <c r="AI232" s="7"/>
      <c r="AJ232" s="276">
        <f t="shared" si="61"/>
        <v>0</v>
      </c>
      <c r="AK232" s="276">
        <f t="shared" si="62"/>
        <v>0</v>
      </c>
      <c r="AM232" s="166">
        <f>IF(AND(F223&gt;=M$427,H232&gt;=O$427,J224&gt;=Q$427,AO232&gt;=S$427,J234&gt;=U$427),1,0)</f>
        <v>0</v>
      </c>
      <c r="AN232" s="7"/>
      <c r="AO232" s="154">
        <f>IF(F232="",0,DATEDIF(D232,F232,"m")+1)</f>
        <v>0</v>
      </c>
    </row>
    <row r="233" spans="1:41" ht="9.9499999999999993" customHeight="1" x14ac:dyDescent="0.25">
      <c r="A233" s="14"/>
      <c r="B233" s="90"/>
      <c r="C233" s="90"/>
      <c r="D233" s="159"/>
      <c r="E233" s="91"/>
      <c r="F233" s="91"/>
      <c r="G233" s="91"/>
      <c r="H233" s="91"/>
      <c r="I233" s="91"/>
      <c r="J233" s="91"/>
      <c r="K233" s="17"/>
      <c r="Y233" s="7"/>
      <c r="Z233" s="7"/>
      <c r="AA233" s="7"/>
      <c r="AB233" s="5"/>
      <c r="AC233" s="5"/>
      <c r="AH233" s="7"/>
    </row>
    <row r="234" spans="1:41" ht="18" customHeight="1" x14ac:dyDescent="0.25">
      <c r="A234" s="14"/>
      <c r="B234" s="306" t="s">
        <v>504</v>
      </c>
      <c r="C234" s="306"/>
      <c r="D234" s="306"/>
      <c r="E234" s="306"/>
      <c r="F234" s="306"/>
      <c r="G234" s="306"/>
      <c r="H234" s="306"/>
      <c r="I234" s="91"/>
      <c r="J234" s="160">
        <f>SUM(J235:J244)</f>
        <v>0</v>
      </c>
      <c r="K234" s="17"/>
      <c r="Y234" s="7"/>
      <c r="Z234" s="7"/>
      <c r="AA234" s="7"/>
      <c r="AB234" s="5"/>
      <c r="AC234" s="5"/>
      <c r="AH234" s="7"/>
    </row>
    <row r="235" spans="1:41" ht="18" customHeight="1" x14ac:dyDescent="0.25">
      <c r="A235" s="14"/>
      <c r="B235" s="304" t="s">
        <v>494</v>
      </c>
      <c r="C235" s="304"/>
      <c r="D235" s="304"/>
      <c r="E235" s="304"/>
      <c r="F235" s="304"/>
      <c r="G235" s="304"/>
      <c r="H235" s="304"/>
      <c r="I235" s="91"/>
      <c r="J235" s="27"/>
      <c r="K235" s="17"/>
      <c r="Y235" s="7"/>
      <c r="Z235" s="7"/>
      <c r="AA235" s="7"/>
      <c r="AB235" s="5"/>
      <c r="AC235" s="5"/>
      <c r="AH235" s="7"/>
    </row>
    <row r="236" spans="1:41" ht="18" customHeight="1" x14ac:dyDescent="0.25">
      <c r="A236" s="14"/>
      <c r="B236" s="304" t="s">
        <v>495</v>
      </c>
      <c r="C236" s="304"/>
      <c r="D236" s="304"/>
      <c r="E236" s="304"/>
      <c r="F236" s="304"/>
      <c r="G236" s="304"/>
      <c r="H236" s="304"/>
      <c r="I236" s="91"/>
      <c r="J236" s="27"/>
      <c r="K236" s="17"/>
      <c r="Y236" s="7"/>
      <c r="Z236" s="7"/>
      <c r="AA236" s="7"/>
      <c r="AB236" s="5"/>
      <c r="AC236" s="5"/>
      <c r="AH236" s="7"/>
    </row>
    <row r="237" spans="1:41" ht="18" customHeight="1" x14ac:dyDescent="0.25">
      <c r="A237" s="14"/>
      <c r="B237" s="304" t="s">
        <v>496</v>
      </c>
      <c r="C237" s="304"/>
      <c r="D237" s="304"/>
      <c r="E237" s="304"/>
      <c r="F237" s="304"/>
      <c r="G237" s="304"/>
      <c r="H237" s="304"/>
      <c r="I237" s="91"/>
      <c r="J237" s="27"/>
      <c r="K237" s="17"/>
      <c r="Y237" s="7"/>
      <c r="Z237" s="7"/>
      <c r="AA237" s="7"/>
      <c r="AB237" s="5"/>
      <c r="AC237" s="5"/>
      <c r="AH237" s="7"/>
    </row>
    <row r="238" spans="1:41" ht="18" customHeight="1" x14ac:dyDescent="0.25">
      <c r="A238" s="14"/>
      <c r="B238" s="304" t="s">
        <v>497</v>
      </c>
      <c r="C238" s="304"/>
      <c r="D238" s="304"/>
      <c r="E238" s="304"/>
      <c r="F238" s="304"/>
      <c r="G238" s="304"/>
      <c r="H238" s="304"/>
      <c r="I238" s="91"/>
      <c r="J238" s="27"/>
      <c r="K238" s="17"/>
      <c r="Y238" s="7"/>
      <c r="Z238" s="7"/>
      <c r="AA238" s="7"/>
      <c r="AB238" s="5"/>
      <c r="AC238" s="5"/>
      <c r="AH238" s="7"/>
    </row>
    <row r="239" spans="1:41" ht="18" customHeight="1" x14ac:dyDescent="0.25">
      <c r="A239" s="14"/>
      <c r="B239" s="304" t="s">
        <v>498</v>
      </c>
      <c r="C239" s="304"/>
      <c r="D239" s="304"/>
      <c r="E239" s="304"/>
      <c r="F239" s="304"/>
      <c r="G239" s="304"/>
      <c r="H239" s="304"/>
      <c r="I239" s="91"/>
      <c r="J239" s="27"/>
      <c r="K239" s="17"/>
      <c r="Y239" s="7"/>
      <c r="Z239" s="7"/>
      <c r="AA239" s="7"/>
      <c r="AB239" s="5"/>
      <c r="AC239" s="5"/>
      <c r="AH239" s="7"/>
    </row>
    <row r="240" spans="1:41" ht="18" customHeight="1" x14ac:dyDescent="0.25">
      <c r="A240" s="14"/>
      <c r="B240" s="304" t="s">
        <v>499</v>
      </c>
      <c r="C240" s="304"/>
      <c r="D240" s="304"/>
      <c r="E240" s="304"/>
      <c r="F240" s="304"/>
      <c r="G240" s="304"/>
      <c r="H240" s="304"/>
      <c r="I240" s="91"/>
      <c r="J240" s="27"/>
      <c r="K240" s="17"/>
      <c r="Y240" s="7"/>
      <c r="Z240" s="7"/>
      <c r="AA240" s="7"/>
      <c r="AB240" s="5"/>
      <c r="AC240" s="5"/>
      <c r="AH240" s="7"/>
    </row>
    <row r="241" spans="1:34" ht="18" customHeight="1" x14ac:dyDescent="0.25">
      <c r="A241" s="14"/>
      <c r="B241" s="304" t="s">
        <v>500</v>
      </c>
      <c r="C241" s="304"/>
      <c r="D241" s="304"/>
      <c r="E241" s="304"/>
      <c r="F241" s="304"/>
      <c r="G241" s="304"/>
      <c r="H241" s="304"/>
      <c r="I241" s="91"/>
      <c r="J241" s="27"/>
      <c r="K241" s="17"/>
      <c r="Y241" s="7"/>
      <c r="Z241" s="7"/>
      <c r="AA241" s="7"/>
      <c r="AB241" s="5"/>
      <c r="AC241" s="5"/>
      <c r="AH241" s="7"/>
    </row>
    <row r="242" spans="1:34" ht="18" customHeight="1" x14ac:dyDescent="0.25">
      <c r="A242" s="14"/>
      <c r="B242" s="304" t="s">
        <v>501</v>
      </c>
      <c r="C242" s="304"/>
      <c r="D242" s="304"/>
      <c r="E242" s="304"/>
      <c r="F242" s="304"/>
      <c r="G242" s="304"/>
      <c r="H242" s="304"/>
      <c r="I242" s="91"/>
      <c r="J242" s="27"/>
      <c r="K242" s="17"/>
      <c r="Y242" s="7"/>
      <c r="Z242" s="7"/>
      <c r="AA242" s="7"/>
      <c r="AB242" s="5"/>
      <c r="AC242" s="5"/>
      <c r="AH242" s="7"/>
    </row>
    <row r="243" spans="1:34" ht="18" customHeight="1" x14ac:dyDescent="0.25">
      <c r="A243" s="14"/>
      <c r="B243" s="304" t="s">
        <v>502</v>
      </c>
      <c r="C243" s="304"/>
      <c r="D243" s="304"/>
      <c r="E243" s="304"/>
      <c r="F243" s="304"/>
      <c r="G243" s="304"/>
      <c r="H243" s="304"/>
      <c r="I243" s="91"/>
      <c r="J243" s="27"/>
      <c r="K243" s="17"/>
      <c r="Y243" s="7"/>
      <c r="Z243" s="7"/>
      <c r="AA243" s="7"/>
      <c r="AB243" s="5"/>
      <c r="AC243" s="5"/>
      <c r="AH243" s="7"/>
    </row>
    <row r="244" spans="1:34" ht="18" customHeight="1" x14ac:dyDescent="0.25">
      <c r="A244" s="14"/>
      <c r="B244" s="304" t="s">
        <v>503</v>
      </c>
      <c r="C244" s="304"/>
      <c r="D244" s="304"/>
      <c r="E244" s="304"/>
      <c r="F244" s="304"/>
      <c r="G244" s="304"/>
      <c r="H244" s="304"/>
      <c r="I244" s="91"/>
      <c r="J244" s="27"/>
      <c r="K244" s="17"/>
      <c r="Y244" s="7"/>
      <c r="Z244" s="7"/>
      <c r="AA244" s="7"/>
      <c r="AB244" s="5"/>
      <c r="AC244" s="5"/>
      <c r="AH244" s="7"/>
    </row>
    <row r="245" spans="1:34" ht="9.9499999999999993" customHeight="1" x14ac:dyDescent="0.25">
      <c r="A245" s="14"/>
      <c r="B245" s="90"/>
      <c r="C245" s="90"/>
      <c r="D245" s="91"/>
      <c r="E245" s="91"/>
      <c r="F245" s="91"/>
      <c r="G245" s="91"/>
      <c r="H245" s="91"/>
      <c r="I245" s="91"/>
      <c r="J245" s="91"/>
      <c r="K245" s="17"/>
      <c r="Y245" s="7"/>
      <c r="Z245" s="7"/>
      <c r="AA245" s="7"/>
      <c r="AB245" s="5"/>
      <c r="AC245" s="5"/>
      <c r="AH245" s="7"/>
    </row>
    <row r="246" spans="1:34" ht="18" customHeight="1" x14ac:dyDescent="0.25">
      <c r="A246" s="14"/>
      <c r="B246" s="15" t="s">
        <v>505</v>
      </c>
      <c r="C246" s="15"/>
      <c r="D246" s="91"/>
      <c r="E246" s="91"/>
      <c r="F246" s="91"/>
      <c r="G246" s="91"/>
      <c r="H246" s="91"/>
      <c r="I246" s="91"/>
      <c r="J246" s="91"/>
      <c r="K246" s="17"/>
      <c r="Y246" s="7"/>
      <c r="Z246" s="7"/>
      <c r="AA246" s="7"/>
      <c r="AB246" s="5"/>
      <c r="AC246" s="5"/>
      <c r="AH246" s="7"/>
    </row>
    <row r="247" spans="1:34" ht="18" customHeight="1" x14ac:dyDescent="0.25">
      <c r="A247" s="14"/>
      <c r="B247" s="90" t="s">
        <v>506</v>
      </c>
      <c r="C247" s="90"/>
      <c r="D247" s="295"/>
      <c r="E247" s="295"/>
      <c r="F247" s="295"/>
      <c r="G247" s="295"/>
      <c r="H247" s="295"/>
      <c r="I247" s="295"/>
      <c r="J247" s="295"/>
      <c r="K247" s="17"/>
      <c r="Y247" s="7"/>
      <c r="Z247" s="7"/>
      <c r="AA247" s="7"/>
      <c r="AB247" s="5"/>
      <c r="AC247" s="5"/>
      <c r="AH247" s="7"/>
    </row>
    <row r="248" spans="1:34" ht="18" customHeight="1" x14ac:dyDescent="0.25">
      <c r="A248" s="14"/>
      <c r="B248" s="90" t="s">
        <v>507</v>
      </c>
      <c r="C248" s="90"/>
      <c r="D248" s="295"/>
      <c r="E248" s="295"/>
      <c r="F248" s="295"/>
      <c r="G248" s="295"/>
      <c r="H248" s="295"/>
      <c r="I248" s="295"/>
      <c r="J248" s="295"/>
      <c r="K248" s="17"/>
      <c r="Y248" s="7"/>
      <c r="Z248" s="7"/>
      <c r="AA248" s="7"/>
      <c r="AB248" s="5"/>
      <c r="AC248" s="5"/>
      <c r="AH248" s="7"/>
    </row>
    <row r="249" spans="1:34" ht="18" customHeight="1" x14ac:dyDescent="0.25">
      <c r="A249" s="14"/>
      <c r="B249" s="262" t="s">
        <v>508</v>
      </c>
      <c r="C249" s="90"/>
      <c r="D249" s="295"/>
      <c r="E249" s="295"/>
      <c r="F249" s="295"/>
      <c r="G249" s="295"/>
      <c r="H249" s="295"/>
      <c r="I249" s="295"/>
      <c r="J249" s="295"/>
      <c r="K249" s="17"/>
      <c r="Y249" s="7"/>
      <c r="Z249" s="7"/>
      <c r="AA249" s="7"/>
      <c r="AB249" s="5"/>
      <c r="AC249" s="5"/>
      <c r="AH249" s="7"/>
    </row>
    <row r="250" spans="1:34" ht="18" customHeight="1" x14ac:dyDescent="0.25">
      <c r="A250" s="14"/>
      <c r="B250" s="90" t="s">
        <v>389</v>
      </c>
      <c r="C250" s="90"/>
      <c r="D250" s="295"/>
      <c r="E250" s="295"/>
      <c r="F250" s="295"/>
      <c r="G250" s="295"/>
      <c r="H250" s="295"/>
      <c r="I250" s="295"/>
      <c r="J250" s="295"/>
      <c r="K250" s="17"/>
      <c r="Y250" s="7"/>
      <c r="Z250" s="7"/>
      <c r="AA250" s="7"/>
      <c r="AB250" s="5"/>
      <c r="AC250" s="5"/>
      <c r="AH250" s="7"/>
    </row>
    <row r="251" spans="1:34" ht="9.9499999999999993" customHeight="1" x14ac:dyDescent="0.25">
      <c r="A251" s="19"/>
      <c r="B251" s="20"/>
      <c r="C251" s="20"/>
      <c r="D251" s="20"/>
      <c r="E251" s="20"/>
      <c r="F251" s="20"/>
      <c r="G251" s="20"/>
      <c r="H251" s="20"/>
      <c r="I251" s="20"/>
      <c r="J251" s="20"/>
      <c r="K251" s="21"/>
      <c r="Y251" s="7"/>
      <c r="Z251" s="7"/>
      <c r="AA251" s="7"/>
      <c r="AB251" s="5"/>
      <c r="AC251" s="5"/>
      <c r="AH251" s="7"/>
    </row>
    <row r="252" spans="1:34" ht="9.9499999999999993" customHeight="1" x14ac:dyDescent="0.25">
      <c r="B252" s="149"/>
      <c r="C252" s="149"/>
      <c r="D252" s="101"/>
      <c r="E252" s="101"/>
      <c r="F252" s="101"/>
      <c r="G252" s="101"/>
      <c r="H252" s="101"/>
      <c r="I252" s="101"/>
      <c r="J252" s="101"/>
    </row>
    <row r="253" spans="1:34" ht="9.9499999999999993" customHeight="1" x14ac:dyDescent="0.25">
      <c r="A253" s="11"/>
      <c r="B253" s="12"/>
      <c r="C253" s="12"/>
      <c r="D253" s="12"/>
      <c r="E253" s="12"/>
      <c r="F253" s="12"/>
      <c r="G253" s="12"/>
      <c r="H253" s="12"/>
      <c r="I253" s="12"/>
      <c r="J253" s="12"/>
      <c r="K253" s="13"/>
      <c r="AH253" s="7"/>
    </row>
    <row r="254" spans="1:34" ht="18" customHeight="1" x14ac:dyDescent="0.25">
      <c r="A254" s="14"/>
      <c r="B254" s="263" t="s">
        <v>512</v>
      </c>
      <c r="C254" s="15"/>
      <c r="D254" s="367"/>
      <c r="E254" s="367"/>
      <c r="F254" s="367"/>
      <c r="G254" s="367"/>
      <c r="H254" s="367"/>
      <c r="I254" s="367"/>
      <c r="J254" s="367"/>
      <c r="K254" s="17"/>
      <c r="AH254" s="7"/>
    </row>
    <row r="255" spans="1:34" ht="18" customHeight="1" x14ac:dyDescent="0.25">
      <c r="A255" s="14"/>
      <c r="B255" s="90" t="s">
        <v>479</v>
      </c>
      <c r="C255" s="90"/>
      <c r="D255" s="361"/>
      <c r="E255" s="361"/>
      <c r="F255" s="361"/>
      <c r="G255" s="361"/>
      <c r="H255" s="361"/>
      <c r="I255" s="361"/>
      <c r="J255" s="361"/>
      <c r="K255" s="17"/>
      <c r="AH255" s="7"/>
    </row>
    <row r="256" spans="1:34" ht="18" customHeight="1" x14ac:dyDescent="0.25">
      <c r="A256" s="14"/>
      <c r="B256" s="90" t="s">
        <v>480</v>
      </c>
      <c r="C256" s="90"/>
      <c r="D256" s="361"/>
      <c r="E256" s="361"/>
      <c r="F256" s="361"/>
      <c r="G256" s="361"/>
      <c r="H256" s="361"/>
      <c r="I256" s="361"/>
      <c r="J256" s="361"/>
      <c r="K256" s="17"/>
      <c r="AH256" s="7"/>
    </row>
    <row r="257" spans="1:41" ht="18" customHeight="1" x14ac:dyDescent="0.25">
      <c r="A257" s="14"/>
      <c r="B257" s="90" t="s">
        <v>483</v>
      </c>
      <c r="C257" s="90"/>
      <c r="D257" s="362"/>
      <c r="E257" s="363"/>
      <c r="F257" s="363"/>
      <c r="G257" s="363"/>
      <c r="H257" s="363"/>
      <c r="I257" s="363"/>
      <c r="J257" s="364"/>
      <c r="K257" s="17"/>
      <c r="AH257" s="7"/>
    </row>
    <row r="258" spans="1:41" ht="60" customHeight="1" x14ac:dyDescent="0.25">
      <c r="A258" s="14"/>
      <c r="B258" s="90" t="s">
        <v>484</v>
      </c>
      <c r="C258" s="90"/>
      <c r="D258" s="361"/>
      <c r="E258" s="361"/>
      <c r="F258" s="361"/>
      <c r="G258" s="361"/>
      <c r="H258" s="361"/>
      <c r="I258" s="361"/>
      <c r="J258" s="361"/>
      <c r="K258" s="17"/>
      <c r="AH258" s="7"/>
    </row>
    <row r="259" spans="1:41" ht="9.9499999999999993" customHeight="1" x14ac:dyDescent="0.25">
      <c r="A259" s="14"/>
      <c r="B259" s="90"/>
      <c r="C259" s="90"/>
      <c r="D259" s="91"/>
      <c r="E259" s="91"/>
      <c r="F259" s="91"/>
      <c r="G259" s="91"/>
      <c r="H259" s="91"/>
      <c r="I259" s="91"/>
      <c r="J259" s="91"/>
      <c r="K259" s="17"/>
      <c r="AH259" s="7"/>
    </row>
    <row r="260" spans="1:41" ht="18" customHeight="1" x14ac:dyDescent="0.25">
      <c r="A260" s="14"/>
      <c r="B260" s="15" t="s">
        <v>485</v>
      </c>
      <c r="C260" s="15"/>
      <c r="D260" s="360" t="s">
        <v>445</v>
      </c>
      <c r="E260" s="360"/>
      <c r="F260" s="360"/>
      <c r="G260" s="91"/>
      <c r="H260" s="48"/>
      <c r="I260" s="91"/>
      <c r="J260" s="48" t="s">
        <v>421</v>
      </c>
      <c r="K260" s="17"/>
      <c r="Y260" s="7"/>
      <c r="Z260" s="7"/>
      <c r="AA260" s="7"/>
      <c r="AB260" s="5"/>
      <c r="AC260" s="5"/>
      <c r="AH260" s="7"/>
    </row>
    <row r="261" spans="1:41" ht="18" customHeight="1" x14ac:dyDescent="0.25">
      <c r="A261" s="14"/>
      <c r="B261" s="90" t="s">
        <v>18</v>
      </c>
      <c r="C261" s="161" t="s">
        <v>446</v>
      </c>
      <c r="D261" s="128"/>
      <c r="E261" s="168" t="s">
        <v>447</v>
      </c>
      <c r="F261" s="128"/>
      <c r="G261" s="91"/>
      <c r="H261" s="24"/>
      <c r="I261" s="91"/>
      <c r="J261" s="160">
        <f>ROUND(((F261-D261)/30.4),0)</f>
        <v>0</v>
      </c>
      <c r="K261" s="17"/>
      <c r="P261" s="132"/>
      <c r="Q261" s="132"/>
      <c r="R261" s="133"/>
      <c r="S261" s="133"/>
      <c r="T261" s="133"/>
      <c r="U261" s="133"/>
      <c r="V261" s="133"/>
      <c r="W261" s="133"/>
      <c r="X261" s="133"/>
      <c r="Y261" s="133"/>
      <c r="Z261" s="133"/>
      <c r="AA261" s="133"/>
      <c r="AB261" s="134"/>
      <c r="AC261" s="134"/>
      <c r="AD261" s="133"/>
      <c r="AE261" s="133"/>
      <c r="AH261" s="7"/>
    </row>
    <row r="262" spans="1:41" ht="9.9499999999999993" customHeight="1" x14ac:dyDescent="0.25">
      <c r="A262" s="14"/>
      <c r="B262" s="90"/>
      <c r="C262" s="161"/>
      <c r="D262" s="98"/>
      <c r="E262" s="167"/>
      <c r="F262" s="98"/>
      <c r="G262" s="91"/>
      <c r="H262" s="24"/>
      <c r="I262" s="91"/>
      <c r="J262" s="91"/>
      <c r="K262" s="17"/>
      <c r="P262" s="132"/>
      <c r="Q262" s="132"/>
      <c r="R262" s="133"/>
      <c r="S262" s="133"/>
      <c r="T262" s="133"/>
      <c r="U262" s="133"/>
      <c r="V262" s="133"/>
      <c r="W262" s="133"/>
      <c r="X262" s="133"/>
      <c r="Y262" s="133"/>
      <c r="Z262" s="133"/>
      <c r="AA262" s="133"/>
      <c r="AB262" s="134"/>
      <c r="AC262" s="134"/>
      <c r="AD262" s="133"/>
      <c r="AE262" s="133"/>
      <c r="AH262" s="7"/>
    </row>
    <row r="263" spans="1:41" ht="18" customHeight="1" x14ac:dyDescent="0.25">
      <c r="A263" s="14"/>
      <c r="B263" s="90" t="s">
        <v>486</v>
      </c>
      <c r="C263" s="161"/>
      <c r="D263" s="355" t="s">
        <v>488</v>
      </c>
      <c r="E263" s="356"/>
      <c r="F263" s="27"/>
      <c r="G263" s="91"/>
      <c r="H263" s="357" t="s">
        <v>269</v>
      </c>
      <c r="I263" s="358"/>
      <c r="J263" s="27"/>
      <c r="K263" s="17"/>
      <c r="P263" s="132"/>
      <c r="Q263" s="132"/>
      <c r="R263" s="136"/>
      <c r="S263" s="133"/>
      <c r="T263" s="133"/>
      <c r="U263" s="133"/>
      <c r="V263" s="133"/>
      <c r="W263" s="133"/>
      <c r="X263" s="133"/>
      <c r="Y263" s="133"/>
      <c r="Z263" s="133"/>
      <c r="AA263" s="133"/>
      <c r="AB263" s="134"/>
      <c r="AC263" s="134"/>
      <c r="AD263" s="133"/>
      <c r="AE263" s="133"/>
      <c r="AH263" s="7"/>
    </row>
    <row r="264" spans="1:41" ht="18" customHeight="1" x14ac:dyDescent="0.25">
      <c r="A264" s="14"/>
      <c r="B264" s="90" t="s">
        <v>487</v>
      </c>
      <c r="C264" s="161"/>
      <c r="D264" s="355"/>
      <c r="E264" s="356"/>
      <c r="F264" s="27"/>
      <c r="G264" s="91"/>
      <c r="H264" s="359"/>
      <c r="I264" s="358"/>
      <c r="J264" s="27"/>
      <c r="K264" s="17"/>
      <c r="P264" s="132"/>
      <c r="Q264" s="132"/>
      <c r="R264" s="135"/>
      <c r="S264" s="133"/>
      <c r="T264" s="133"/>
      <c r="U264" s="133"/>
      <c r="V264" s="133"/>
      <c r="W264" s="133"/>
      <c r="X264" s="133"/>
      <c r="Y264" s="133"/>
      <c r="Z264" s="133"/>
      <c r="AA264" s="133"/>
      <c r="AB264" s="134"/>
      <c r="AC264" s="134"/>
      <c r="AD264" s="133"/>
      <c r="AE264" s="133"/>
      <c r="AH264" s="7"/>
    </row>
    <row r="265" spans="1:41" ht="18" customHeight="1" x14ac:dyDescent="0.25">
      <c r="A265" s="14"/>
      <c r="B265" s="304" t="s">
        <v>57</v>
      </c>
      <c r="C265" s="304"/>
      <c r="D265" s="304"/>
      <c r="E265" s="304"/>
      <c r="F265" s="304"/>
      <c r="G265" s="304"/>
      <c r="H265" s="304"/>
      <c r="I265" s="333"/>
      <c r="J265" s="27"/>
      <c r="K265" s="17"/>
      <c r="P265" s="132"/>
      <c r="Q265" s="132"/>
      <c r="R265" s="133"/>
      <c r="S265" s="133"/>
      <c r="T265" s="133"/>
      <c r="U265" s="133"/>
      <c r="V265" s="133"/>
      <c r="W265" s="133"/>
      <c r="X265" s="133"/>
      <c r="Y265" s="133"/>
      <c r="Z265" s="133"/>
      <c r="AA265" s="133"/>
      <c r="AB265" s="134"/>
      <c r="AC265" s="134"/>
      <c r="AD265" s="133"/>
      <c r="AE265" s="133"/>
      <c r="AH265" s="7"/>
    </row>
    <row r="266" spans="1:41" ht="9.9499999999999993" customHeight="1" x14ac:dyDescent="0.25">
      <c r="A266" s="14"/>
      <c r="B266" s="161"/>
      <c r="C266" s="161"/>
      <c r="D266" s="161"/>
      <c r="E266" s="161"/>
      <c r="F266" s="161"/>
      <c r="G266" s="161"/>
      <c r="H266" s="161"/>
      <c r="I266" s="161"/>
      <c r="J266" s="32"/>
      <c r="K266" s="17"/>
      <c r="Y266" s="7"/>
      <c r="Z266" s="7"/>
      <c r="AA266" s="7"/>
      <c r="AB266" s="5"/>
      <c r="AC266" s="5"/>
      <c r="AH266" s="7"/>
    </row>
    <row r="267" spans="1:41" ht="18" customHeight="1" x14ac:dyDescent="0.25">
      <c r="A267" s="14"/>
      <c r="B267" s="303" t="s">
        <v>490</v>
      </c>
      <c r="C267" s="304"/>
      <c r="D267" s="304"/>
      <c r="E267" s="304"/>
      <c r="F267" s="304"/>
      <c r="G267" s="304"/>
      <c r="H267" s="304"/>
      <c r="I267" s="333"/>
      <c r="J267" s="27"/>
      <c r="K267" s="17"/>
      <c r="M267" s="316" t="s">
        <v>19</v>
      </c>
      <c r="N267" s="316"/>
      <c r="O267" s="316"/>
      <c r="P267" s="316"/>
      <c r="Q267" s="316"/>
      <c r="R267" s="316"/>
      <c r="S267" s="378" t="s">
        <v>62</v>
      </c>
      <c r="T267" s="378"/>
      <c r="U267" s="378"/>
      <c r="V267" s="378"/>
      <c r="W267" s="378"/>
      <c r="X267" s="378"/>
      <c r="Y267" s="373" t="s">
        <v>59</v>
      </c>
      <c r="Z267" s="381"/>
      <c r="AA267" s="381"/>
      <c r="AB267" s="381"/>
      <c r="AC267" s="381"/>
      <c r="AD267" s="374"/>
      <c r="AE267" s="141"/>
      <c r="AF267" s="316" t="s">
        <v>61</v>
      </c>
      <c r="AG267" s="316"/>
      <c r="AH267" s="316"/>
      <c r="AI267" s="7"/>
      <c r="AJ267" s="373" t="s">
        <v>3</v>
      </c>
      <c r="AK267" s="374"/>
      <c r="AM267" s="365" t="s">
        <v>259</v>
      </c>
      <c r="AN267" s="7"/>
      <c r="AO267" s="365" t="s">
        <v>260</v>
      </c>
    </row>
    <row r="268" spans="1:41" ht="18" customHeight="1" x14ac:dyDescent="0.25">
      <c r="A268" s="14"/>
      <c r="B268" s="304" t="s">
        <v>489</v>
      </c>
      <c r="C268" s="304"/>
      <c r="D268" s="304"/>
      <c r="E268" s="304"/>
      <c r="F268" s="304"/>
      <c r="G268" s="304"/>
      <c r="H268" s="304"/>
      <c r="I268" s="333"/>
      <c r="J268" s="27"/>
      <c r="K268" s="17"/>
      <c r="M268" s="369" t="s">
        <v>7</v>
      </c>
      <c r="N268" s="370"/>
      <c r="O268" s="369" t="s">
        <v>6</v>
      </c>
      <c r="P268" s="370"/>
      <c r="Q268" s="373" t="s">
        <v>5</v>
      </c>
      <c r="R268" s="374"/>
      <c r="S268" s="373" t="s">
        <v>7</v>
      </c>
      <c r="T268" s="374"/>
      <c r="U268" s="373" t="s">
        <v>6</v>
      </c>
      <c r="V268" s="374"/>
      <c r="W268" s="373" t="s">
        <v>5</v>
      </c>
      <c r="X268" s="374"/>
      <c r="Y268" s="373" t="s">
        <v>7</v>
      </c>
      <c r="Z268" s="374"/>
      <c r="AA268" s="379" t="s">
        <v>6</v>
      </c>
      <c r="AB268" s="380"/>
      <c r="AC268" s="373" t="s">
        <v>5</v>
      </c>
      <c r="AD268" s="374"/>
      <c r="AE268" s="141"/>
      <c r="AF268" s="166" t="s">
        <v>7</v>
      </c>
      <c r="AG268" s="166" t="s">
        <v>6</v>
      </c>
      <c r="AH268" s="166" t="s">
        <v>5</v>
      </c>
      <c r="AI268" s="7"/>
      <c r="AJ268" s="166" t="s">
        <v>7</v>
      </c>
      <c r="AK268" s="166" t="s">
        <v>6</v>
      </c>
      <c r="AM268" s="366"/>
      <c r="AN268" s="7"/>
      <c r="AO268" s="366"/>
    </row>
    <row r="269" spans="1:41" ht="9.9499999999999993" customHeight="1" x14ac:dyDescent="0.25">
      <c r="A269" s="14"/>
      <c r="B269" s="16"/>
      <c r="C269" s="16"/>
      <c r="D269" s="16"/>
      <c r="E269" s="16"/>
      <c r="F269" s="16"/>
      <c r="G269" s="16"/>
      <c r="H269" s="16"/>
      <c r="I269" s="16"/>
      <c r="J269" s="16"/>
      <c r="K269" s="17"/>
      <c r="S269" s="7"/>
      <c r="T269" s="7"/>
      <c r="U269" s="7"/>
      <c r="V269" s="7"/>
      <c r="W269" s="7"/>
      <c r="X269" s="7"/>
      <c r="Y269" s="7"/>
      <c r="Z269" s="7"/>
      <c r="AA269" s="7"/>
      <c r="AB269" s="138"/>
      <c r="AC269" s="138"/>
      <c r="AD269" s="7"/>
      <c r="AE269" s="7"/>
      <c r="AH269" s="7"/>
      <c r="AI269" s="7"/>
      <c r="AJ269" s="7"/>
      <c r="AK269" s="7"/>
      <c r="AM269" s="7"/>
      <c r="AN269" s="7"/>
      <c r="AO269" s="7"/>
    </row>
    <row r="270" spans="1:41" ht="18" customHeight="1" x14ac:dyDescent="0.25">
      <c r="A270" s="14"/>
      <c r="B270" s="15" t="s">
        <v>493</v>
      </c>
      <c r="C270" s="15"/>
      <c r="D270" s="360" t="s">
        <v>445</v>
      </c>
      <c r="E270" s="360"/>
      <c r="F270" s="360"/>
      <c r="G270" s="16"/>
      <c r="H270" s="26" t="s">
        <v>408</v>
      </c>
      <c r="I270" s="16"/>
      <c r="J270" s="23" t="s">
        <v>492</v>
      </c>
      <c r="K270" s="17"/>
      <c r="M270" s="353">
        <f>IF(F263&gt;=F264,F263,F264)</f>
        <v>0</v>
      </c>
      <c r="N270" s="353"/>
      <c r="O270" s="353"/>
      <c r="P270" s="353"/>
      <c r="Q270" s="353"/>
      <c r="R270" s="353"/>
      <c r="S270" s="139"/>
      <c r="T270" s="139"/>
      <c r="U270" s="139"/>
      <c r="V270" s="139"/>
      <c r="W270" s="139"/>
      <c r="X270" s="139"/>
      <c r="Y270" s="35"/>
      <c r="Z270" s="35"/>
      <c r="AA270" s="35"/>
      <c r="AB270" s="140"/>
      <c r="AC270" s="140"/>
      <c r="AD270" s="35"/>
      <c r="AE270" s="7"/>
      <c r="AH270" s="7"/>
      <c r="AI270" s="7"/>
      <c r="AJ270" s="145"/>
      <c r="AK270" s="145"/>
      <c r="AM270" s="7"/>
      <c r="AN270" s="7"/>
      <c r="AO270" s="7"/>
    </row>
    <row r="271" spans="1:41" ht="18" customHeight="1" x14ac:dyDescent="0.25">
      <c r="A271" s="14"/>
      <c r="B271" s="99"/>
      <c r="C271" s="161" t="s">
        <v>491</v>
      </c>
      <c r="D271" s="128"/>
      <c r="E271" s="168" t="s">
        <v>447</v>
      </c>
      <c r="F271" s="128"/>
      <c r="G271" s="168"/>
      <c r="H271" s="27"/>
      <c r="I271" s="165"/>
      <c r="J271" s="160" t="str">
        <f t="shared" ref="J271:J273" si="72">IFERROR(ROUND(H271/((F271-D271)/30.4),0),"")</f>
        <v/>
      </c>
      <c r="K271" s="17"/>
      <c r="M271" s="137">
        <f>((($M270-$M$422)/($M$421-$M$422))*0.5+1)</f>
        <v>-0.25</v>
      </c>
      <c r="N271" s="143">
        <f>IF($M271&gt;1.5,1.5,IF($M271&lt;0.5,0,$M271))</f>
        <v>0</v>
      </c>
      <c r="O271" s="137">
        <f>((($M270-$O$422)/($O$421-$O$422))*0.5+1)</f>
        <v>-0.75</v>
      </c>
      <c r="P271" s="143">
        <f>IF($O271&gt;1.5,1.5,IF($O271&lt;0.5,0,$O271))</f>
        <v>0</v>
      </c>
      <c r="Q271" s="137">
        <f>((($M270-$Q$422)/($Q$421-$Q$422))*0.5+1)</f>
        <v>-0.5</v>
      </c>
      <c r="R271" s="143">
        <f>IF($Q271&gt;1.5,1.5,IF($Q271&lt;0.5,0,$Q271))</f>
        <v>0</v>
      </c>
      <c r="S271" s="137">
        <f>((($H271-$S$422)/($S$421-$S$422))*0.5+1)</f>
        <v>-1</v>
      </c>
      <c r="T271" s="143">
        <f>IF($S271&gt;1.5,1.5,IF($S271&lt;0.5,0,$S271))</f>
        <v>0</v>
      </c>
      <c r="U271" s="137">
        <f>((($H271-$U$422)/($U$421-$U$422))*0.5+1)</f>
        <v>-0.75</v>
      </c>
      <c r="V271" s="143">
        <f>IF($U271&gt;1.5,1.5,IF($U271&lt;0.5,0,$U271))</f>
        <v>0</v>
      </c>
      <c r="W271" s="137">
        <f>((($H271-$W$422)/($W$421-$W$422))*0.5+1)</f>
        <v>-1.4</v>
      </c>
      <c r="X271" s="143">
        <f>IF($W271&gt;1.5,1.5,IF($W271&lt;0.5,0,$W271))</f>
        <v>0</v>
      </c>
      <c r="Y271" s="137">
        <f>((($J265-$Y$422)/($Y$421-$Y$422))*0.5+1)</f>
        <v>-0.25</v>
      </c>
      <c r="Z271" s="143">
        <f>IF($Y271&gt;1.5,1.5,IF($Y271&lt;0.5,0,$Y271))</f>
        <v>0</v>
      </c>
      <c r="AA271" s="137">
        <f>((($J265-$AA$422)/($AA$421-$AA$422))*0.5+1)</f>
        <v>0</v>
      </c>
      <c r="AB271" s="143">
        <f>IF($AA271&gt;1.5,1.5,IF($AA271&lt;0.5,0,$AA271))</f>
        <v>0</v>
      </c>
      <c r="AC271" s="137">
        <f>((($J265-$AC$422)/($AC$421-$AC$422))*0.5+1)</f>
        <v>0</v>
      </c>
      <c r="AD271" s="143">
        <f>IF($AC271&gt;1.5,1.5,IF($AC271&lt;0.5,0,$AC271))</f>
        <v>0</v>
      </c>
      <c r="AE271" s="142"/>
      <c r="AF271" s="144">
        <f>IF(AND($AJ271=1,PRODUCT(N271,T271,Z271)&gt;=1,$J275&gt;=$AG$422),1,0)</f>
        <v>0</v>
      </c>
      <c r="AG271" s="144">
        <f>IF(AND($AK271=1,PRODUCT(P271,V271,AB271)&gt;=1,$J275&gt;=$AG$421),1,0)</f>
        <v>0</v>
      </c>
      <c r="AH271" s="144">
        <f>IF(AND($B271="Projektleiter",PRODUCT(R271,X271,AD271)&gt;=1,$J275&gt;=$AG$420),1,0)</f>
        <v>0</v>
      </c>
      <c r="AI271" s="7"/>
      <c r="AJ271" s="276">
        <f t="shared" ref="AJ271:AJ273" si="73">IF(OR($B271="Project Manager",$B271="Co-Project Manager",$B271="Sub-Project Manager",$B271="Deputy Project Manager"),1,0)</f>
        <v>0</v>
      </c>
      <c r="AK271" s="276">
        <f t="shared" ref="AK271:AK273" si="74">IF(OR($B271="Project Manager",$B271="Co-Project Manager",$B271="Sub-Project Manager"),1,0)</f>
        <v>0</v>
      </c>
      <c r="AM271" s="166">
        <f>IF(AND(F264&gt;=M$427,H271&gt;=O$427,J265&gt;=Q$427,AO271&gt;=S$427,J275&gt;=U$427),1,0)</f>
        <v>0</v>
      </c>
      <c r="AN271" s="7"/>
      <c r="AO271" s="154">
        <f>IF(F271="",0,DATEDIF(D271,F271,"m")+1)</f>
        <v>0</v>
      </c>
    </row>
    <row r="272" spans="1:41" ht="18" customHeight="1" x14ac:dyDescent="0.25">
      <c r="A272" s="14"/>
      <c r="B272" s="99"/>
      <c r="C272" s="161" t="s">
        <v>491</v>
      </c>
      <c r="D272" s="128"/>
      <c r="E272" s="168" t="s">
        <v>447</v>
      </c>
      <c r="F272" s="128"/>
      <c r="G272" s="168"/>
      <c r="H272" s="27"/>
      <c r="I272" s="165"/>
      <c r="J272" s="160" t="str">
        <f t="shared" si="72"/>
        <v/>
      </c>
      <c r="K272" s="17"/>
      <c r="M272" s="137">
        <f>((($M270-$M$422)/($M$421-$M$422))*0.5+1)</f>
        <v>-0.25</v>
      </c>
      <c r="N272" s="143">
        <f t="shared" ref="N272:N273" si="75">IF($M272&gt;1.5,1.5,IF($M272&lt;0.5,0,$M272))</f>
        <v>0</v>
      </c>
      <c r="O272" s="137">
        <f>((($M270-$O$422)/($O$421-$O$422))*0.5+1)</f>
        <v>-0.75</v>
      </c>
      <c r="P272" s="143">
        <f t="shared" ref="P272:P273" si="76">IF($O272&gt;1.5,1.5,IF($O272&lt;0.5,0,$O272))</f>
        <v>0</v>
      </c>
      <c r="Q272" s="137">
        <f>((($M270-$Q$422)/($Q$421-$Q$422))*0.5+1)</f>
        <v>-0.5</v>
      </c>
      <c r="R272" s="143">
        <f t="shared" ref="R272:R273" si="77">IF($Q272&gt;1.5,1.5,IF($Q272&lt;0.5,0,$Q272))</f>
        <v>0</v>
      </c>
      <c r="S272" s="137">
        <f>((($H272-$S$422)/($S$421-$S$422))*0.5+1)</f>
        <v>-1</v>
      </c>
      <c r="T272" s="143">
        <f t="shared" ref="T272:T273" si="78">IF($S272&gt;1.5,1.5,IF($S272&lt;0.5,0,$S272))</f>
        <v>0</v>
      </c>
      <c r="U272" s="137">
        <f>((($H272-$U$422)/($U$421-$U$422))*0.5+1)</f>
        <v>-0.75</v>
      </c>
      <c r="V272" s="143">
        <f t="shared" ref="V272:V273" si="79">IF($U272&gt;1.5,1.5,IF($U272&lt;0.5,0,$U272))</f>
        <v>0</v>
      </c>
      <c r="W272" s="137">
        <f>((($H272-$W$422)/($W$421-$W$422))*0.5+1)</f>
        <v>-1.4</v>
      </c>
      <c r="X272" s="143">
        <f t="shared" ref="X272:X273" si="80">IF($W272&gt;1.5,1.5,IF($W272&lt;0.5,0,$W272))</f>
        <v>0</v>
      </c>
      <c r="Y272" s="137">
        <f>((($J265-$Y$422)/($Y$421-$Y$422))*0.5+1)</f>
        <v>-0.25</v>
      </c>
      <c r="Z272" s="143">
        <f t="shared" ref="Z272:Z273" si="81">IF($Y272&gt;1.5,1.5,IF($Y272&lt;0.5,0,$Y272))</f>
        <v>0</v>
      </c>
      <c r="AA272" s="137">
        <f>((($J265-$AA$422)/($AA$421-$AA$422))*0.5+1)</f>
        <v>0</v>
      </c>
      <c r="AB272" s="143">
        <f t="shared" ref="AB272:AB273" si="82">IF($AA272&gt;1.5,1.5,IF($AA272&lt;0.5,0,$AA272))</f>
        <v>0</v>
      </c>
      <c r="AC272" s="137">
        <f>((($J265-$AC$422)/($AC$421-$AC$422))*0.5+1)</f>
        <v>0</v>
      </c>
      <c r="AD272" s="143">
        <f t="shared" ref="AD272:AD273" si="83">IF($AC272&gt;1.5,1.5,IF($AC272&lt;0.5,0,$AC272))</f>
        <v>0</v>
      </c>
      <c r="AE272" s="142"/>
      <c r="AF272" s="144">
        <f>IF(AND($AJ272=1,PRODUCT(N272,T272,Z272)&gt;=1,$J275&gt;=$AG$422),1,0)</f>
        <v>0</v>
      </c>
      <c r="AG272" s="144">
        <f>IF(AND($AK272=1,PRODUCT(P272,V272,AB272)&gt;=1,$J275&gt;=$AG$421),1,0)</f>
        <v>0</v>
      </c>
      <c r="AH272" s="144">
        <f>IF(AND($B272="Projektleiter",PRODUCT(R272,X272,AD272)&gt;=1,$J275&gt;=$AG$420),1,0)</f>
        <v>0</v>
      </c>
      <c r="AI272" s="7"/>
      <c r="AJ272" s="276">
        <f t="shared" si="73"/>
        <v>0</v>
      </c>
      <c r="AK272" s="276">
        <f t="shared" si="74"/>
        <v>0</v>
      </c>
      <c r="AM272" s="166">
        <f>IF(AND(F264&gt;=M$427,H272&gt;=O$427,J265&gt;=Q$427,AO272&gt;=S$427,J275&gt;=U$427),1,0)</f>
        <v>0</v>
      </c>
      <c r="AN272" s="7"/>
      <c r="AO272" s="154">
        <f>IF(F272="",0,DATEDIF(D272,F272,"m")+1)</f>
        <v>0</v>
      </c>
    </row>
    <row r="273" spans="1:41" ht="18" customHeight="1" x14ac:dyDescent="0.25">
      <c r="A273" s="14"/>
      <c r="B273" s="99"/>
      <c r="C273" s="161" t="s">
        <v>491</v>
      </c>
      <c r="D273" s="128"/>
      <c r="E273" s="168" t="s">
        <v>447</v>
      </c>
      <c r="F273" s="128"/>
      <c r="G273" s="168"/>
      <c r="H273" s="27"/>
      <c r="I273" s="165"/>
      <c r="J273" s="160" t="str">
        <f t="shared" si="72"/>
        <v/>
      </c>
      <c r="K273" s="17"/>
      <c r="M273" s="137">
        <f>((($M270-$M$422)/($M$421-$M$422))*0.5+1)</f>
        <v>-0.25</v>
      </c>
      <c r="N273" s="143">
        <f t="shared" si="75"/>
        <v>0</v>
      </c>
      <c r="O273" s="137">
        <f>((($M270-$O$422)/($O$421-$O$422))*0.5+1)</f>
        <v>-0.75</v>
      </c>
      <c r="P273" s="143">
        <f t="shared" si="76"/>
        <v>0</v>
      </c>
      <c r="Q273" s="137">
        <f>((($M270-$Q$422)/($Q$421-$Q$422))*0.5+1)</f>
        <v>-0.5</v>
      </c>
      <c r="R273" s="143">
        <f t="shared" si="77"/>
        <v>0</v>
      </c>
      <c r="S273" s="137">
        <f>((($H273-$S$422)/($S$421-$S$422))*0.5+1)</f>
        <v>-1</v>
      </c>
      <c r="T273" s="143">
        <f t="shared" si="78"/>
        <v>0</v>
      </c>
      <c r="U273" s="137">
        <f>((($H273-$U$422)/($U$421-$U$422))*0.5+1)</f>
        <v>-0.75</v>
      </c>
      <c r="V273" s="143">
        <f t="shared" si="79"/>
        <v>0</v>
      </c>
      <c r="W273" s="137">
        <f>((($H273-$W$422)/($W$421-$W$422))*0.5+1)</f>
        <v>-1.4</v>
      </c>
      <c r="X273" s="143">
        <f t="shared" si="80"/>
        <v>0</v>
      </c>
      <c r="Y273" s="137">
        <f>((($J265-$Y$422)/($Y$421-$Y$422))*0.5+1)</f>
        <v>-0.25</v>
      </c>
      <c r="Z273" s="143">
        <f t="shared" si="81"/>
        <v>0</v>
      </c>
      <c r="AA273" s="137">
        <f>((($J265-$AA$422)/($AA$421-$AA$422))*0.5+1)</f>
        <v>0</v>
      </c>
      <c r="AB273" s="143">
        <f t="shared" si="82"/>
        <v>0</v>
      </c>
      <c r="AC273" s="137">
        <f>((($J265-$AC$422)/($AC$421-$AC$422))*0.5+1)</f>
        <v>0</v>
      </c>
      <c r="AD273" s="143">
        <f t="shared" si="83"/>
        <v>0</v>
      </c>
      <c r="AE273" s="142"/>
      <c r="AF273" s="144">
        <f>IF(AND($AJ273=1,PRODUCT(N273,T273,Z273)&gt;=1,$J275&gt;=$AG$422),1,0)</f>
        <v>0</v>
      </c>
      <c r="AG273" s="144">
        <f>IF(AND($AK273=1,PRODUCT(P273,V273,AB273)&gt;=1,$J275&gt;=$AG$421),1,0)</f>
        <v>0</v>
      </c>
      <c r="AH273" s="144">
        <f>IF(AND($B273="Projektleiter",PRODUCT(R273,X273,AD273)&gt;=1,$J275&gt;=$AG$420),1,0)</f>
        <v>0</v>
      </c>
      <c r="AI273" s="7"/>
      <c r="AJ273" s="276">
        <f t="shared" si="73"/>
        <v>0</v>
      </c>
      <c r="AK273" s="276">
        <f t="shared" si="74"/>
        <v>0</v>
      </c>
      <c r="AM273" s="166">
        <f>IF(AND(F264&gt;=M$427,H273&gt;=O$427,J265&gt;=Q$427,AO273&gt;=S$427,J275&gt;=U$427),1,0)</f>
        <v>0</v>
      </c>
      <c r="AN273" s="7"/>
      <c r="AO273" s="154">
        <f>IF(F273="",0,DATEDIF(D273,F273,"m")+1)</f>
        <v>0</v>
      </c>
    </row>
    <row r="274" spans="1:41" ht="9.9499999999999993" customHeight="1" x14ac:dyDescent="0.25">
      <c r="A274" s="14"/>
      <c r="B274" s="90"/>
      <c r="C274" s="90"/>
      <c r="D274" s="159"/>
      <c r="E274" s="91"/>
      <c r="F274" s="91"/>
      <c r="G274" s="91"/>
      <c r="H274" s="91"/>
      <c r="I274" s="91"/>
      <c r="J274" s="91"/>
      <c r="K274" s="17"/>
      <c r="Y274" s="7"/>
      <c r="Z274" s="7"/>
      <c r="AA274" s="7"/>
      <c r="AB274" s="5"/>
      <c r="AC274" s="5"/>
      <c r="AH274" s="7"/>
    </row>
    <row r="275" spans="1:41" ht="18" customHeight="1" x14ac:dyDescent="0.25">
      <c r="A275" s="14"/>
      <c r="B275" s="306" t="s">
        <v>504</v>
      </c>
      <c r="C275" s="306"/>
      <c r="D275" s="306"/>
      <c r="E275" s="306"/>
      <c r="F275" s="306"/>
      <c r="G275" s="306"/>
      <c r="H275" s="306"/>
      <c r="I275" s="91"/>
      <c r="J275" s="160">
        <f>SUM(J276:J285)</f>
        <v>0</v>
      </c>
      <c r="K275" s="17"/>
      <c r="Y275" s="7"/>
      <c r="Z275" s="7"/>
      <c r="AA275" s="7"/>
      <c r="AB275" s="5"/>
      <c r="AC275" s="5"/>
      <c r="AH275" s="7"/>
    </row>
    <row r="276" spans="1:41" ht="18" customHeight="1" x14ac:dyDescent="0.25">
      <c r="A276" s="14"/>
      <c r="B276" s="304" t="s">
        <v>494</v>
      </c>
      <c r="C276" s="304"/>
      <c r="D276" s="304"/>
      <c r="E276" s="304"/>
      <c r="F276" s="304"/>
      <c r="G276" s="304"/>
      <c r="H276" s="304"/>
      <c r="I276" s="91"/>
      <c r="J276" s="27"/>
      <c r="K276" s="17"/>
      <c r="Y276" s="7"/>
      <c r="Z276" s="7"/>
      <c r="AA276" s="7"/>
      <c r="AB276" s="5"/>
      <c r="AC276" s="5"/>
      <c r="AH276" s="7"/>
    </row>
    <row r="277" spans="1:41" ht="18" customHeight="1" x14ac:dyDescent="0.25">
      <c r="A277" s="14"/>
      <c r="B277" s="304" t="s">
        <v>495</v>
      </c>
      <c r="C277" s="304"/>
      <c r="D277" s="304"/>
      <c r="E277" s="304"/>
      <c r="F277" s="304"/>
      <c r="G277" s="304"/>
      <c r="H277" s="304"/>
      <c r="I277" s="91"/>
      <c r="J277" s="27"/>
      <c r="K277" s="17"/>
      <c r="Y277" s="7"/>
      <c r="Z277" s="7"/>
      <c r="AA277" s="7"/>
      <c r="AB277" s="5"/>
      <c r="AC277" s="5"/>
      <c r="AH277" s="7"/>
    </row>
    <row r="278" spans="1:41" ht="18" customHeight="1" x14ac:dyDescent="0.25">
      <c r="A278" s="14"/>
      <c r="B278" s="304" t="s">
        <v>496</v>
      </c>
      <c r="C278" s="304"/>
      <c r="D278" s="304"/>
      <c r="E278" s="304"/>
      <c r="F278" s="304"/>
      <c r="G278" s="304"/>
      <c r="H278" s="304"/>
      <c r="I278" s="91"/>
      <c r="J278" s="27"/>
      <c r="K278" s="17"/>
      <c r="Y278" s="7"/>
      <c r="Z278" s="7"/>
      <c r="AA278" s="7"/>
      <c r="AB278" s="5"/>
      <c r="AC278" s="5"/>
      <c r="AH278" s="7"/>
    </row>
    <row r="279" spans="1:41" ht="18" customHeight="1" x14ac:dyDescent="0.25">
      <c r="A279" s="14"/>
      <c r="B279" s="304" t="s">
        <v>497</v>
      </c>
      <c r="C279" s="304"/>
      <c r="D279" s="304"/>
      <c r="E279" s="304"/>
      <c r="F279" s="304"/>
      <c r="G279" s="304"/>
      <c r="H279" s="304"/>
      <c r="I279" s="91"/>
      <c r="J279" s="27"/>
      <c r="K279" s="17"/>
      <c r="Y279" s="7"/>
      <c r="Z279" s="7"/>
      <c r="AA279" s="7"/>
      <c r="AB279" s="5"/>
      <c r="AC279" s="5"/>
      <c r="AH279" s="7"/>
    </row>
    <row r="280" spans="1:41" ht="18" customHeight="1" x14ac:dyDescent="0.25">
      <c r="A280" s="14"/>
      <c r="B280" s="304" t="s">
        <v>498</v>
      </c>
      <c r="C280" s="304"/>
      <c r="D280" s="304"/>
      <c r="E280" s="304"/>
      <c r="F280" s="304"/>
      <c r="G280" s="304"/>
      <c r="H280" s="304"/>
      <c r="I280" s="91"/>
      <c r="J280" s="27"/>
      <c r="K280" s="17"/>
      <c r="Y280" s="7"/>
      <c r="Z280" s="7"/>
      <c r="AA280" s="7"/>
      <c r="AB280" s="5"/>
      <c r="AC280" s="5"/>
      <c r="AH280" s="7"/>
    </row>
    <row r="281" spans="1:41" ht="18" customHeight="1" x14ac:dyDescent="0.25">
      <c r="A281" s="14"/>
      <c r="B281" s="304" t="s">
        <v>499</v>
      </c>
      <c r="C281" s="304"/>
      <c r="D281" s="304"/>
      <c r="E281" s="304"/>
      <c r="F281" s="304"/>
      <c r="G281" s="304"/>
      <c r="H281" s="304"/>
      <c r="I281" s="91"/>
      <c r="J281" s="27"/>
      <c r="K281" s="17"/>
      <c r="Y281" s="7"/>
      <c r="Z281" s="7"/>
      <c r="AA281" s="7"/>
      <c r="AB281" s="5"/>
      <c r="AC281" s="5"/>
      <c r="AH281" s="7"/>
    </row>
    <row r="282" spans="1:41" ht="18" customHeight="1" x14ac:dyDescent="0.25">
      <c r="A282" s="14"/>
      <c r="B282" s="304" t="s">
        <v>500</v>
      </c>
      <c r="C282" s="304"/>
      <c r="D282" s="304"/>
      <c r="E282" s="304"/>
      <c r="F282" s="304"/>
      <c r="G282" s="304"/>
      <c r="H282" s="304"/>
      <c r="I282" s="91"/>
      <c r="J282" s="27"/>
      <c r="K282" s="17"/>
      <c r="Y282" s="7"/>
      <c r="Z282" s="7"/>
      <c r="AA282" s="7"/>
      <c r="AB282" s="5"/>
      <c r="AC282" s="5"/>
      <c r="AH282" s="7"/>
    </row>
    <row r="283" spans="1:41" ht="18" customHeight="1" x14ac:dyDescent="0.25">
      <c r="A283" s="14"/>
      <c r="B283" s="304" t="s">
        <v>501</v>
      </c>
      <c r="C283" s="304"/>
      <c r="D283" s="304"/>
      <c r="E283" s="304"/>
      <c r="F283" s="304"/>
      <c r="G283" s="304"/>
      <c r="H283" s="304"/>
      <c r="I283" s="91"/>
      <c r="J283" s="27"/>
      <c r="K283" s="17"/>
      <c r="Y283" s="7"/>
      <c r="Z283" s="7"/>
      <c r="AA283" s="7"/>
      <c r="AB283" s="5"/>
      <c r="AC283" s="5"/>
      <c r="AH283" s="7"/>
    </row>
    <row r="284" spans="1:41" ht="18" customHeight="1" x14ac:dyDescent="0.25">
      <c r="A284" s="14"/>
      <c r="B284" s="304" t="s">
        <v>502</v>
      </c>
      <c r="C284" s="304"/>
      <c r="D284" s="304"/>
      <c r="E284" s="304"/>
      <c r="F284" s="304"/>
      <c r="G284" s="304"/>
      <c r="H284" s="304"/>
      <c r="I284" s="91"/>
      <c r="J284" s="27"/>
      <c r="K284" s="17"/>
      <c r="Y284" s="7"/>
      <c r="Z284" s="7"/>
      <c r="AA284" s="7"/>
      <c r="AB284" s="5"/>
      <c r="AC284" s="5"/>
      <c r="AH284" s="7"/>
    </row>
    <row r="285" spans="1:41" ht="18" customHeight="1" x14ac:dyDescent="0.25">
      <c r="A285" s="14"/>
      <c r="B285" s="304" t="s">
        <v>503</v>
      </c>
      <c r="C285" s="304"/>
      <c r="D285" s="304"/>
      <c r="E285" s="304"/>
      <c r="F285" s="304"/>
      <c r="G285" s="304"/>
      <c r="H285" s="304"/>
      <c r="I285" s="91"/>
      <c r="J285" s="27"/>
      <c r="K285" s="17"/>
      <c r="Y285" s="7"/>
      <c r="Z285" s="7"/>
      <c r="AA285" s="7"/>
      <c r="AB285" s="5"/>
      <c r="AC285" s="5"/>
      <c r="AH285" s="7"/>
    </row>
    <row r="286" spans="1:41" ht="9.9499999999999993" customHeight="1" x14ac:dyDescent="0.25">
      <c r="A286" s="14"/>
      <c r="B286" s="90"/>
      <c r="C286" s="90"/>
      <c r="D286" s="91"/>
      <c r="E286" s="91"/>
      <c r="F286" s="91"/>
      <c r="G286" s="91"/>
      <c r="H286" s="91"/>
      <c r="I286" s="91"/>
      <c r="J286" s="91"/>
      <c r="K286" s="17"/>
      <c r="Y286" s="7"/>
      <c r="Z286" s="7"/>
      <c r="AA286" s="7"/>
      <c r="AB286" s="5"/>
      <c r="AC286" s="5"/>
      <c r="AH286" s="7"/>
    </row>
    <row r="287" spans="1:41" ht="18" customHeight="1" x14ac:dyDescent="0.25">
      <c r="A287" s="14"/>
      <c r="B287" s="15" t="s">
        <v>505</v>
      </c>
      <c r="C287" s="15"/>
      <c r="D287" s="91"/>
      <c r="E287" s="91"/>
      <c r="F287" s="91"/>
      <c r="G287" s="91"/>
      <c r="H287" s="91"/>
      <c r="I287" s="91"/>
      <c r="J287" s="91"/>
      <c r="K287" s="17"/>
      <c r="Y287" s="7"/>
      <c r="Z287" s="7"/>
      <c r="AA287" s="7"/>
      <c r="AB287" s="5"/>
      <c r="AC287" s="5"/>
      <c r="AH287" s="7"/>
    </row>
    <row r="288" spans="1:41" ht="18" customHeight="1" x14ac:dyDescent="0.25">
      <c r="A288" s="14"/>
      <c r="B288" s="90" t="s">
        <v>506</v>
      </c>
      <c r="C288" s="90"/>
      <c r="D288" s="295"/>
      <c r="E288" s="295"/>
      <c r="F288" s="295"/>
      <c r="G288" s="295"/>
      <c r="H288" s="295"/>
      <c r="I288" s="295"/>
      <c r="J288" s="295"/>
      <c r="K288" s="17"/>
      <c r="Y288" s="7"/>
      <c r="Z288" s="7"/>
      <c r="AA288" s="7"/>
      <c r="AB288" s="5"/>
      <c r="AC288" s="5"/>
      <c r="AH288" s="7"/>
    </row>
    <row r="289" spans="1:34" ht="18" customHeight="1" x14ac:dyDescent="0.25">
      <c r="A289" s="14"/>
      <c r="B289" s="90" t="s">
        <v>507</v>
      </c>
      <c r="C289" s="90"/>
      <c r="D289" s="295"/>
      <c r="E289" s="295"/>
      <c r="F289" s="295"/>
      <c r="G289" s="295"/>
      <c r="H289" s="295"/>
      <c r="I289" s="295"/>
      <c r="J289" s="295"/>
      <c r="K289" s="17"/>
      <c r="Y289" s="7"/>
      <c r="Z289" s="7"/>
      <c r="AA289" s="7"/>
      <c r="AB289" s="5"/>
      <c r="AC289" s="5"/>
      <c r="AH289" s="7"/>
    </row>
    <row r="290" spans="1:34" ht="18" customHeight="1" x14ac:dyDescent="0.25">
      <c r="A290" s="14"/>
      <c r="B290" s="262" t="s">
        <v>508</v>
      </c>
      <c r="C290" s="90"/>
      <c r="D290" s="295"/>
      <c r="E290" s="295"/>
      <c r="F290" s="295"/>
      <c r="G290" s="295"/>
      <c r="H290" s="295"/>
      <c r="I290" s="295"/>
      <c r="J290" s="295"/>
      <c r="K290" s="17"/>
      <c r="Y290" s="7"/>
      <c r="Z290" s="7"/>
      <c r="AA290" s="7"/>
      <c r="AB290" s="5"/>
      <c r="AC290" s="5"/>
      <c r="AH290" s="7"/>
    </row>
    <row r="291" spans="1:34" ht="18" customHeight="1" x14ac:dyDescent="0.25">
      <c r="A291" s="14"/>
      <c r="B291" s="90" t="s">
        <v>389</v>
      </c>
      <c r="C291" s="90"/>
      <c r="D291" s="295"/>
      <c r="E291" s="295"/>
      <c r="F291" s="295"/>
      <c r="G291" s="295"/>
      <c r="H291" s="295"/>
      <c r="I291" s="295"/>
      <c r="J291" s="295"/>
      <c r="K291" s="17"/>
      <c r="Y291" s="7"/>
      <c r="Z291" s="7"/>
      <c r="AA291" s="7"/>
      <c r="AB291" s="5"/>
      <c r="AC291" s="5"/>
      <c r="AH291" s="7"/>
    </row>
    <row r="292" spans="1:34" ht="9.9499999999999993" customHeight="1" x14ac:dyDescent="0.25">
      <c r="A292" s="19"/>
      <c r="B292" s="20"/>
      <c r="C292" s="20"/>
      <c r="D292" s="20"/>
      <c r="E292" s="20"/>
      <c r="F292" s="20"/>
      <c r="G292" s="20"/>
      <c r="H292" s="20"/>
      <c r="I292" s="20"/>
      <c r="J292" s="20"/>
      <c r="K292" s="21"/>
      <c r="Y292" s="7"/>
      <c r="Z292" s="7"/>
      <c r="AA292" s="7"/>
      <c r="AB292" s="5"/>
      <c r="AC292" s="5"/>
      <c r="AH292" s="7"/>
    </row>
    <row r="293" spans="1:34" ht="9.9499999999999993" customHeight="1" x14ac:dyDescent="0.25">
      <c r="B293" s="8"/>
      <c r="C293" s="133"/>
      <c r="D293" s="131"/>
      <c r="E293" s="150"/>
      <c r="F293" s="131"/>
      <c r="G293" s="150"/>
      <c r="H293" s="103"/>
      <c r="I293" s="101"/>
      <c r="J293" s="35"/>
      <c r="R293" s="30"/>
    </row>
    <row r="294" spans="1:34" ht="9.9499999999999993" customHeight="1" x14ac:dyDescent="0.25">
      <c r="A294" s="11"/>
      <c r="B294" s="12"/>
      <c r="C294" s="12"/>
      <c r="D294" s="12"/>
      <c r="E294" s="12"/>
      <c r="F294" s="12"/>
      <c r="G294" s="12"/>
      <c r="H294" s="12"/>
      <c r="I294" s="12"/>
      <c r="J294" s="12"/>
      <c r="K294" s="13"/>
      <c r="AH294" s="7"/>
    </row>
    <row r="295" spans="1:34" ht="18" customHeight="1" x14ac:dyDescent="0.25">
      <c r="A295" s="14"/>
      <c r="B295" s="263" t="s">
        <v>511</v>
      </c>
      <c r="C295" s="15"/>
      <c r="D295" s="367"/>
      <c r="E295" s="367"/>
      <c r="F295" s="367"/>
      <c r="G295" s="367"/>
      <c r="H295" s="367"/>
      <c r="I295" s="367"/>
      <c r="J295" s="367"/>
      <c r="K295" s="17"/>
      <c r="AH295" s="7"/>
    </row>
    <row r="296" spans="1:34" ht="18" customHeight="1" x14ac:dyDescent="0.25">
      <c r="A296" s="14"/>
      <c r="B296" s="90" t="s">
        <v>479</v>
      </c>
      <c r="C296" s="90"/>
      <c r="D296" s="361"/>
      <c r="E296" s="361"/>
      <c r="F296" s="361"/>
      <c r="G296" s="361"/>
      <c r="H296" s="361"/>
      <c r="I296" s="361"/>
      <c r="J296" s="361"/>
      <c r="K296" s="17"/>
      <c r="AH296" s="7"/>
    </row>
    <row r="297" spans="1:34" ht="18" customHeight="1" x14ac:dyDescent="0.25">
      <c r="A297" s="14"/>
      <c r="B297" s="90" t="s">
        <v>480</v>
      </c>
      <c r="C297" s="90"/>
      <c r="D297" s="361"/>
      <c r="E297" s="361"/>
      <c r="F297" s="361"/>
      <c r="G297" s="361"/>
      <c r="H297" s="361"/>
      <c r="I297" s="361"/>
      <c r="J297" s="361"/>
      <c r="K297" s="17"/>
      <c r="AH297" s="7"/>
    </row>
    <row r="298" spans="1:34" ht="18" customHeight="1" x14ac:dyDescent="0.25">
      <c r="A298" s="14"/>
      <c r="B298" s="90" t="s">
        <v>483</v>
      </c>
      <c r="C298" s="90"/>
      <c r="D298" s="362"/>
      <c r="E298" s="363"/>
      <c r="F298" s="363"/>
      <c r="G298" s="363"/>
      <c r="H298" s="363"/>
      <c r="I298" s="363"/>
      <c r="J298" s="364"/>
      <c r="K298" s="17"/>
      <c r="AH298" s="7"/>
    </row>
    <row r="299" spans="1:34" ht="60" customHeight="1" x14ac:dyDescent="0.25">
      <c r="A299" s="14"/>
      <c r="B299" s="90" t="s">
        <v>484</v>
      </c>
      <c r="C299" s="90"/>
      <c r="D299" s="361"/>
      <c r="E299" s="361"/>
      <c r="F299" s="361"/>
      <c r="G299" s="361"/>
      <c r="H299" s="361"/>
      <c r="I299" s="361"/>
      <c r="J299" s="361"/>
      <c r="K299" s="17"/>
      <c r="AH299" s="7"/>
    </row>
    <row r="300" spans="1:34" ht="9.9499999999999993" customHeight="1" x14ac:dyDescent="0.25">
      <c r="A300" s="14"/>
      <c r="B300" s="90"/>
      <c r="C300" s="90"/>
      <c r="D300" s="91"/>
      <c r="E300" s="91"/>
      <c r="F300" s="91"/>
      <c r="G300" s="91"/>
      <c r="H300" s="91"/>
      <c r="I300" s="91"/>
      <c r="J300" s="91"/>
      <c r="K300" s="17"/>
      <c r="AH300" s="7"/>
    </row>
    <row r="301" spans="1:34" ht="18" customHeight="1" x14ac:dyDescent="0.25">
      <c r="A301" s="14"/>
      <c r="B301" s="15" t="s">
        <v>485</v>
      </c>
      <c r="C301" s="15"/>
      <c r="D301" s="360" t="s">
        <v>445</v>
      </c>
      <c r="E301" s="360"/>
      <c r="F301" s="360"/>
      <c r="G301" s="91"/>
      <c r="H301" s="48"/>
      <c r="I301" s="91"/>
      <c r="J301" s="48" t="s">
        <v>421</v>
      </c>
      <c r="K301" s="17"/>
      <c r="Y301" s="7"/>
      <c r="Z301" s="7"/>
      <c r="AA301" s="7"/>
      <c r="AB301" s="5"/>
      <c r="AC301" s="5"/>
      <c r="AH301" s="7"/>
    </row>
    <row r="302" spans="1:34" ht="18" customHeight="1" x14ac:dyDescent="0.25">
      <c r="A302" s="14"/>
      <c r="B302" s="90" t="s">
        <v>18</v>
      </c>
      <c r="C302" s="161" t="s">
        <v>446</v>
      </c>
      <c r="D302" s="128"/>
      <c r="E302" s="168" t="s">
        <v>447</v>
      </c>
      <c r="F302" s="128"/>
      <c r="G302" s="91"/>
      <c r="H302" s="24"/>
      <c r="I302" s="91"/>
      <c r="J302" s="160">
        <f>ROUND(((F302-D302)/30.4),0)</f>
        <v>0</v>
      </c>
      <c r="K302" s="17"/>
      <c r="P302" s="132"/>
      <c r="Q302" s="132"/>
      <c r="R302" s="133"/>
      <c r="S302" s="133"/>
      <c r="T302" s="133"/>
      <c r="U302" s="133"/>
      <c r="V302" s="133"/>
      <c r="W302" s="133"/>
      <c r="X302" s="133"/>
      <c r="Y302" s="133"/>
      <c r="Z302" s="133"/>
      <c r="AA302" s="133"/>
      <c r="AB302" s="134"/>
      <c r="AC302" s="134"/>
      <c r="AD302" s="133"/>
      <c r="AE302" s="133"/>
      <c r="AH302" s="7"/>
    </row>
    <row r="303" spans="1:34" ht="9.9499999999999993" customHeight="1" x14ac:dyDescent="0.25">
      <c r="A303" s="14"/>
      <c r="B303" s="90"/>
      <c r="C303" s="161"/>
      <c r="D303" s="98"/>
      <c r="E303" s="167"/>
      <c r="F303" s="98"/>
      <c r="G303" s="91"/>
      <c r="H303" s="24"/>
      <c r="I303" s="91"/>
      <c r="J303" s="91"/>
      <c r="K303" s="17"/>
      <c r="P303" s="132"/>
      <c r="Q303" s="132"/>
      <c r="R303" s="133"/>
      <c r="S303" s="133"/>
      <c r="T303" s="133"/>
      <c r="U303" s="133"/>
      <c r="V303" s="133"/>
      <c r="W303" s="133"/>
      <c r="X303" s="133"/>
      <c r="Y303" s="133"/>
      <c r="Z303" s="133"/>
      <c r="AA303" s="133"/>
      <c r="AB303" s="134"/>
      <c r="AC303" s="134"/>
      <c r="AD303" s="133"/>
      <c r="AE303" s="133"/>
      <c r="AH303" s="7"/>
    </row>
    <row r="304" spans="1:34" ht="18" customHeight="1" x14ac:dyDescent="0.25">
      <c r="A304" s="14"/>
      <c r="B304" s="90" t="s">
        <v>486</v>
      </c>
      <c r="C304" s="161"/>
      <c r="D304" s="355" t="s">
        <v>488</v>
      </c>
      <c r="E304" s="356"/>
      <c r="F304" s="27"/>
      <c r="G304" s="91"/>
      <c r="H304" s="357" t="s">
        <v>269</v>
      </c>
      <c r="I304" s="358"/>
      <c r="J304" s="27"/>
      <c r="K304" s="17"/>
      <c r="P304" s="132"/>
      <c r="Q304" s="132"/>
      <c r="R304" s="136"/>
      <c r="S304" s="133"/>
      <c r="T304" s="133"/>
      <c r="U304" s="133"/>
      <c r="V304" s="133"/>
      <c r="W304" s="133"/>
      <c r="X304" s="133"/>
      <c r="Y304" s="133"/>
      <c r="Z304" s="133"/>
      <c r="AA304" s="133"/>
      <c r="AB304" s="134"/>
      <c r="AC304" s="134"/>
      <c r="AD304" s="133"/>
      <c r="AE304" s="133"/>
      <c r="AH304" s="7"/>
    </row>
    <row r="305" spans="1:41" ht="18" customHeight="1" x14ac:dyDescent="0.25">
      <c r="A305" s="14"/>
      <c r="B305" s="90" t="s">
        <v>487</v>
      </c>
      <c r="C305" s="161"/>
      <c r="D305" s="355"/>
      <c r="E305" s="356"/>
      <c r="F305" s="27"/>
      <c r="G305" s="91"/>
      <c r="H305" s="359"/>
      <c r="I305" s="358"/>
      <c r="J305" s="27"/>
      <c r="K305" s="17"/>
      <c r="P305" s="132"/>
      <c r="Q305" s="132"/>
      <c r="R305" s="135"/>
      <c r="S305" s="133"/>
      <c r="T305" s="133"/>
      <c r="U305" s="133"/>
      <c r="V305" s="133"/>
      <c r="W305" s="133"/>
      <c r="X305" s="133"/>
      <c r="Y305" s="133"/>
      <c r="Z305" s="133"/>
      <c r="AA305" s="133"/>
      <c r="AB305" s="134"/>
      <c r="AC305" s="134"/>
      <c r="AD305" s="133"/>
      <c r="AE305" s="133"/>
      <c r="AH305" s="7"/>
    </row>
    <row r="306" spans="1:41" ht="18" customHeight="1" x14ac:dyDescent="0.25">
      <c r="A306" s="14"/>
      <c r="B306" s="304" t="s">
        <v>57</v>
      </c>
      <c r="C306" s="304"/>
      <c r="D306" s="304"/>
      <c r="E306" s="304"/>
      <c r="F306" s="304"/>
      <c r="G306" s="304"/>
      <c r="H306" s="304"/>
      <c r="I306" s="333"/>
      <c r="J306" s="27"/>
      <c r="K306" s="17"/>
      <c r="P306" s="132"/>
      <c r="Q306" s="132"/>
      <c r="R306" s="133"/>
      <c r="S306" s="133"/>
      <c r="T306" s="133"/>
      <c r="U306" s="133"/>
      <c r="V306" s="133"/>
      <c r="W306" s="133"/>
      <c r="X306" s="133"/>
      <c r="Y306" s="133"/>
      <c r="Z306" s="133"/>
      <c r="AA306" s="133"/>
      <c r="AB306" s="134"/>
      <c r="AC306" s="134"/>
      <c r="AD306" s="133"/>
      <c r="AE306" s="133"/>
      <c r="AH306" s="7"/>
    </row>
    <row r="307" spans="1:41" ht="9.9499999999999993" customHeight="1" x14ac:dyDescent="0.25">
      <c r="A307" s="14"/>
      <c r="B307" s="161"/>
      <c r="C307" s="161"/>
      <c r="D307" s="161"/>
      <c r="E307" s="161"/>
      <c r="F307" s="161"/>
      <c r="G307" s="161"/>
      <c r="H307" s="161"/>
      <c r="I307" s="161"/>
      <c r="J307" s="32"/>
      <c r="K307" s="17"/>
      <c r="Y307" s="7"/>
      <c r="Z307" s="7"/>
      <c r="AA307" s="7"/>
      <c r="AB307" s="5"/>
      <c r="AC307" s="5"/>
      <c r="AH307" s="7"/>
    </row>
    <row r="308" spans="1:41" ht="18" customHeight="1" x14ac:dyDescent="0.25">
      <c r="A308" s="14"/>
      <c r="B308" s="303" t="s">
        <v>490</v>
      </c>
      <c r="C308" s="304"/>
      <c r="D308" s="304"/>
      <c r="E308" s="304"/>
      <c r="F308" s="304"/>
      <c r="G308" s="304"/>
      <c r="H308" s="304"/>
      <c r="I308" s="333"/>
      <c r="J308" s="27"/>
      <c r="K308" s="17"/>
      <c r="M308" s="316" t="s">
        <v>19</v>
      </c>
      <c r="N308" s="316"/>
      <c r="O308" s="316"/>
      <c r="P308" s="316"/>
      <c r="Q308" s="316"/>
      <c r="R308" s="316"/>
      <c r="S308" s="378" t="s">
        <v>62</v>
      </c>
      <c r="T308" s="378"/>
      <c r="U308" s="378"/>
      <c r="V308" s="378"/>
      <c r="W308" s="378"/>
      <c r="X308" s="378"/>
      <c r="Y308" s="373" t="s">
        <v>59</v>
      </c>
      <c r="Z308" s="381"/>
      <c r="AA308" s="381"/>
      <c r="AB308" s="381"/>
      <c r="AC308" s="381"/>
      <c r="AD308" s="374"/>
      <c r="AE308" s="141"/>
      <c r="AF308" s="316" t="s">
        <v>61</v>
      </c>
      <c r="AG308" s="316"/>
      <c r="AH308" s="316"/>
      <c r="AI308" s="7"/>
      <c r="AJ308" s="373" t="s">
        <v>3</v>
      </c>
      <c r="AK308" s="374"/>
      <c r="AM308" s="365" t="s">
        <v>259</v>
      </c>
      <c r="AN308" s="7"/>
      <c r="AO308" s="365" t="s">
        <v>260</v>
      </c>
    </row>
    <row r="309" spans="1:41" ht="18" customHeight="1" x14ac:dyDescent="0.25">
      <c r="A309" s="14"/>
      <c r="B309" s="304" t="s">
        <v>489</v>
      </c>
      <c r="C309" s="304"/>
      <c r="D309" s="304"/>
      <c r="E309" s="304"/>
      <c r="F309" s="304"/>
      <c r="G309" s="304"/>
      <c r="H309" s="304"/>
      <c r="I309" s="333"/>
      <c r="J309" s="27"/>
      <c r="K309" s="17"/>
      <c r="M309" s="369" t="s">
        <v>7</v>
      </c>
      <c r="N309" s="370"/>
      <c r="O309" s="369" t="s">
        <v>6</v>
      </c>
      <c r="P309" s="370"/>
      <c r="Q309" s="373" t="s">
        <v>5</v>
      </c>
      <c r="R309" s="374"/>
      <c r="S309" s="373" t="s">
        <v>7</v>
      </c>
      <c r="T309" s="374"/>
      <c r="U309" s="373" t="s">
        <v>6</v>
      </c>
      <c r="V309" s="374"/>
      <c r="W309" s="373" t="s">
        <v>5</v>
      </c>
      <c r="X309" s="374"/>
      <c r="Y309" s="373" t="s">
        <v>7</v>
      </c>
      <c r="Z309" s="374"/>
      <c r="AA309" s="379" t="s">
        <v>6</v>
      </c>
      <c r="AB309" s="380"/>
      <c r="AC309" s="373" t="s">
        <v>5</v>
      </c>
      <c r="AD309" s="374"/>
      <c r="AE309" s="141"/>
      <c r="AF309" s="166" t="s">
        <v>7</v>
      </c>
      <c r="AG309" s="166" t="s">
        <v>6</v>
      </c>
      <c r="AH309" s="166" t="s">
        <v>5</v>
      </c>
      <c r="AI309" s="7"/>
      <c r="AJ309" s="166" t="s">
        <v>7</v>
      </c>
      <c r="AK309" s="166" t="s">
        <v>6</v>
      </c>
      <c r="AM309" s="366"/>
      <c r="AN309" s="7"/>
      <c r="AO309" s="366"/>
    </row>
    <row r="310" spans="1:41" ht="9.9499999999999993" customHeight="1" x14ac:dyDescent="0.25">
      <c r="A310" s="14"/>
      <c r="B310" s="16"/>
      <c r="C310" s="16"/>
      <c r="D310" s="16"/>
      <c r="E310" s="16"/>
      <c r="F310" s="16"/>
      <c r="G310" s="16"/>
      <c r="H310" s="16"/>
      <c r="I310" s="16"/>
      <c r="J310" s="16"/>
      <c r="K310" s="17"/>
      <c r="S310" s="7"/>
      <c r="T310" s="7"/>
      <c r="U310" s="7"/>
      <c r="V310" s="7"/>
      <c r="W310" s="7"/>
      <c r="X310" s="7"/>
      <c r="Y310" s="7"/>
      <c r="Z310" s="7"/>
      <c r="AA310" s="7"/>
      <c r="AB310" s="138"/>
      <c r="AC310" s="138"/>
      <c r="AD310" s="7"/>
      <c r="AE310" s="7"/>
      <c r="AH310" s="7"/>
      <c r="AI310" s="7"/>
      <c r="AJ310" s="7"/>
      <c r="AK310" s="7"/>
      <c r="AM310" s="7"/>
      <c r="AN310" s="7"/>
      <c r="AO310" s="7"/>
    </row>
    <row r="311" spans="1:41" ht="18" customHeight="1" x14ac:dyDescent="0.25">
      <c r="A311" s="14"/>
      <c r="B311" s="15" t="s">
        <v>493</v>
      </c>
      <c r="C311" s="15"/>
      <c r="D311" s="360" t="s">
        <v>445</v>
      </c>
      <c r="E311" s="360"/>
      <c r="F311" s="360"/>
      <c r="G311" s="16"/>
      <c r="H311" s="26" t="s">
        <v>408</v>
      </c>
      <c r="I311" s="16"/>
      <c r="J311" s="23" t="s">
        <v>492</v>
      </c>
      <c r="K311" s="17"/>
      <c r="M311" s="353">
        <f>IF(F304&gt;=F305,F304,F305)</f>
        <v>0</v>
      </c>
      <c r="N311" s="353"/>
      <c r="O311" s="353"/>
      <c r="P311" s="353"/>
      <c r="Q311" s="353"/>
      <c r="R311" s="353"/>
      <c r="S311" s="139"/>
      <c r="T311" s="139"/>
      <c r="U311" s="139"/>
      <c r="V311" s="139"/>
      <c r="W311" s="139"/>
      <c r="X311" s="139"/>
      <c r="Y311" s="35"/>
      <c r="Z311" s="35"/>
      <c r="AA311" s="35"/>
      <c r="AB311" s="140"/>
      <c r="AC311" s="140"/>
      <c r="AD311" s="35"/>
      <c r="AE311" s="7"/>
      <c r="AH311" s="7"/>
      <c r="AI311" s="7"/>
      <c r="AJ311" s="145"/>
      <c r="AK311" s="145"/>
      <c r="AM311" s="7"/>
      <c r="AN311" s="7"/>
      <c r="AO311" s="7"/>
    </row>
    <row r="312" spans="1:41" ht="18" customHeight="1" x14ac:dyDescent="0.25">
      <c r="A312" s="14"/>
      <c r="B312" s="99"/>
      <c r="C312" s="161" t="s">
        <v>491</v>
      </c>
      <c r="D312" s="128"/>
      <c r="E312" s="168" t="s">
        <v>447</v>
      </c>
      <c r="F312" s="128"/>
      <c r="G312" s="168"/>
      <c r="H312" s="27"/>
      <c r="I312" s="165"/>
      <c r="J312" s="160" t="str">
        <f t="shared" ref="J312:J314" si="84">IFERROR(ROUND(H312/((F312-D312)/30.4),0),"")</f>
        <v/>
      </c>
      <c r="K312" s="17"/>
      <c r="M312" s="137">
        <f>((($M311-$M$422)/($M$421-$M$422))*0.5+1)</f>
        <v>-0.25</v>
      </c>
      <c r="N312" s="143">
        <f>IF($M312&gt;1.5,1.5,IF($M312&lt;0.5,0,$M312))</f>
        <v>0</v>
      </c>
      <c r="O312" s="137">
        <f>((($M311-$O$422)/($O$421-$O$422))*0.5+1)</f>
        <v>-0.75</v>
      </c>
      <c r="P312" s="143">
        <f>IF($O312&gt;1.5,1.5,IF($O312&lt;0.5,0,$O312))</f>
        <v>0</v>
      </c>
      <c r="Q312" s="137">
        <f>((($M311-$Q$422)/($Q$421-$Q$422))*0.5+1)</f>
        <v>-0.5</v>
      </c>
      <c r="R312" s="143">
        <f>IF($Q312&gt;1.5,1.5,IF($Q312&lt;0.5,0,$Q312))</f>
        <v>0</v>
      </c>
      <c r="S312" s="137">
        <f>((($H312-$S$422)/($S$421-$S$422))*0.5+1)</f>
        <v>-1</v>
      </c>
      <c r="T312" s="143">
        <f>IF($S312&gt;1.5,1.5,IF($S312&lt;0.5,0,$S312))</f>
        <v>0</v>
      </c>
      <c r="U312" s="137">
        <f>((($H312-$U$422)/($U$421-$U$422))*0.5+1)</f>
        <v>-0.75</v>
      </c>
      <c r="V312" s="143">
        <f>IF($U312&gt;1.5,1.5,IF($U312&lt;0.5,0,$U312))</f>
        <v>0</v>
      </c>
      <c r="W312" s="137">
        <f>((($H312-$W$422)/($W$421-$W$422))*0.5+1)</f>
        <v>-1.4</v>
      </c>
      <c r="X312" s="143">
        <f>IF($W312&gt;1.5,1.5,IF($W312&lt;0.5,0,$W312))</f>
        <v>0</v>
      </c>
      <c r="Y312" s="137">
        <f>((($J306-$Y$422)/($Y$421-$Y$422))*0.5+1)</f>
        <v>-0.25</v>
      </c>
      <c r="Z312" s="143">
        <f>IF($Y312&gt;1.5,1.5,IF($Y312&lt;0.5,0,$Y312))</f>
        <v>0</v>
      </c>
      <c r="AA312" s="137">
        <f>((($J306-$AA$422)/($AA$421-$AA$422))*0.5+1)</f>
        <v>0</v>
      </c>
      <c r="AB312" s="143">
        <f>IF($AA312&gt;1.5,1.5,IF($AA312&lt;0.5,0,$AA312))</f>
        <v>0</v>
      </c>
      <c r="AC312" s="137">
        <f>((($J306-$AC$422)/($AC$421-$AC$422))*0.5+1)</f>
        <v>0</v>
      </c>
      <c r="AD312" s="143">
        <f>IF($AC312&gt;1.5,1.5,IF($AC312&lt;0.5,0,$AC312))</f>
        <v>0</v>
      </c>
      <c r="AE312" s="142"/>
      <c r="AF312" s="144">
        <f>IF(AND($AJ312=1,PRODUCT(N312,T312,Z312)&gt;=1,$J316&gt;=$AG$422),1,0)</f>
        <v>0</v>
      </c>
      <c r="AG312" s="144">
        <f>IF(AND($AK312=1,PRODUCT(P312,V312,AB312)&gt;=1,$J316&gt;=$AG$421),1,0)</f>
        <v>0</v>
      </c>
      <c r="AH312" s="144">
        <f>IF(AND($B312="Projektleiter",PRODUCT(R312,X312,AD312)&gt;=1,$J316&gt;=$AG$420),1,0)</f>
        <v>0</v>
      </c>
      <c r="AI312" s="7"/>
      <c r="AJ312" s="276">
        <f t="shared" ref="AJ312:AJ314" si="85">IF(OR($B312="Project Manager",$B312="Co-Project Manager",$B312="Sub-Project Manager",$B312="Deputy Project Manager"),1,0)</f>
        <v>0</v>
      </c>
      <c r="AK312" s="276">
        <f t="shared" ref="AK312:AK314" si="86">IF(OR($B312="Project Manager",$B312="Co-Project Manager",$B312="Sub-Project Manager"),1,0)</f>
        <v>0</v>
      </c>
      <c r="AM312" s="166">
        <f>IF(AND(F305&gt;=M$427,H312&gt;=O$427,J306&gt;=Q$427,AO312&gt;=S$427,J316&gt;=U$427),1,0)</f>
        <v>0</v>
      </c>
      <c r="AN312" s="7"/>
      <c r="AO312" s="154">
        <f>IF(F312="",0,DATEDIF(D312,F312,"m")+1)</f>
        <v>0</v>
      </c>
    </row>
    <row r="313" spans="1:41" ht="18" customHeight="1" x14ac:dyDescent="0.25">
      <c r="A313" s="14"/>
      <c r="B313" s="99"/>
      <c r="C313" s="161" t="s">
        <v>491</v>
      </c>
      <c r="D313" s="128"/>
      <c r="E313" s="168" t="s">
        <v>447</v>
      </c>
      <c r="F313" s="128"/>
      <c r="G313" s="168"/>
      <c r="H313" s="27"/>
      <c r="I313" s="165"/>
      <c r="J313" s="160" t="str">
        <f t="shared" si="84"/>
        <v/>
      </c>
      <c r="K313" s="17"/>
      <c r="M313" s="137">
        <f>((($M311-$M$422)/($M$421-$M$422))*0.5+1)</f>
        <v>-0.25</v>
      </c>
      <c r="N313" s="143">
        <f t="shared" ref="N313:N314" si="87">IF($M313&gt;1.5,1.5,IF($M313&lt;0.5,0,$M313))</f>
        <v>0</v>
      </c>
      <c r="O313" s="137">
        <f>((($M311-$O$422)/($O$421-$O$422))*0.5+1)</f>
        <v>-0.75</v>
      </c>
      <c r="P313" s="143">
        <f t="shared" ref="P313:P314" si="88">IF($O313&gt;1.5,1.5,IF($O313&lt;0.5,0,$O313))</f>
        <v>0</v>
      </c>
      <c r="Q313" s="137">
        <f>((($M311-$Q$422)/($Q$421-$Q$422))*0.5+1)</f>
        <v>-0.5</v>
      </c>
      <c r="R313" s="143">
        <f t="shared" ref="R313:R314" si="89">IF($Q313&gt;1.5,1.5,IF($Q313&lt;0.5,0,$Q313))</f>
        <v>0</v>
      </c>
      <c r="S313" s="137">
        <f>((($H313-$S$422)/($S$421-$S$422))*0.5+1)</f>
        <v>-1</v>
      </c>
      <c r="T313" s="143">
        <f t="shared" ref="T313:T314" si="90">IF($S313&gt;1.5,1.5,IF($S313&lt;0.5,0,$S313))</f>
        <v>0</v>
      </c>
      <c r="U313" s="137">
        <f>((($H313-$U$422)/($U$421-$U$422))*0.5+1)</f>
        <v>-0.75</v>
      </c>
      <c r="V313" s="143">
        <f t="shared" ref="V313:V314" si="91">IF($U313&gt;1.5,1.5,IF($U313&lt;0.5,0,$U313))</f>
        <v>0</v>
      </c>
      <c r="W313" s="137">
        <f>((($H313-$W$422)/($W$421-$W$422))*0.5+1)</f>
        <v>-1.4</v>
      </c>
      <c r="X313" s="143">
        <f t="shared" ref="X313:X314" si="92">IF($W313&gt;1.5,1.5,IF($W313&lt;0.5,0,$W313))</f>
        <v>0</v>
      </c>
      <c r="Y313" s="137">
        <f>((($J306-$Y$422)/($Y$421-$Y$422))*0.5+1)</f>
        <v>-0.25</v>
      </c>
      <c r="Z313" s="143">
        <f t="shared" ref="Z313:Z314" si="93">IF($Y313&gt;1.5,1.5,IF($Y313&lt;0.5,0,$Y313))</f>
        <v>0</v>
      </c>
      <c r="AA313" s="137">
        <f>((($J306-$AA$422)/($AA$421-$AA$422))*0.5+1)</f>
        <v>0</v>
      </c>
      <c r="AB313" s="143">
        <f t="shared" ref="AB313:AB314" si="94">IF($AA313&gt;1.5,1.5,IF($AA313&lt;0.5,0,$AA313))</f>
        <v>0</v>
      </c>
      <c r="AC313" s="137">
        <f>((($J306-$AC$422)/($AC$421-$AC$422))*0.5+1)</f>
        <v>0</v>
      </c>
      <c r="AD313" s="143">
        <f t="shared" ref="AD313:AD314" si="95">IF($AC313&gt;1.5,1.5,IF($AC313&lt;0.5,0,$AC313))</f>
        <v>0</v>
      </c>
      <c r="AE313" s="142"/>
      <c r="AF313" s="144">
        <f>IF(AND($AJ313=1,PRODUCT(N313,T313,Z313)&gt;=1,$J316&gt;=$AG$422),1,0)</f>
        <v>0</v>
      </c>
      <c r="AG313" s="144">
        <f>IF(AND($AK313=1,PRODUCT(P313,V313,AB313)&gt;=1,$J316&gt;=$AG$421),1,0)</f>
        <v>0</v>
      </c>
      <c r="AH313" s="144">
        <f>IF(AND($B313="Projektleiter",PRODUCT(R313,X313,AD313)&gt;=1,$J316&gt;=$AG$420),1,0)</f>
        <v>0</v>
      </c>
      <c r="AI313" s="7"/>
      <c r="AJ313" s="276">
        <f t="shared" si="85"/>
        <v>0</v>
      </c>
      <c r="AK313" s="276">
        <f t="shared" si="86"/>
        <v>0</v>
      </c>
      <c r="AM313" s="166">
        <f>IF(AND(F305&gt;=M$427,H313&gt;=O$427,J306&gt;=Q$427,AO313&gt;=S$427,J316&gt;=U$427),1,0)</f>
        <v>0</v>
      </c>
      <c r="AN313" s="7"/>
      <c r="AO313" s="154">
        <f>IF(F313="",0,DATEDIF(D313,F313,"m")+1)</f>
        <v>0</v>
      </c>
    </row>
    <row r="314" spans="1:41" ht="18" customHeight="1" x14ac:dyDescent="0.25">
      <c r="A314" s="14"/>
      <c r="B314" s="99"/>
      <c r="C314" s="161" t="s">
        <v>491</v>
      </c>
      <c r="D314" s="128"/>
      <c r="E314" s="168" t="s">
        <v>447</v>
      </c>
      <c r="F314" s="128"/>
      <c r="G314" s="168"/>
      <c r="H314" s="27"/>
      <c r="I314" s="165"/>
      <c r="J314" s="160" t="str">
        <f t="shared" si="84"/>
        <v/>
      </c>
      <c r="K314" s="17"/>
      <c r="M314" s="137">
        <f>((($M311-$M$422)/($M$421-$M$422))*0.5+1)</f>
        <v>-0.25</v>
      </c>
      <c r="N314" s="143">
        <f t="shared" si="87"/>
        <v>0</v>
      </c>
      <c r="O314" s="137">
        <f>((($M311-$O$422)/($O$421-$O$422))*0.5+1)</f>
        <v>-0.75</v>
      </c>
      <c r="P314" s="143">
        <f t="shared" si="88"/>
        <v>0</v>
      </c>
      <c r="Q314" s="137">
        <f>((($M311-$Q$422)/($Q$421-$Q$422))*0.5+1)</f>
        <v>-0.5</v>
      </c>
      <c r="R314" s="143">
        <f t="shared" si="89"/>
        <v>0</v>
      </c>
      <c r="S314" s="137">
        <f>((($H314-$S$422)/($S$421-$S$422))*0.5+1)</f>
        <v>-1</v>
      </c>
      <c r="T314" s="143">
        <f t="shared" si="90"/>
        <v>0</v>
      </c>
      <c r="U314" s="137">
        <f>((($H314-$U$422)/($U$421-$U$422))*0.5+1)</f>
        <v>-0.75</v>
      </c>
      <c r="V314" s="143">
        <f t="shared" si="91"/>
        <v>0</v>
      </c>
      <c r="W314" s="137">
        <f>((($H314-$W$422)/($W$421-$W$422))*0.5+1)</f>
        <v>-1.4</v>
      </c>
      <c r="X314" s="143">
        <f t="shared" si="92"/>
        <v>0</v>
      </c>
      <c r="Y314" s="137">
        <f>((($J306-$Y$422)/($Y$421-$Y$422))*0.5+1)</f>
        <v>-0.25</v>
      </c>
      <c r="Z314" s="143">
        <f t="shared" si="93"/>
        <v>0</v>
      </c>
      <c r="AA314" s="137">
        <f>((($J306-$AA$422)/($AA$421-$AA$422))*0.5+1)</f>
        <v>0</v>
      </c>
      <c r="AB314" s="143">
        <f t="shared" si="94"/>
        <v>0</v>
      </c>
      <c r="AC314" s="137">
        <f>((($J306-$AC$422)/($AC$421-$AC$422))*0.5+1)</f>
        <v>0</v>
      </c>
      <c r="AD314" s="143">
        <f t="shared" si="95"/>
        <v>0</v>
      </c>
      <c r="AE314" s="142"/>
      <c r="AF314" s="144">
        <f>IF(AND($AJ314=1,PRODUCT(N314,T314,Z314)&gt;=1,$J316&gt;=$AG$422),1,0)</f>
        <v>0</v>
      </c>
      <c r="AG314" s="144">
        <f>IF(AND($AK314=1,PRODUCT(P314,V314,AB314)&gt;=1,$J316&gt;=$AG$421),1,0)</f>
        <v>0</v>
      </c>
      <c r="AH314" s="144">
        <f>IF(AND($B314="Projektleiter",PRODUCT(R314,X314,AD314)&gt;=1,$J316&gt;=$AG$420),1,0)</f>
        <v>0</v>
      </c>
      <c r="AI314" s="7"/>
      <c r="AJ314" s="276">
        <f t="shared" si="85"/>
        <v>0</v>
      </c>
      <c r="AK314" s="276">
        <f t="shared" si="86"/>
        <v>0</v>
      </c>
      <c r="AM314" s="166">
        <f>IF(AND(F305&gt;=M$427,H314&gt;=O$427,J306&gt;=Q$427,AO314&gt;=S$427,J316&gt;=U$427),1,0)</f>
        <v>0</v>
      </c>
      <c r="AN314" s="7"/>
      <c r="AO314" s="154">
        <f>IF(F314="",0,DATEDIF(D314,F314,"m")+1)</f>
        <v>0</v>
      </c>
    </row>
    <row r="315" spans="1:41" ht="9.9499999999999993" customHeight="1" x14ac:dyDescent="0.25">
      <c r="A315" s="14"/>
      <c r="B315" s="90"/>
      <c r="C315" s="90"/>
      <c r="D315" s="159"/>
      <c r="E315" s="91"/>
      <c r="F315" s="91"/>
      <c r="G315" s="91"/>
      <c r="H315" s="91"/>
      <c r="I315" s="91"/>
      <c r="J315" s="91"/>
      <c r="K315" s="17"/>
      <c r="Y315" s="7"/>
      <c r="Z315" s="7"/>
      <c r="AA315" s="7"/>
      <c r="AB315" s="5"/>
      <c r="AC315" s="5"/>
      <c r="AH315" s="7"/>
    </row>
    <row r="316" spans="1:41" ht="18" customHeight="1" x14ac:dyDescent="0.25">
      <c r="A316" s="14"/>
      <c r="B316" s="306" t="s">
        <v>504</v>
      </c>
      <c r="C316" s="306"/>
      <c r="D316" s="306"/>
      <c r="E316" s="306"/>
      <c r="F316" s="306"/>
      <c r="G316" s="306"/>
      <c r="H316" s="306"/>
      <c r="I316" s="91"/>
      <c r="J316" s="160">
        <f>SUM(J317:J326)</f>
        <v>0</v>
      </c>
      <c r="K316" s="17"/>
      <c r="Y316" s="7"/>
      <c r="Z316" s="7"/>
      <c r="AA316" s="7"/>
      <c r="AB316" s="5"/>
      <c r="AC316" s="5"/>
      <c r="AH316" s="7"/>
    </row>
    <row r="317" spans="1:41" ht="18" customHeight="1" x14ac:dyDescent="0.25">
      <c r="A317" s="14"/>
      <c r="B317" s="304" t="s">
        <v>494</v>
      </c>
      <c r="C317" s="304"/>
      <c r="D317" s="304"/>
      <c r="E317" s="304"/>
      <c r="F317" s="304"/>
      <c r="G317" s="304"/>
      <c r="H317" s="304"/>
      <c r="I317" s="91"/>
      <c r="J317" s="27"/>
      <c r="K317" s="17"/>
      <c r="Y317" s="7"/>
      <c r="Z317" s="7"/>
      <c r="AA317" s="7"/>
      <c r="AB317" s="5"/>
      <c r="AC317" s="5"/>
      <c r="AH317" s="7"/>
    </row>
    <row r="318" spans="1:41" ht="18" customHeight="1" x14ac:dyDescent="0.25">
      <c r="A318" s="14"/>
      <c r="B318" s="304" t="s">
        <v>495</v>
      </c>
      <c r="C318" s="304"/>
      <c r="D318" s="304"/>
      <c r="E318" s="304"/>
      <c r="F318" s="304"/>
      <c r="G318" s="304"/>
      <c r="H318" s="304"/>
      <c r="I318" s="91"/>
      <c r="J318" s="27"/>
      <c r="K318" s="17"/>
      <c r="Y318" s="7"/>
      <c r="Z318" s="7"/>
      <c r="AA318" s="7"/>
      <c r="AB318" s="5"/>
      <c r="AC318" s="5"/>
      <c r="AH318" s="7"/>
    </row>
    <row r="319" spans="1:41" ht="18" customHeight="1" x14ac:dyDescent="0.25">
      <c r="A319" s="14"/>
      <c r="B319" s="304" t="s">
        <v>496</v>
      </c>
      <c r="C319" s="304"/>
      <c r="D319" s="304"/>
      <c r="E319" s="304"/>
      <c r="F319" s="304"/>
      <c r="G319" s="304"/>
      <c r="H319" s="304"/>
      <c r="I319" s="91"/>
      <c r="J319" s="27"/>
      <c r="K319" s="17"/>
      <c r="Y319" s="7"/>
      <c r="Z319" s="7"/>
      <c r="AA319" s="7"/>
      <c r="AB319" s="5"/>
      <c r="AC319" s="5"/>
      <c r="AH319" s="7"/>
    </row>
    <row r="320" spans="1:41" ht="18" customHeight="1" x14ac:dyDescent="0.25">
      <c r="A320" s="14"/>
      <c r="B320" s="304" t="s">
        <v>497</v>
      </c>
      <c r="C320" s="304"/>
      <c r="D320" s="304"/>
      <c r="E320" s="304"/>
      <c r="F320" s="304"/>
      <c r="G320" s="304"/>
      <c r="H320" s="304"/>
      <c r="I320" s="91"/>
      <c r="J320" s="27"/>
      <c r="K320" s="17"/>
      <c r="Y320" s="7"/>
      <c r="Z320" s="7"/>
      <c r="AA320" s="7"/>
      <c r="AB320" s="5"/>
      <c r="AC320" s="5"/>
      <c r="AH320" s="7"/>
    </row>
    <row r="321" spans="1:34" ht="18" customHeight="1" x14ac:dyDescent="0.25">
      <c r="A321" s="14"/>
      <c r="B321" s="304" t="s">
        <v>498</v>
      </c>
      <c r="C321" s="304"/>
      <c r="D321" s="304"/>
      <c r="E321" s="304"/>
      <c r="F321" s="304"/>
      <c r="G321" s="304"/>
      <c r="H321" s="304"/>
      <c r="I321" s="91"/>
      <c r="J321" s="27"/>
      <c r="K321" s="17"/>
      <c r="Y321" s="7"/>
      <c r="Z321" s="7"/>
      <c r="AA321" s="7"/>
      <c r="AB321" s="5"/>
      <c r="AC321" s="5"/>
      <c r="AH321" s="7"/>
    </row>
    <row r="322" spans="1:34" ht="18" customHeight="1" x14ac:dyDescent="0.25">
      <c r="A322" s="14"/>
      <c r="B322" s="304" t="s">
        <v>499</v>
      </c>
      <c r="C322" s="304"/>
      <c r="D322" s="304"/>
      <c r="E322" s="304"/>
      <c r="F322" s="304"/>
      <c r="G322" s="304"/>
      <c r="H322" s="304"/>
      <c r="I322" s="91"/>
      <c r="J322" s="27"/>
      <c r="K322" s="17"/>
      <c r="Y322" s="7"/>
      <c r="Z322" s="7"/>
      <c r="AA322" s="7"/>
      <c r="AB322" s="5"/>
      <c r="AC322" s="5"/>
      <c r="AH322" s="7"/>
    </row>
    <row r="323" spans="1:34" ht="18" customHeight="1" x14ac:dyDescent="0.25">
      <c r="A323" s="14"/>
      <c r="B323" s="304" t="s">
        <v>500</v>
      </c>
      <c r="C323" s="304"/>
      <c r="D323" s="304"/>
      <c r="E323" s="304"/>
      <c r="F323" s="304"/>
      <c r="G323" s="304"/>
      <c r="H323" s="304"/>
      <c r="I323" s="91"/>
      <c r="J323" s="27"/>
      <c r="K323" s="17"/>
      <c r="Y323" s="7"/>
      <c r="Z323" s="7"/>
      <c r="AA323" s="7"/>
      <c r="AB323" s="5"/>
      <c r="AC323" s="5"/>
      <c r="AH323" s="7"/>
    </row>
    <row r="324" spans="1:34" ht="18" customHeight="1" x14ac:dyDescent="0.25">
      <c r="A324" s="14"/>
      <c r="B324" s="304" t="s">
        <v>501</v>
      </c>
      <c r="C324" s="304"/>
      <c r="D324" s="304"/>
      <c r="E324" s="304"/>
      <c r="F324" s="304"/>
      <c r="G324" s="304"/>
      <c r="H324" s="304"/>
      <c r="I324" s="91"/>
      <c r="J324" s="27"/>
      <c r="K324" s="17"/>
      <c r="Y324" s="7"/>
      <c r="Z324" s="7"/>
      <c r="AA324" s="7"/>
      <c r="AB324" s="5"/>
      <c r="AC324" s="5"/>
      <c r="AH324" s="7"/>
    </row>
    <row r="325" spans="1:34" ht="18" customHeight="1" x14ac:dyDescent="0.25">
      <c r="A325" s="14"/>
      <c r="B325" s="304" t="s">
        <v>502</v>
      </c>
      <c r="C325" s="304"/>
      <c r="D325" s="304"/>
      <c r="E325" s="304"/>
      <c r="F325" s="304"/>
      <c r="G325" s="304"/>
      <c r="H325" s="304"/>
      <c r="I325" s="91"/>
      <c r="J325" s="27"/>
      <c r="K325" s="17"/>
      <c r="Y325" s="7"/>
      <c r="Z325" s="7"/>
      <c r="AA325" s="7"/>
      <c r="AB325" s="5"/>
      <c r="AC325" s="5"/>
      <c r="AH325" s="7"/>
    </row>
    <row r="326" spans="1:34" ht="18" customHeight="1" x14ac:dyDescent="0.25">
      <c r="A326" s="14"/>
      <c r="B326" s="304" t="s">
        <v>503</v>
      </c>
      <c r="C326" s="304"/>
      <c r="D326" s="304"/>
      <c r="E326" s="304"/>
      <c r="F326" s="304"/>
      <c r="G326" s="304"/>
      <c r="H326" s="304"/>
      <c r="I326" s="91"/>
      <c r="J326" s="27"/>
      <c r="K326" s="17"/>
      <c r="Y326" s="7"/>
      <c r="Z326" s="7"/>
      <c r="AA326" s="7"/>
      <c r="AB326" s="5"/>
      <c r="AC326" s="5"/>
      <c r="AH326" s="7"/>
    </row>
    <row r="327" spans="1:34" ht="9.9499999999999993" customHeight="1" x14ac:dyDescent="0.25">
      <c r="A327" s="14"/>
      <c r="B327" s="90"/>
      <c r="C327" s="90"/>
      <c r="D327" s="91"/>
      <c r="E327" s="91"/>
      <c r="F327" s="91"/>
      <c r="G327" s="91"/>
      <c r="H327" s="91"/>
      <c r="I327" s="91"/>
      <c r="J327" s="91"/>
      <c r="K327" s="17"/>
      <c r="Y327" s="7"/>
      <c r="Z327" s="7"/>
      <c r="AA327" s="7"/>
      <c r="AB327" s="5"/>
      <c r="AC327" s="5"/>
      <c r="AH327" s="7"/>
    </row>
    <row r="328" spans="1:34" ht="18" customHeight="1" x14ac:dyDescent="0.25">
      <c r="A328" s="14"/>
      <c r="B328" s="15" t="s">
        <v>505</v>
      </c>
      <c r="C328" s="15"/>
      <c r="D328" s="91"/>
      <c r="E328" s="91"/>
      <c r="F328" s="91"/>
      <c r="G328" s="91"/>
      <c r="H328" s="91"/>
      <c r="I328" s="91"/>
      <c r="J328" s="91"/>
      <c r="K328" s="17"/>
      <c r="Y328" s="7"/>
      <c r="Z328" s="7"/>
      <c r="AA328" s="7"/>
      <c r="AB328" s="5"/>
      <c r="AC328" s="5"/>
      <c r="AH328" s="7"/>
    </row>
    <row r="329" spans="1:34" ht="18" customHeight="1" x14ac:dyDescent="0.25">
      <c r="A329" s="14"/>
      <c r="B329" s="90" t="s">
        <v>506</v>
      </c>
      <c r="C329" s="90"/>
      <c r="D329" s="295"/>
      <c r="E329" s="295"/>
      <c r="F329" s="295"/>
      <c r="G329" s="295"/>
      <c r="H329" s="295"/>
      <c r="I329" s="295"/>
      <c r="J329" s="295"/>
      <c r="K329" s="17"/>
      <c r="Y329" s="7"/>
      <c r="Z329" s="7"/>
      <c r="AA329" s="7"/>
      <c r="AB329" s="5"/>
      <c r="AC329" s="5"/>
      <c r="AH329" s="7"/>
    </row>
    <row r="330" spans="1:34" ht="18" customHeight="1" x14ac:dyDescent="0.25">
      <c r="A330" s="14"/>
      <c r="B330" s="90" t="s">
        <v>507</v>
      </c>
      <c r="C330" s="90"/>
      <c r="D330" s="295"/>
      <c r="E330" s="295"/>
      <c r="F330" s="295"/>
      <c r="G330" s="295"/>
      <c r="H330" s="295"/>
      <c r="I330" s="295"/>
      <c r="J330" s="295"/>
      <c r="K330" s="17"/>
      <c r="Y330" s="7"/>
      <c r="Z330" s="7"/>
      <c r="AA330" s="7"/>
      <c r="AB330" s="5"/>
      <c r="AC330" s="5"/>
      <c r="AH330" s="7"/>
    </row>
    <row r="331" spans="1:34" ht="18" customHeight="1" x14ac:dyDescent="0.25">
      <c r="A331" s="14"/>
      <c r="B331" s="262" t="s">
        <v>508</v>
      </c>
      <c r="C331" s="90"/>
      <c r="D331" s="295"/>
      <c r="E331" s="295"/>
      <c r="F331" s="295"/>
      <c r="G331" s="295"/>
      <c r="H331" s="295"/>
      <c r="I331" s="295"/>
      <c r="J331" s="295"/>
      <c r="K331" s="17"/>
      <c r="Y331" s="7"/>
      <c r="Z331" s="7"/>
      <c r="AA331" s="7"/>
      <c r="AB331" s="5"/>
      <c r="AC331" s="5"/>
      <c r="AH331" s="7"/>
    </row>
    <row r="332" spans="1:34" ht="18" customHeight="1" x14ac:dyDescent="0.25">
      <c r="A332" s="14"/>
      <c r="B332" s="90" t="s">
        <v>389</v>
      </c>
      <c r="C332" s="90"/>
      <c r="D332" s="295"/>
      <c r="E332" s="295"/>
      <c r="F332" s="295"/>
      <c r="G332" s="295"/>
      <c r="H332" s="295"/>
      <c r="I332" s="295"/>
      <c r="J332" s="295"/>
      <c r="K332" s="17"/>
      <c r="Y332" s="7"/>
      <c r="Z332" s="7"/>
      <c r="AA332" s="7"/>
      <c r="AB332" s="5"/>
      <c r="AC332" s="5"/>
      <c r="AH332" s="7"/>
    </row>
    <row r="333" spans="1:34" ht="9.9499999999999993" customHeight="1" x14ac:dyDescent="0.25">
      <c r="A333" s="19"/>
      <c r="B333" s="20"/>
      <c r="C333" s="20"/>
      <c r="D333" s="20"/>
      <c r="E333" s="20"/>
      <c r="F333" s="20"/>
      <c r="G333" s="20"/>
      <c r="H333" s="20"/>
      <c r="I333" s="20"/>
      <c r="J333" s="20"/>
      <c r="K333" s="21"/>
      <c r="Y333" s="7"/>
      <c r="Z333" s="7"/>
      <c r="AA333" s="7"/>
      <c r="AB333" s="5"/>
      <c r="AC333" s="5"/>
      <c r="AH333" s="7"/>
    </row>
    <row r="334" spans="1:34" ht="9.9499999999999993" customHeight="1" x14ac:dyDescent="0.25">
      <c r="B334" s="8"/>
      <c r="C334" s="133"/>
      <c r="D334" s="131"/>
      <c r="E334" s="150"/>
      <c r="F334" s="131"/>
      <c r="G334" s="101"/>
      <c r="H334" s="35"/>
      <c r="I334" s="101"/>
      <c r="J334" s="35"/>
    </row>
    <row r="335" spans="1:34" ht="9.9499999999999993" customHeight="1" x14ac:dyDescent="0.25">
      <c r="A335" s="11"/>
      <c r="B335" s="12"/>
      <c r="C335" s="12"/>
      <c r="D335" s="12"/>
      <c r="E335" s="12"/>
      <c r="F335" s="12"/>
      <c r="G335" s="12"/>
      <c r="H335" s="12"/>
      <c r="I335" s="12"/>
      <c r="J335" s="12"/>
      <c r="K335" s="13"/>
      <c r="AH335" s="7"/>
    </row>
    <row r="336" spans="1:34" ht="18" customHeight="1" x14ac:dyDescent="0.25">
      <c r="A336" s="14"/>
      <c r="B336" s="263" t="s">
        <v>510</v>
      </c>
      <c r="C336" s="15"/>
      <c r="D336" s="367"/>
      <c r="E336" s="367"/>
      <c r="F336" s="367"/>
      <c r="G336" s="367"/>
      <c r="H336" s="367"/>
      <c r="I336" s="367"/>
      <c r="J336" s="367"/>
      <c r="K336" s="17"/>
      <c r="AH336" s="7"/>
    </row>
    <row r="337" spans="1:41" ht="18" customHeight="1" x14ac:dyDescent="0.25">
      <c r="A337" s="14"/>
      <c r="B337" s="90" t="s">
        <v>479</v>
      </c>
      <c r="C337" s="90"/>
      <c r="D337" s="361"/>
      <c r="E337" s="361"/>
      <c r="F337" s="361"/>
      <c r="G337" s="361"/>
      <c r="H337" s="361"/>
      <c r="I337" s="361"/>
      <c r="J337" s="361"/>
      <c r="K337" s="17"/>
      <c r="AH337" s="7"/>
    </row>
    <row r="338" spans="1:41" ht="18" customHeight="1" x14ac:dyDescent="0.25">
      <c r="A338" s="14"/>
      <c r="B338" s="90" t="s">
        <v>480</v>
      </c>
      <c r="C338" s="90"/>
      <c r="D338" s="361"/>
      <c r="E338" s="361"/>
      <c r="F338" s="361"/>
      <c r="G338" s="361"/>
      <c r="H338" s="361"/>
      <c r="I338" s="361"/>
      <c r="J338" s="361"/>
      <c r="K338" s="17"/>
      <c r="AH338" s="7"/>
    </row>
    <row r="339" spans="1:41" ht="18" customHeight="1" x14ac:dyDescent="0.25">
      <c r="A339" s="14"/>
      <c r="B339" s="90" t="s">
        <v>483</v>
      </c>
      <c r="C339" s="90"/>
      <c r="D339" s="362"/>
      <c r="E339" s="363"/>
      <c r="F339" s="363"/>
      <c r="G339" s="363"/>
      <c r="H339" s="363"/>
      <c r="I339" s="363"/>
      <c r="J339" s="364"/>
      <c r="K339" s="17"/>
      <c r="AH339" s="7"/>
    </row>
    <row r="340" spans="1:41" ht="60" customHeight="1" x14ac:dyDescent="0.25">
      <c r="A340" s="14"/>
      <c r="B340" s="90" t="s">
        <v>484</v>
      </c>
      <c r="C340" s="90"/>
      <c r="D340" s="361"/>
      <c r="E340" s="361"/>
      <c r="F340" s="361"/>
      <c r="G340" s="361"/>
      <c r="H340" s="361"/>
      <c r="I340" s="361"/>
      <c r="J340" s="361"/>
      <c r="K340" s="17"/>
      <c r="AH340" s="7"/>
    </row>
    <row r="341" spans="1:41" ht="9.9499999999999993" customHeight="1" x14ac:dyDescent="0.25">
      <c r="A341" s="14"/>
      <c r="B341" s="90"/>
      <c r="C341" s="90"/>
      <c r="D341" s="91"/>
      <c r="E341" s="91"/>
      <c r="F341" s="91"/>
      <c r="G341" s="91"/>
      <c r="H341" s="91"/>
      <c r="I341" s="91"/>
      <c r="J341" s="91"/>
      <c r="K341" s="17"/>
      <c r="AH341" s="7"/>
    </row>
    <row r="342" spans="1:41" ht="18" customHeight="1" x14ac:dyDescent="0.25">
      <c r="A342" s="14"/>
      <c r="B342" s="15" t="s">
        <v>485</v>
      </c>
      <c r="C342" s="15"/>
      <c r="D342" s="360" t="s">
        <v>445</v>
      </c>
      <c r="E342" s="360"/>
      <c r="F342" s="360"/>
      <c r="G342" s="91"/>
      <c r="H342" s="48"/>
      <c r="I342" s="91"/>
      <c r="J342" s="48" t="s">
        <v>421</v>
      </c>
      <c r="K342" s="17"/>
      <c r="Y342" s="7"/>
      <c r="Z342" s="7"/>
      <c r="AA342" s="7"/>
      <c r="AB342" s="5"/>
      <c r="AC342" s="5"/>
      <c r="AH342" s="7"/>
    </row>
    <row r="343" spans="1:41" ht="18" customHeight="1" x14ac:dyDescent="0.25">
      <c r="A343" s="14"/>
      <c r="B343" s="90" t="s">
        <v>18</v>
      </c>
      <c r="C343" s="161" t="s">
        <v>446</v>
      </c>
      <c r="D343" s="128"/>
      <c r="E343" s="168" t="s">
        <v>447</v>
      </c>
      <c r="F343" s="128"/>
      <c r="G343" s="91"/>
      <c r="H343" s="24"/>
      <c r="I343" s="91"/>
      <c r="J343" s="160">
        <f>ROUND(((F343-D343)/30.4),0)</f>
        <v>0</v>
      </c>
      <c r="K343" s="17"/>
      <c r="P343" s="132"/>
      <c r="Q343" s="132"/>
      <c r="R343" s="133"/>
      <c r="S343" s="133"/>
      <c r="T343" s="133"/>
      <c r="U343" s="133"/>
      <c r="V343" s="133"/>
      <c r="W343" s="133"/>
      <c r="X343" s="133"/>
      <c r="Y343" s="133"/>
      <c r="Z343" s="133"/>
      <c r="AA343" s="133"/>
      <c r="AB343" s="134"/>
      <c r="AC343" s="134"/>
      <c r="AD343" s="133"/>
      <c r="AE343" s="133"/>
      <c r="AH343" s="7"/>
    </row>
    <row r="344" spans="1:41" ht="9.9499999999999993" customHeight="1" x14ac:dyDescent="0.25">
      <c r="A344" s="14"/>
      <c r="B344" s="90"/>
      <c r="C344" s="161"/>
      <c r="D344" s="98"/>
      <c r="E344" s="167"/>
      <c r="F344" s="98"/>
      <c r="G344" s="91"/>
      <c r="H344" s="24"/>
      <c r="I344" s="91"/>
      <c r="J344" s="91"/>
      <c r="K344" s="17"/>
      <c r="P344" s="132"/>
      <c r="Q344" s="132"/>
      <c r="R344" s="133"/>
      <c r="S344" s="133"/>
      <c r="T344" s="133"/>
      <c r="U344" s="133"/>
      <c r="V344" s="133"/>
      <c r="W344" s="133"/>
      <c r="X344" s="133"/>
      <c r="Y344" s="133"/>
      <c r="Z344" s="133"/>
      <c r="AA344" s="133"/>
      <c r="AB344" s="134"/>
      <c r="AC344" s="134"/>
      <c r="AD344" s="133"/>
      <c r="AE344" s="133"/>
      <c r="AH344" s="7"/>
    </row>
    <row r="345" spans="1:41" ht="18" customHeight="1" x14ac:dyDescent="0.25">
      <c r="A345" s="14"/>
      <c r="B345" s="90" t="s">
        <v>486</v>
      </c>
      <c r="C345" s="161"/>
      <c r="D345" s="355" t="s">
        <v>488</v>
      </c>
      <c r="E345" s="356"/>
      <c r="F345" s="27"/>
      <c r="G345" s="91"/>
      <c r="H345" s="357" t="s">
        <v>269</v>
      </c>
      <c r="I345" s="358"/>
      <c r="J345" s="27"/>
      <c r="K345" s="17"/>
      <c r="P345" s="132"/>
      <c r="Q345" s="132"/>
      <c r="R345" s="136"/>
      <c r="S345" s="133"/>
      <c r="T345" s="133"/>
      <c r="U345" s="133"/>
      <c r="V345" s="133"/>
      <c r="W345" s="133"/>
      <c r="X345" s="133"/>
      <c r="Y345" s="133"/>
      <c r="Z345" s="133"/>
      <c r="AA345" s="133"/>
      <c r="AB345" s="134"/>
      <c r="AC345" s="134"/>
      <c r="AD345" s="133"/>
      <c r="AE345" s="133"/>
      <c r="AH345" s="7"/>
    </row>
    <row r="346" spans="1:41" ht="18" customHeight="1" x14ac:dyDescent="0.25">
      <c r="A346" s="14"/>
      <c r="B346" s="90" t="s">
        <v>487</v>
      </c>
      <c r="C346" s="161"/>
      <c r="D346" s="355"/>
      <c r="E346" s="356"/>
      <c r="F346" s="27"/>
      <c r="G346" s="91"/>
      <c r="H346" s="359"/>
      <c r="I346" s="358"/>
      <c r="J346" s="27"/>
      <c r="K346" s="17"/>
      <c r="P346" s="132"/>
      <c r="Q346" s="132"/>
      <c r="R346" s="135"/>
      <c r="S346" s="133"/>
      <c r="T346" s="133"/>
      <c r="U346" s="133"/>
      <c r="V346" s="133"/>
      <c r="W346" s="133"/>
      <c r="X346" s="133"/>
      <c r="Y346" s="133"/>
      <c r="Z346" s="133"/>
      <c r="AA346" s="133"/>
      <c r="AB346" s="134"/>
      <c r="AC346" s="134"/>
      <c r="AD346" s="133"/>
      <c r="AE346" s="133"/>
      <c r="AH346" s="7"/>
    </row>
    <row r="347" spans="1:41" ht="18" customHeight="1" x14ac:dyDescent="0.25">
      <c r="A347" s="14"/>
      <c r="B347" s="304" t="s">
        <v>57</v>
      </c>
      <c r="C347" s="304"/>
      <c r="D347" s="304"/>
      <c r="E347" s="304"/>
      <c r="F347" s="304"/>
      <c r="G347" s="304"/>
      <c r="H347" s="304"/>
      <c r="I347" s="333"/>
      <c r="J347" s="27"/>
      <c r="K347" s="17"/>
      <c r="P347" s="132"/>
      <c r="Q347" s="132"/>
      <c r="R347" s="133"/>
      <c r="S347" s="133"/>
      <c r="T347" s="133"/>
      <c r="U347" s="133"/>
      <c r="V347" s="133"/>
      <c r="W347" s="133"/>
      <c r="X347" s="133"/>
      <c r="Y347" s="133"/>
      <c r="Z347" s="133"/>
      <c r="AA347" s="133"/>
      <c r="AB347" s="134"/>
      <c r="AC347" s="134"/>
      <c r="AD347" s="133"/>
      <c r="AE347" s="133"/>
      <c r="AH347" s="7"/>
    </row>
    <row r="348" spans="1:41" ht="9.9499999999999993" customHeight="1" x14ac:dyDescent="0.25">
      <c r="A348" s="14"/>
      <c r="B348" s="161"/>
      <c r="C348" s="161"/>
      <c r="D348" s="161"/>
      <c r="E348" s="161"/>
      <c r="F348" s="161"/>
      <c r="G348" s="161"/>
      <c r="H348" s="161"/>
      <c r="I348" s="161"/>
      <c r="J348" s="32"/>
      <c r="K348" s="17"/>
      <c r="Y348" s="7"/>
      <c r="Z348" s="7"/>
      <c r="AA348" s="7"/>
      <c r="AB348" s="5"/>
      <c r="AC348" s="5"/>
      <c r="AH348" s="7"/>
    </row>
    <row r="349" spans="1:41" ht="18" customHeight="1" x14ac:dyDescent="0.25">
      <c r="A349" s="14"/>
      <c r="B349" s="303" t="s">
        <v>490</v>
      </c>
      <c r="C349" s="304"/>
      <c r="D349" s="304"/>
      <c r="E349" s="304"/>
      <c r="F349" s="304"/>
      <c r="G349" s="304"/>
      <c r="H349" s="304"/>
      <c r="I349" s="333"/>
      <c r="J349" s="27"/>
      <c r="K349" s="17"/>
      <c r="M349" s="316" t="s">
        <v>19</v>
      </c>
      <c r="N349" s="316"/>
      <c r="O349" s="316"/>
      <c r="P349" s="316"/>
      <c r="Q349" s="316"/>
      <c r="R349" s="316"/>
      <c r="S349" s="378" t="s">
        <v>62</v>
      </c>
      <c r="T349" s="378"/>
      <c r="U349" s="378"/>
      <c r="V349" s="378"/>
      <c r="W349" s="378"/>
      <c r="X349" s="378"/>
      <c r="Y349" s="373" t="s">
        <v>59</v>
      </c>
      <c r="Z349" s="381"/>
      <c r="AA349" s="381"/>
      <c r="AB349" s="381"/>
      <c r="AC349" s="381"/>
      <c r="AD349" s="374"/>
      <c r="AE349" s="141"/>
      <c r="AF349" s="316" t="s">
        <v>61</v>
      </c>
      <c r="AG349" s="316"/>
      <c r="AH349" s="316"/>
      <c r="AI349" s="7"/>
      <c r="AJ349" s="373" t="s">
        <v>3</v>
      </c>
      <c r="AK349" s="374"/>
      <c r="AM349" s="365" t="s">
        <v>259</v>
      </c>
      <c r="AN349" s="7"/>
      <c r="AO349" s="365" t="s">
        <v>260</v>
      </c>
    </row>
    <row r="350" spans="1:41" ht="18" customHeight="1" x14ac:dyDescent="0.25">
      <c r="A350" s="14"/>
      <c r="B350" s="304" t="s">
        <v>489</v>
      </c>
      <c r="C350" s="304"/>
      <c r="D350" s="304"/>
      <c r="E350" s="304"/>
      <c r="F350" s="304"/>
      <c r="G350" s="304"/>
      <c r="H350" s="304"/>
      <c r="I350" s="333"/>
      <c r="J350" s="27"/>
      <c r="K350" s="17"/>
      <c r="M350" s="369" t="s">
        <v>7</v>
      </c>
      <c r="N350" s="370"/>
      <c r="O350" s="369" t="s">
        <v>6</v>
      </c>
      <c r="P350" s="370"/>
      <c r="Q350" s="373" t="s">
        <v>5</v>
      </c>
      <c r="R350" s="374"/>
      <c r="S350" s="373" t="s">
        <v>7</v>
      </c>
      <c r="T350" s="374"/>
      <c r="U350" s="373" t="s">
        <v>6</v>
      </c>
      <c r="V350" s="374"/>
      <c r="W350" s="373" t="s">
        <v>5</v>
      </c>
      <c r="X350" s="374"/>
      <c r="Y350" s="373" t="s">
        <v>7</v>
      </c>
      <c r="Z350" s="374"/>
      <c r="AA350" s="379" t="s">
        <v>6</v>
      </c>
      <c r="AB350" s="380"/>
      <c r="AC350" s="373" t="s">
        <v>5</v>
      </c>
      <c r="AD350" s="374"/>
      <c r="AE350" s="141"/>
      <c r="AF350" s="166" t="s">
        <v>7</v>
      </c>
      <c r="AG350" s="166" t="s">
        <v>6</v>
      </c>
      <c r="AH350" s="166" t="s">
        <v>5</v>
      </c>
      <c r="AI350" s="7"/>
      <c r="AJ350" s="166" t="s">
        <v>7</v>
      </c>
      <c r="AK350" s="166" t="s">
        <v>6</v>
      </c>
      <c r="AM350" s="366"/>
      <c r="AN350" s="7"/>
      <c r="AO350" s="366"/>
    </row>
    <row r="351" spans="1:41" ht="9.9499999999999993" customHeight="1" x14ac:dyDescent="0.25">
      <c r="A351" s="14"/>
      <c r="B351" s="16"/>
      <c r="C351" s="16"/>
      <c r="D351" s="16"/>
      <c r="E351" s="16"/>
      <c r="F351" s="16"/>
      <c r="G351" s="16"/>
      <c r="H351" s="16"/>
      <c r="I351" s="16"/>
      <c r="J351" s="16"/>
      <c r="K351" s="17"/>
      <c r="S351" s="7"/>
      <c r="T351" s="7"/>
      <c r="U351" s="7"/>
      <c r="V351" s="7"/>
      <c r="W351" s="7"/>
      <c r="X351" s="7"/>
      <c r="Y351" s="7"/>
      <c r="Z351" s="7"/>
      <c r="AA351" s="7"/>
      <c r="AB351" s="138"/>
      <c r="AC351" s="138"/>
      <c r="AD351" s="7"/>
      <c r="AE351" s="7"/>
      <c r="AH351" s="7"/>
      <c r="AI351" s="7"/>
      <c r="AJ351" s="7"/>
      <c r="AK351" s="7"/>
      <c r="AM351" s="7"/>
      <c r="AN351" s="7"/>
      <c r="AO351" s="7"/>
    </row>
    <row r="352" spans="1:41" ht="18" customHeight="1" x14ac:dyDescent="0.25">
      <c r="A352" s="14"/>
      <c r="B352" s="15" t="s">
        <v>493</v>
      </c>
      <c r="C352" s="15"/>
      <c r="D352" s="360" t="s">
        <v>445</v>
      </c>
      <c r="E352" s="360"/>
      <c r="F352" s="360"/>
      <c r="G352" s="16"/>
      <c r="H352" s="26" t="s">
        <v>408</v>
      </c>
      <c r="I352" s="16"/>
      <c r="J352" s="23" t="s">
        <v>492</v>
      </c>
      <c r="K352" s="17"/>
      <c r="M352" s="353">
        <f>IF(F345&gt;=F346,F345,F346)</f>
        <v>0</v>
      </c>
      <c r="N352" s="353"/>
      <c r="O352" s="353"/>
      <c r="P352" s="353"/>
      <c r="Q352" s="353"/>
      <c r="R352" s="353"/>
      <c r="S352" s="139"/>
      <c r="T352" s="139"/>
      <c r="U352" s="139"/>
      <c r="V352" s="139"/>
      <c r="W352" s="139"/>
      <c r="X352" s="139"/>
      <c r="Y352" s="35"/>
      <c r="Z352" s="35"/>
      <c r="AA352" s="35"/>
      <c r="AB352" s="140"/>
      <c r="AC352" s="140"/>
      <c r="AD352" s="35"/>
      <c r="AE352" s="7"/>
      <c r="AH352" s="7"/>
      <c r="AI352" s="7"/>
      <c r="AJ352" s="145"/>
      <c r="AK352" s="145"/>
      <c r="AM352" s="7"/>
      <c r="AN352" s="7"/>
      <c r="AO352" s="7"/>
    </row>
    <row r="353" spans="1:41" ht="18" customHeight="1" x14ac:dyDescent="0.25">
      <c r="A353" s="14"/>
      <c r="B353" s="99"/>
      <c r="C353" s="161" t="s">
        <v>491</v>
      </c>
      <c r="D353" s="128"/>
      <c r="E353" s="168" t="s">
        <v>447</v>
      </c>
      <c r="F353" s="128"/>
      <c r="G353" s="168"/>
      <c r="H353" s="27"/>
      <c r="I353" s="165"/>
      <c r="J353" s="160" t="str">
        <f t="shared" ref="J353:J355" si="96">IFERROR(ROUND(H353/((F353-D353)/30.4),0),"")</f>
        <v/>
      </c>
      <c r="K353" s="17"/>
      <c r="M353" s="137">
        <f>((($M352-$M$422)/($M$421-$M$422))*0.5+1)</f>
        <v>-0.25</v>
      </c>
      <c r="N353" s="143">
        <f>IF($M353&gt;1.5,1.5,IF($M353&lt;0.5,0,$M353))</f>
        <v>0</v>
      </c>
      <c r="O353" s="137">
        <f>((($M352-$O$422)/($O$421-$O$422))*0.5+1)</f>
        <v>-0.75</v>
      </c>
      <c r="P353" s="143">
        <f>IF($O353&gt;1.5,1.5,IF($O353&lt;0.5,0,$O353))</f>
        <v>0</v>
      </c>
      <c r="Q353" s="137">
        <f>((($M352-$Q$422)/($Q$421-$Q$422))*0.5+1)</f>
        <v>-0.5</v>
      </c>
      <c r="R353" s="143">
        <f>IF($Q353&gt;1.5,1.5,IF($Q353&lt;0.5,0,$Q353))</f>
        <v>0</v>
      </c>
      <c r="S353" s="137">
        <f>((($H353-$S$422)/($S$421-$S$422))*0.5+1)</f>
        <v>-1</v>
      </c>
      <c r="T353" s="143">
        <f>IF($S353&gt;1.5,1.5,IF($S353&lt;0.5,0,$S353))</f>
        <v>0</v>
      </c>
      <c r="U353" s="137">
        <f>((($H353-$U$422)/($U$421-$U$422))*0.5+1)</f>
        <v>-0.75</v>
      </c>
      <c r="V353" s="143">
        <f>IF($U353&gt;1.5,1.5,IF($U353&lt;0.5,0,$U353))</f>
        <v>0</v>
      </c>
      <c r="W353" s="137">
        <f>((($H353-$W$422)/($W$421-$W$422))*0.5+1)</f>
        <v>-1.4</v>
      </c>
      <c r="X353" s="143">
        <f>IF($W353&gt;1.5,1.5,IF($W353&lt;0.5,0,$W353))</f>
        <v>0</v>
      </c>
      <c r="Y353" s="137">
        <f>((($J347-$Y$422)/($Y$421-$Y$422))*0.5+1)</f>
        <v>-0.25</v>
      </c>
      <c r="Z353" s="143">
        <f>IF($Y353&gt;1.5,1.5,IF($Y353&lt;0.5,0,$Y353))</f>
        <v>0</v>
      </c>
      <c r="AA353" s="137">
        <f>((($J347-$AA$422)/($AA$421-$AA$422))*0.5+1)</f>
        <v>0</v>
      </c>
      <c r="AB353" s="143">
        <f>IF($AA353&gt;1.5,1.5,IF($AA353&lt;0.5,0,$AA353))</f>
        <v>0</v>
      </c>
      <c r="AC353" s="137">
        <f>((($J347-$AC$422)/($AC$421-$AC$422))*0.5+1)</f>
        <v>0</v>
      </c>
      <c r="AD353" s="143">
        <f>IF($AC353&gt;1.5,1.5,IF($AC353&lt;0.5,0,$AC353))</f>
        <v>0</v>
      </c>
      <c r="AE353" s="142"/>
      <c r="AF353" s="144">
        <f>IF(AND($AJ353=1,PRODUCT(N353,T353,Z353)&gt;=1,$J357&gt;=$AG$422),1,0)</f>
        <v>0</v>
      </c>
      <c r="AG353" s="144">
        <f>IF(AND($AK353=1,PRODUCT(P353,V353,AB353)&gt;=1,$J357&gt;=$AG$421),1,0)</f>
        <v>0</v>
      </c>
      <c r="AH353" s="144">
        <f>IF(AND($B353="Projektleiter",PRODUCT(R353,X353,AD353)&gt;=1,$J357&gt;=$AG$420),1,0)</f>
        <v>0</v>
      </c>
      <c r="AI353" s="7"/>
      <c r="AJ353" s="276">
        <f t="shared" ref="AJ353:AJ355" si="97">IF(OR($B353="Project Manager",$B353="Co-Project Manager",$B353="Sub-Project Manager",$B353="Deputy Project Manager"),1,0)</f>
        <v>0</v>
      </c>
      <c r="AK353" s="276">
        <f t="shared" ref="AK353:AK355" si="98">IF(OR($B353="Project Manager",$B353="Co-Project Manager",$B353="Sub-Project Manager"),1,0)</f>
        <v>0</v>
      </c>
      <c r="AM353" s="166">
        <f>IF(AND(F346&gt;=M$427,H353&gt;=O$427,J347&gt;=Q$427,AO353&gt;=S$427,J357&gt;=U$427),1,0)</f>
        <v>0</v>
      </c>
      <c r="AN353" s="7"/>
      <c r="AO353" s="154">
        <f>IF(F353="",0,DATEDIF(D353,F353,"m")+1)</f>
        <v>0</v>
      </c>
    </row>
    <row r="354" spans="1:41" ht="18" customHeight="1" x14ac:dyDescent="0.25">
      <c r="A354" s="14"/>
      <c r="B354" s="99"/>
      <c r="C354" s="161" t="s">
        <v>491</v>
      </c>
      <c r="D354" s="128"/>
      <c r="E354" s="168" t="s">
        <v>447</v>
      </c>
      <c r="F354" s="128"/>
      <c r="G354" s="168"/>
      <c r="H354" s="27"/>
      <c r="I354" s="165"/>
      <c r="J354" s="160" t="str">
        <f t="shared" si="96"/>
        <v/>
      </c>
      <c r="K354" s="17"/>
      <c r="M354" s="137">
        <f>((($M352-$M$422)/($M$421-$M$422))*0.5+1)</f>
        <v>-0.25</v>
      </c>
      <c r="N354" s="143">
        <f t="shared" ref="N354:N355" si="99">IF($M354&gt;1.5,1.5,IF($M354&lt;0.5,0,$M354))</f>
        <v>0</v>
      </c>
      <c r="O354" s="137">
        <f>((($M352-$O$422)/($O$421-$O$422))*0.5+1)</f>
        <v>-0.75</v>
      </c>
      <c r="P354" s="143">
        <f t="shared" ref="P354:P355" si="100">IF($O354&gt;1.5,1.5,IF($O354&lt;0.5,0,$O354))</f>
        <v>0</v>
      </c>
      <c r="Q354" s="137">
        <f>((($M352-$Q$422)/($Q$421-$Q$422))*0.5+1)</f>
        <v>-0.5</v>
      </c>
      <c r="R354" s="143">
        <f t="shared" ref="R354:R355" si="101">IF($Q354&gt;1.5,1.5,IF($Q354&lt;0.5,0,$Q354))</f>
        <v>0</v>
      </c>
      <c r="S354" s="137">
        <f>((($H354-$S$422)/($S$421-$S$422))*0.5+1)</f>
        <v>-1</v>
      </c>
      <c r="T354" s="143">
        <f t="shared" ref="T354:T355" si="102">IF($S354&gt;1.5,1.5,IF($S354&lt;0.5,0,$S354))</f>
        <v>0</v>
      </c>
      <c r="U354" s="137">
        <f>((($H354-$U$422)/($U$421-$U$422))*0.5+1)</f>
        <v>-0.75</v>
      </c>
      <c r="V354" s="143">
        <f t="shared" ref="V354:V355" si="103">IF($U354&gt;1.5,1.5,IF($U354&lt;0.5,0,$U354))</f>
        <v>0</v>
      </c>
      <c r="W354" s="137">
        <f>((($H354-$W$422)/($W$421-$W$422))*0.5+1)</f>
        <v>-1.4</v>
      </c>
      <c r="X354" s="143">
        <f t="shared" ref="X354:X355" si="104">IF($W354&gt;1.5,1.5,IF($W354&lt;0.5,0,$W354))</f>
        <v>0</v>
      </c>
      <c r="Y354" s="137">
        <f>((($J347-$Y$422)/($Y$421-$Y$422))*0.5+1)</f>
        <v>-0.25</v>
      </c>
      <c r="Z354" s="143">
        <f t="shared" ref="Z354:Z355" si="105">IF($Y354&gt;1.5,1.5,IF($Y354&lt;0.5,0,$Y354))</f>
        <v>0</v>
      </c>
      <c r="AA354" s="137">
        <f>((($J347-$AA$422)/($AA$421-$AA$422))*0.5+1)</f>
        <v>0</v>
      </c>
      <c r="AB354" s="143">
        <f t="shared" ref="AB354:AB355" si="106">IF($AA354&gt;1.5,1.5,IF($AA354&lt;0.5,0,$AA354))</f>
        <v>0</v>
      </c>
      <c r="AC354" s="137">
        <f>((($J347-$AC$422)/($AC$421-$AC$422))*0.5+1)</f>
        <v>0</v>
      </c>
      <c r="AD354" s="143">
        <f t="shared" ref="AD354:AD355" si="107">IF($AC354&gt;1.5,1.5,IF($AC354&lt;0.5,0,$AC354))</f>
        <v>0</v>
      </c>
      <c r="AE354" s="142"/>
      <c r="AF354" s="144">
        <f>IF(AND($AJ354=1,PRODUCT(N354,T354,Z354)&gt;=1,$J357&gt;=$AG$422),1,0)</f>
        <v>0</v>
      </c>
      <c r="AG354" s="144">
        <f>IF(AND($AK354=1,PRODUCT(P354,V354,AB354)&gt;=1,$J357&gt;=$AG$421),1,0)</f>
        <v>0</v>
      </c>
      <c r="AH354" s="144">
        <f>IF(AND($B354="Projektleiter",PRODUCT(R354,X354,AD354)&gt;=1,$J357&gt;=$AG$420),1,0)</f>
        <v>0</v>
      </c>
      <c r="AI354" s="7"/>
      <c r="AJ354" s="276">
        <f t="shared" si="97"/>
        <v>0</v>
      </c>
      <c r="AK354" s="276">
        <f t="shared" si="98"/>
        <v>0</v>
      </c>
      <c r="AM354" s="166">
        <f>IF(AND(F346&gt;=M$427,H354&gt;=O$427,J347&gt;=Q$427,AO354&gt;=S$427,J357&gt;=U$427),1,0)</f>
        <v>0</v>
      </c>
      <c r="AN354" s="7"/>
      <c r="AO354" s="154">
        <f>IF(F354="",0,DATEDIF(D354,F354,"m")+1)</f>
        <v>0</v>
      </c>
    </row>
    <row r="355" spans="1:41" ht="18" customHeight="1" x14ac:dyDescent="0.25">
      <c r="A355" s="14"/>
      <c r="B355" s="99"/>
      <c r="C355" s="161" t="s">
        <v>491</v>
      </c>
      <c r="D355" s="128"/>
      <c r="E355" s="168" t="s">
        <v>447</v>
      </c>
      <c r="F355" s="128"/>
      <c r="G355" s="168"/>
      <c r="H355" s="27"/>
      <c r="I355" s="165"/>
      <c r="J355" s="160" t="str">
        <f t="shared" si="96"/>
        <v/>
      </c>
      <c r="K355" s="17"/>
      <c r="M355" s="137">
        <f>((($M352-$M$422)/($M$421-$M$422))*0.5+1)</f>
        <v>-0.25</v>
      </c>
      <c r="N355" s="143">
        <f t="shared" si="99"/>
        <v>0</v>
      </c>
      <c r="O355" s="137">
        <f>((($M352-$O$422)/($O$421-$O$422))*0.5+1)</f>
        <v>-0.75</v>
      </c>
      <c r="P355" s="143">
        <f t="shared" si="100"/>
        <v>0</v>
      </c>
      <c r="Q355" s="137">
        <f>((($M352-$Q$422)/($Q$421-$Q$422))*0.5+1)</f>
        <v>-0.5</v>
      </c>
      <c r="R355" s="143">
        <f t="shared" si="101"/>
        <v>0</v>
      </c>
      <c r="S355" s="137">
        <f>((($H355-$S$422)/($S$421-$S$422))*0.5+1)</f>
        <v>-1</v>
      </c>
      <c r="T355" s="143">
        <f t="shared" si="102"/>
        <v>0</v>
      </c>
      <c r="U355" s="137">
        <f>((($H355-$U$422)/($U$421-$U$422))*0.5+1)</f>
        <v>-0.75</v>
      </c>
      <c r="V355" s="143">
        <f t="shared" si="103"/>
        <v>0</v>
      </c>
      <c r="W355" s="137">
        <f>((($H355-$W$422)/($W$421-$W$422))*0.5+1)</f>
        <v>-1.4</v>
      </c>
      <c r="X355" s="143">
        <f t="shared" si="104"/>
        <v>0</v>
      </c>
      <c r="Y355" s="137">
        <f>((($J347-$Y$422)/($Y$421-$Y$422))*0.5+1)</f>
        <v>-0.25</v>
      </c>
      <c r="Z355" s="143">
        <f t="shared" si="105"/>
        <v>0</v>
      </c>
      <c r="AA355" s="137">
        <f>((($J347-$AA$422)/($AA$421-$AA$422))*0.5+1)</f>
        <v>0</v>
      </c>
      <c r="AB355" s="143">
        <f t="shared" si="106"/>
        <v>0</v>
      </c>
      <c r="AC355" s="137">
        <f>((($J347-$AC$422)/($AC$421-$AC$422))*0.5+1)</f>
        <v>0</v>
      </c>
      <c r="AD355" s="143">
        <f t="shared" si="107"/>
        <v>0</v>
      </c>
      <c r="AE355" s="142"/>
      <c r="AF355" s="144">
        <f>IF(AND($AJ355=1,PRODUCT(N355,T355,Z355)&gt;=1,$J357&gt;=$AG$422),1,0)</f>
        <v>0</v>
      </c>
      <c r="AG355" s="144">
        <f>IF(AND($AK355=1,PRODUCT(P355,V355,AB355)&gt;=1,$J357&gt;=$AG$421),1,0)</f>
        <v>0</v>
      </c>
      <c r="AH355" s="144">
        <f>IF(AND($B355="Projektleiter",PRODUCT(R355,X355,AD355)&gt;=1,$J357&gt;=$AG$420),1,0)</f>
        <v>0</v>
      </c>
      <c r="AI355" s="7"/>
      <c r="AJ355" s="276">
        <f t="shared" si="97"/>
        <v>0</v>
      </c>
      <c r="AK355" s="276">
        <f t="shared" si="98"/>
        <v>0</v>
      </c>
      <c r="AM355" s="166">
        <f>IF(AND(F346&gt;=M$427,H355&gt;=O$427,J347&gt;=Q$427,AO355&gt;=S$427,J357&gt;=U$427),1,0)</f>
        <v>0</v>
      </c>
      <c r="AN355" s="7"/>
      <c r="AO355" s="154">
        <f>IF(F355="",0,DATEDIF(D355,F355,"m")+1)</f>
        <v>0</v>
      </c>
    </row>
    <row r="356" spans="1:41" ht="9.9499999999999993" customHeight="1" x14ac:dyDescent="0.25">
      <c r="A356" s="14"/>
      <c r="B356" s="90"/>
      <c r="C356" s="90"/>
      <c r="D356" s="159"/>
      <c r="E356" s="91"/>
      <c r="F356" s="91"/>
      <c r="G356" s="91"/>
      <c r="H356" s="91"/>
      <c r="I356" s="91"/>
      <c r="J356" s="91"/>
      <c r="K356" s="17"/>
      <c r="Y356" s="7"/>
      <c r="Z356" s="7"/>
      <c r="AA356" s="7"/>
      <c r="AB356" s="5"/>
      <c r="AC356" s="5"/>
      <c r="AH356" s="7"/>
    </row>
    <row r="357" spans="1:41" ht="18" customHeight="1" x14ac:dyDescent="0.25">
      <c r="A357" s="14"/>
      <c r="B357" s="306" t="s">
        <v>504</v>
      </c>
      <c r="C357" s="306"/>
      <c r="D357" s="306"/>
      <c r="E357" s="306"/>
      <c r="F357" s="306"/>
      <c r="G357" s="306"/>
      <c r="H357" s="306"/>
      <c r="I357" s="91"/>
      <c r="J357" s="160">
        <f>SUM(J358:J367)</f>
        <v>0</v>
      </c>
      <c r="K357" s="17"/>
      <c r="Y357" s="7"/>
      <c r="Z357" s="7"/>
      <c r="AA357" s="7"/>
      <c r="AB357" s="5"/>
      <c r="AC357" s="5"/>
      <c r="AH357" s="7"/>
    </row>
    <row r="358" spans="1:41" ht="18" customHeight="1" x14ac:dyDescent="0.25">
      <c r="A358" s="14"/>
      <c r="B358" s="304" t="s">
        <v>494</v>
      </c>
      <c r="C358" s="304"/>
      <c r="D358" s="304"/>
      <c r="E358" s="304"/>
      <c r="F358" s="304"/>
      <c r="G358" s="304"/>
      <c r="H358" s="304"/>
      <c r="I358" s="91"/>
      <c r="J358" s="27"/>
      <c r="K358" s="17"/>
      <c r="Y358" s="7"/>
      <c r="Z358" s="7"/>
      <c r="AA358" s="7"/>
      <c r="AB358" s="5"/>
      <c r="AC358" s="5"/>
      <c r="AH358" s="7"/>
    </row>
    <row r="359" spans="1:41" ht="18" customHeight="1" x14ac:dyDescent="0.25">
      <c r="A359" s="14"/>
      <c r="B359" s="304" t="s">
        <v>495</v>
      </c>
      <c r="C359" s="304"/>
      <c r="D359" s="304"/>
      <c r="E359" s="304"/>
      <c r="F359" s="304"/>
      <c r="G359" s="304"/>
      <c r="H359" s="304"/>
      <c r="I359" s="91"/>
      <c r="J359" s="27"/>
      <c r="K359" s="17"/>
      <c r="Y359" s="7"/>
      <c r="Z359" s="7"/>
      <c r="AA359" s="7"/>
      <c r="AB359" s="5"/>
      <c r="AC359" s="5"/>
      <c r="AH359" s="7"/>
    </row>
    <row r="360" spans="1:41" ht="18" customHeight="1" x14ac:dyDescent="0.25">
      <c r="A360" s="14"/>
      <c r="B360" s="304" t="s">
        <v>496</v>
      </c>
      <c r="C360" s="304"/>
      <c r="D360" s="304"/>
      <c r="E360" s="304"/>
      <c r="F360" s="304"/>
      <c r="G360" s="304"/>
      <c r="H360" s="304"/>
      <c r="I360" s="91"/>
      <c r="J360" s="27"/>
      <c r="K360" s="17"/>
      <c r="Y360" s="7"/>
      <c r="Z360" s="7"/>
      <c r="AA360" s="7"/>
      <c r="AB360" s="5"/>
      <c r="AC360" s="5"/>
      <c r="AH360" s="7"/>
    </row>
    <row r="361" spans="1:41" ht="18" customHeight="1" x14ac:dyDescent="0.25">
      <c r="A361" s="14"/>
      <c r="B361" s="304" t="s">
        <v>497</v>
      </c>
      <c r="C361" s="304"/>
      <c r="D361" s="304"/>
      <c r="E361" s="304"/>
      <c r="F361" s="304"/>
      <c r="G361" s="304"/>
      <c r="H361" s="304"/>
      <c r="I361" s="91"/>
      <c r="J361" s="27"/>
      <c r="K361" s="17"/>
      <c r="Y361" s="7"/>
      <c r="Z361" s="7"/>
      <c r="AA361" s="7"/>
      <c r="AB361" s="5"/>
      <c r="AC361" s="5"/>
      <c r="AH361" s="7"/>
    </row>
    <row r="362" spans="1:41" ht="18" customHeight="1" x14ac:dyDescent="0.25">
      <c r="A362" s="14"/>
      <c r="B362" s="304" t="s">
        <v>498</v>
      </c>
      <c r="C362" s="304"/>
      <c r="D362" s="304"/>
      <c r="E362" s="304"/>
      <c r="F362" s="304"/>
      <c r="G362" s="304"/>
      <c r="H362" s="304"/>
      <c r="I362" s="91"/>
      <c r="J362" s="27"/>
      <c r="K362" s="17"/>
      <c r="Y362" s="7"/>
      <c r="Z362" s="7"/>
      <c r="AA362" s="7"/>
      <c r="AB362" s="5"/>
      <c r="AC362" s="5"/>
      <c r="AH362" s="7"/>
    </row>
    <row r="363" spans="1:41" ht="18" customHeight="1" x14ac:dyDescent="0.25">
      <c r="A363" s="14"/>
      <c r="B363" s="304" t="s">
        <v>499</v>
      </c>
      <c r="C363" s="304"/>
      <c r="D363" s="304"/>
      <c r="E363" s="304"/>
      <c r="F363" s="304"/>
      <c r="G363" s="304"/>
      <c r="H363" s="304"/>
      <c r="I363" s="91"/>
      <c r="J363" s="27"/>
      <c r="K363" s="17"/>
      <c r="Y363" s="7"/>
      <c r="Z363" s="7"/>
      <c r="AA363" s="7"/>
      <c r="AB363" s="5"/>
      <c r="AC363" s="5"/>
      <c r="AH363" s="7"/>
    </row>
    <row r="364" spans="1:41" ht="18" customHeight="1" x14ac:dyDescent="0.25">
      <c r="A364" s="14"/>
      <c r="B364" s="304" t="s">
        <v>500</v>
      </c>
      <c r="C364" s="304"/>
      <c r="D364" s="304"/>
      <c r="E364" s="304"/>
      <c r="F364" s="304"/>
      <c r="G364" s="304"/>
      <c r="H364" s="304"/>
      <c r="I364" s="91"/>
      <c r="J364" s="27"/>
      <c r="K364" s="17"/>
      <c r="Y364" s="7"/>
      <c r="Z364" s="7"/>
      <c r="AA364" s="7"/>
      <c r="AB364" s="5"/>
      <c r="AC364" s="5"/>
      <c r="AH364" s="7"/>
    </row>
    <row r="365" spans="1:41" ht="18" customHeight="1" x14ac:dyDescent="0.25">
      <c r="A365" s="14"/>
      <c r="B365" s="304" t="s">
        <v>501</v>
      </c>
      <c r="C365" s="304"/>
      <c r="D365" s="304"/>
      <c r="E365" s="304"/>
      <c r="F365" s="304"/>
      <c r="G365" s="304"/>
      <c r="H365" s="304"/>
      <c r="I365" s="91"/>
      <c r="J365" s="27"/>
      <c r="K365" s="17"/>
      <c r="Y365" s="7"/>
      <c r="Z365" s="7"/>
      <c r="AA365" s="7"/>
      <c r="AB365" s="5"/>
      <c r="AC365" s="5"/>
      <c r="AH365" s="7"/>
    </row>
    <row r="366" spans="1:41" ht="18" customHeight="1" x14ac:dyDescent="0.25">
      <c r="A366" s="14"/>
      <c r="B366" s="304" t="s">
        <v>502</v>
      </c>
      <c r="C366" s="304"/>
      <c r="D366" s="304"/>
      <c r="E366" s="304"/>
      <c r="F366" s="304"/>
      <c r="G366" s="304"/>
      <c r="H366" s="304"/>
      <c r="I366" s="91"/>
      <c r="J366" s="27"/>
      <c r="K366" s="17"/>
      <c r="Y366" s="7"/>
      <c r="Z366" s="7"/>
      <c r="AA366" s="7"/>
      <c r="AB366" s="5"/>
      <c r="AC366" s="5"/>
      <c r="AH366" s="7"/>
    </row>
    <row r="367" spans="1:41" ht="18" customHeight="1" x14ac:dyDescent="0.25">
      <c r="A367" s="14"/>
      <c r="B367" s="304" t="s">
        <v>503</v>
      </c>
      <c r="C367" s="304"/>
      <c r="D367" s="304"/>
      <c r="E367" s="304"/>
      <c r="F367" s="304"/>
      <c r="G367" s="304"/>
      <c r="H367" s="304"/>
      <c r="I367" s="91"/>
      <c r="J367" s="27"/>
      <c r="K367" s="17"/>
      <c r="Y367" s="7"/>
      <c r="Z367" s="7"/>
      <c r="AA367" s="7"/>
      <c r="AB367" s="5"/>
      <c r="AC367" s="5"/>
      <c r="AH367" s="7"/>
    </row>
    <row r="368" spans="1:41" ht="9.9499999999999993" customHeight="1" x14ac:dyDescent="0.25">
      <c r="A368" s="14"/>
      <c r="B368" s="90"/>
      <c r="C368" s="90"/>
      <c r="D368" s="91"/>
      <c r="E368" s="91"/>
      <c r="F368" s="91"/>
      <c r="G368" s="91"/>
      <c r="H368" s="91"/>
      <c r="I368" s="91"/>
      <c r="J368" s="91"/>
      <c r="K368" s="17"/>
      <c r="Y368" s="7"/>
      <c r="Z368" s="7"/>
      <c r="AA368" s="7"/>
      <c r="AB368" s="5"/>
      <c r="AC368" s="5"/>
      <c r="AH368" s="7"/>
    </row>
    <row r="369" spans="1:34" ht="18" customHeight="1" x14ac:dyDescent="0.25">
      <c r="A369" s="14"/>
      <c r="B369" s="15" t="s">
        <v>505</v>
      </c>
      <c r="C369" s="15"/>
      <c r="D369" s="91"/>
      <c r="E369" s="91"/>
      <c r="F369" s="91"/>
      <c r="G369" s="91"/>
      <c r="H369" s="91"/>
      <c r="I369" s="91"/>
      <c r="J369" s="91"/>
      <c r="K369" s="17"/>
      <c r="Y369" s="7"/>
      <c r="Z369" s="7"/>
      <c r="AA369" s="7"/>
      <c r="AB369" s="5"/>
      <c r="AC369" s="5"/>
      <c r="AH369" s="7"/>
    </row>
    <row r="370" spans="1:34" ht="18" customHeight="1" x14ac:dyDescent="0.25">
      <c r="A370" s="14"/>
      <c r="B370" s="90" t="s">
        <v>506</v>
      </c>
      <c r="C370" s="90"/>
      <c r="D370" s="295"/>
      <c r="E370" s="295"/>
      <c r="F370" s="295"/>
      <c r="G370" s="295"/>
      <c r="H370" s="295"/>
      <c r="I370" s="295"/>
      <c r="J370" s="295"/>
      <c r="K370" s="17"/>
      <c r="Y370" s="7"/>
      <c r="Z370" s="7"/>
      <c r="AA370" s="7"/>
      <c r="AB370" s="5"/>
      <c r="AC370" s="5"/>
      <c r="AH370" s="7"/>
    </row>
    <row r="371" spans="1:34" ht="18" customHeight="1" x14ac:dyDescent="0.25">
      <c r="A371" s="14"/>
      <c r="B371" s="90" t="s">
        <v>507</v>
      </c>
      <c r="C371" s="90"/>
      <c r="D371" s="295"/>
      <c r="E371" s="295"/>
      <c r="F371" s="295"/>
      <c r="G371" s="295"/>
      <c r="H371" s="295"/>
      <c r="I371" s="295"/>
      <c r="J371" s="295"/>
      <c r="K371" s="17"/>
      <c r="Y371" s="7"/>
      <c r="Z371" s="7"/>
      <c r="AA371" s="7"/>
      <c r="AB371" s="5"/>
      <c r="AC371" s="5"/>
      <c r="AH371" s="7"/>
    </row>
    <row r="372" spans="1:34" ht="18" customHeight="1" x14ac:dyDescent="0.25">
      <c r="A372" s="14"/>
      <c r="B372" s="262" t="s">
        <v>508</v>
      </c>
      <c r="C372" s="90"/>
      <c r="D372" s="295"/>
      <c r="E372" s="295"/>
      <c r="F372" s="295"/>
      <c r="G372" s="295"/>
      <c r="H372" s="295"/>
      <c r="I372" s="295"/>
      <c r="J372" s="295"/>
      <c r="K372" s="17"/>
      <c r="Y372" s="7"/>
      <c r="Z372" s="7"/>
      <c r="AA372" s="7"/>
      <c r="AB372" s="5"/>
      <c r="AC372" s="5"/>
      <c r="AH372" s="7"/>
    </row>
    <row r="373" spans="1:34" ht="18" customHeight="1" x14ac:dyDescent="0.25">
      <c r="A373" s="14"/>
      <c r="B373" s="90" t="s">
        <v>389</v>
      </c>
      <c r="C373" s="90"/>
      <c r="D373" s="295"/>
      <c r="E373" s="295"/>
      <c r="F373" s="295"/>
      <c r="G373" s="295"/>
      <c r="H373" s="295"/>
      <c r="I373" s="295"/>
      <c r="J373" s="295"/>
      <c r="K373" s="17"/>
      <c r="Y373" s="7"/>
      <c r="Z373" s="7"/>
      <c r="AA373" s="7"/>
      <c r="AB373" s="5"/>
      <c r="AC373" s="5"/>
      <c r="AH373" s="7"/>
    </row>
    <row r="374" spans="1:34" ht="9.9499999999999993" customHeight="1" x14ac:dyDescent="0.25">
      <c r="A374" s="19"/>
      <c r="B374" s="20"/>
      <c r="C374" s="20"/>
      <c r="D374" s="20"/>
      <c r="E374" s="20"/>
      <c r="F374" s="20"/>
      <c r="G374" s="20"/>
      <c r="H374" s="20"/>
      <c r="I374" s="20"/>
      <c r="J374" s="20"/>
      <c r="K374" s="21"/>
      <c r="Y374" s="7"/>
      <c r="Z374" s="7"/>
      <c r="AA374" s="7"/>
      <c r="AB374" s="5"/>
      <c r="AC374" s="5"/>
      <c r="AH374" s="7"/>
    </row>
    <row r="375" spans="1:34" ht="9.9499999999999993" customHeight="1" x14ac:dyDescent="0.25">
      <c r="B375" s="8"/>
      <c r="C375" s="8"/>
      <c r="D375" s="377"/>
      <c r="E375" s="377"/>
      <c r="F375" s="377"/>
      <c r="G375" s="377"/>
      <c r="H375" s="377"/>
      <c r="I375" s="377"/>
      <c r="J375" s="377"/>
    </row>
    <row r="376" spans="1:34" ht="9.9499999999999993" customHeight="1" x14ac:dyDescent="0.25">
      <c r="A376" s="11"/>
      <c r="B376" s="12"/>
      <c r="C376" s="12"/>
      <c r="D376" s="12"/>
      <c r="E376" s="12"/>
      <c r="F376" s="12"/>
      <c r="G376" s="12"/>
      <c r="H376" s="12"/>
      <c r="I376" s="12"/>
      <c r="J376" s="12"/>
      <c r="K376" s="13"/>
      <c r="AH376" s="7"/>
    </row>
    <row r="377" spans="1:34" ht="18" customHeight="1" x14ac:dyDescent="0.25">
      <c r="A377" s="14"/>
      <c r="B377" s="263" t="s">
        <v>509</v>
      </c>
      <c r="C377" s="15"/>
      <c r="D377" s="367"/>
      <c r="E377" s="367"/>
      <c r="F377" s="367"/>
      <c r="G377" s="367"/>
      <c r="H377" s="367"/>
      <c r="I377" s="367"/>
      <c r="J377" s="367"/>
      <c r="K377" s="17"/>
      <c r="AH377" s="7"/>
    </row>
    <row r="378" spans="1:34" ht="18" customHeight="1" x14ac:dyDescent="0.25">
      <c r="A378" s="14"/>
      <c r="B378" s="90" t="s">
        <v>479</v>
      </c>
      <c r="C378" s="90"/>
      <c r="D378" s="361"/>
      <c r="E378" s="361"/>
      <c r="F378" s="361"/>
      <c r="G378" s="361"/>
      <c r="H378" s="361"/>
      <c r="I378" s="361"/>
      <c r="J378" s="361"/>
      <c r="K378" s="17"/>
      <c r="AH378" s="7"/>
    </row>
    <row r="379" spans="1:34" ht="18" customHeight="1" x14ac:dyDescent="0.25">
      <c r="A379" s="14"/>
      <c r="B379" s="90" t="s">
        <v>480</v>
      </c>
      <c r="C379" s="90"/>
      <c r="D379" s="361"/>
      <c r="E379" s="361"/>
      <c r="F379" s="361"/>
      <c r="G379" s="361"/>
      <c r="H379" s="361"/>
      <c r="I379" s="361"/>
      <c r="J379" s="361"/>
      <c r="K379" s="17"/>
      <c r="AH379" s="7"/>
    </row>
    <row r="380" spans="1:34" ht="18" customHeight="1" x14ac:dyDescent="0.25">
      <c r="A380" s="14"/>
      <c r="B380" s="90" t="s">
        <v>483</v>
      </c>
      <c r="C380" s="90"/>
      <c r="D380" s="362"/>
      <c r="E380" s="363"/>
      <c r="F380" s="363"/>
      <c r="G380" s="363"/>
      <c r="H380" s="363"/>
      <c r="I380" s="363"/>
      <c r="J380" s="364"/>
      <c r="K380" s="17"/>
      <c r="AH380" s="7"/>
    </row>
    <row r="381" spans="1:34" ht="60" customHeight="1" x14ac:dyDescent="0.25">
      <c r="A381" s="14"/>
      <c r="B381" s="90" t="s">
        <v>484</v>
      </c>
      <c r="C381" s="90"/>
      <c r="D381" s="361"/>
      <c r="E381" s="361"/>
      <c r="F381" s="361"/>
      <c r="G381" s="361"/>
      <c r="H381" s="361"/>
      <c r="I381" s="361"/>
      <c r="J381" s="361"/>
      <c r="K381" s="17"/>
      <c r="AH381" s="7"/>
    </row>
    <row r="382" spans="1:34" ht="9.9499999999999993" customHeight="1" x14ac:dyDescent="0.25">
      <c r="A382" s="14"/>
      <c r="B382" s="90"/>
      <c r="C382" s="90"/>
      <c r="D382" s="91"/>
      <c r="E382" s="91"/>
      <c r="F382" s="91"/>
      <c r="G382" s="91"/>
      <c r="H382" s="91"/>
      <c r="I382" s="91"/>
      <c r="J382" s="91"/>
      <c r="K382" s="17"/>
      <c r="AH382" s="7"/>
    </row>
    <row r="383" spans="1:34" ht="18" customHeight="1" x14ac:dyDescent="0.25">
      <c r="A383" s="14"/>
      <c r="B383" s="15" t="s">
        <v>485</v>
      </c>
      <c r="C383" s="15"/>
      <c r="D383" s="360" t="s">
        <v>445</v>
      </c>
      <c r="E383" s="360"/>
      <c r="F383" s="360"/>
      <c r="G383" s="91"/>
      <c r="H383" s="48"/>
      <c r="I383" s="91"/>
      <c r="J383" s="48" t="s">
        <v>421</v>
      </c>
      <c r="K383" s="17"/>
      <c r="Y383" s="7"/>
      <c r="Z383" s="7"/>
      <c r="AA383" s="7"/>
      <c r="AB383" s="5"/>
      <c r="AC383" s="5"/>
      <c r="AH383" s="7"/>
    </row>
    <row r="384" spans="1:34" ht="18" customHeight="1" x14ac:dyDescent="0.25">
      <c r="A384" s="14"/>
      <c r="B384" s="90" t="s">
        <v>18</v>
      </c>
      <c r="C384" s="161" t="s">
        <v>446</v>
      </c>
      <c r="D384" s="128"/>
      <c r="E384" s="168" t="s">
        <v>447</v>
      </c>
      <c r="F384" s="128"/>
      <c r="G384" s="91"/>
      <c r="H384" s="24"/>
      <c r="I384" s="91"/>
      <c r="J384" s="160">
        <f>ROUND(((F384-D384)/30.4),0)</f>
        <v>0</v>
      </c>
      <c r="K384" s="17"/>
      <c r="P384" s="132"/>
      <c r="Q384" s="132"/>
      <c r="R384" s="133"/>
      <c r="S384" s="133"/>
      <c r="T384" s="133"/>
      <c r="U384" s="133"/>
      <c r="V384" s="133"/>
      <c r="W384" s="133"/>
      <c r="X384" s="133"/>
      <c r="Y384" s="133"/>
      <c r="Z384" s="133"/>
      <c r="AA384" s="133"/>
      <c r="AB384" s="134"/>
      <c r="AC384" s="134"/>
      <c r="AD384" s="133"/>
      <c r="AE384" s="133"/>
      <c r="AH384" s="7"/>
    </row>
    <row r="385" spans="1:41" ht="9.9499999999999993" customHeight="1" x14ac:dyDescent="0.25">
      <c r="A385" s="14"/>
      <c r="B385" s="90"/>
      <c r="C385" s="161"/>
      <c r="D385" s="98"/>
      <c r="E385" s="167"/>
      <c r="F385" s="98"/>
      <c r="G385" s="91"/>
      <c r="H385" s="24"/>
      <c r="I385" s="91"/>
      <c r="J385" s="91"/>
      <c r="K385" s="17"/>
      <c r="P385" s="132"/>
      <c r="Q385" s="132"/>
      <c r="R385" s="133"/>
      <c r="S385" s="133"/>
      <c r="T385" s="133"/>
      <c r="U385" s="133"/>
      <c r="V385" s="133"/>
      <c r="W385" s="133"/>
      <c r="X385" s="133"/>
      <c r="Y385" s="133"/>
      <c r="Z385" s="133"/>
      <c r="AA385" s="133"/>
      <c r="AB385" s="134"/>
      <c r="AC385" s="134"/>
      <c r="AD385" s="133"/>
      <c r="AE385" s="133"/>
      <c r="AH385" s="7"/>
    </row>
    <row r="386" spans="1:41" ht="18" customHeight="1" x14ac:dyDescent="0.25">
      <c r="A386" s="14"/>
      <c r="B386" s="90" t="s">
        <v>486</v>
      </c>
      <c r="C386" s="161"/>
      <c r="D386" s="355" t="s">
        <v>488</v>
      </c>
      <c r="E386" s="356"/>
      <c r="F386" s="27"/>
      <c r="G386" s="91"/>
      <c r="H386" s="357" t="s">
        <v>269</v>
      </c>
      <c r="I386" s="358"/>
      <c r="J386" s="27"/>
      <c r="K386" s="17"/>
      <c r="P386" s="132"/>
      <c r="Q386" s="132"/>
      <c r="R386" s="136"/>
      <c r="S386" s="133"/>
      <c r="T386" s="133"/>
      <c r="U386" s="133"/>
      <c r="V386" s="133"/>
      <c r="W386" s="133"/>
      <c r="X386" s="133"/>
      <c r="Y386" s="133"/>
      <c r="Z386" s="133"/>
      <c r="AA386" s="133"/>
      <c r="AB386" s="134"/>
      <c r="AC386" s="134"/>
      <c r="AD386" s="133"/>
      <c r="AE386" s="133"/>
      <c r="AH386" s="7"/>
    </row>
    <row r="387" spans="1:41" ht="18" customHeight="1" x14ac:dyDescent="0.25">
      <c r="A387" s="14"/>
      <c r="B387" s="90" t="s">
        <v>487</v>
      </c>
      <c r="C387" s="161"/>
      <c r="D387" s="355"/>
      <c r="E387" s="356"/>
      <c r="F387" s="27"/>
      <c r="G387" s="91"/>
      <c r="H387" s="359"/>
      <c r="I387" s="358"/>
      <c r="J387" s="27"/>
      <c r="K387" s="17"/>
      <c r="P387" s="132"/>
      <c r="Q387" s="132"/>
      <c r="R387" s="135"/>
      <c r="S387" s="133"/>
      <c r="T387" s="133"/>
      <c r="U387" s="133"/>
      <c r="V387" s="133"/>
      <c r="W387" s="133"/>
      <c r="X387" s="133"/>
      <c r="Y387" s="133"/>
      <c r="Z387" s="133"/>
      <c r="AA387" s="133"/>
      <c r="AB387" s="134"/>
      <c r="AC387" s="134"/>
      <c r="AD387" s="133"/>
      <c r="AE387" s="133"/>
      <c r="AH387" s="7"/>
    </row>
    <row r="388" spans="1:41" ht="18" customHeight="1" x14ac:dyDescent="0.25">
      <c r="A388" s="14"/>
      <c r="B388" s="304" t="s">
        <v>57</v>
      </c>
      <c r="C388" s="304"/>
      <c r="D388" s="304"/>
      <c r="E388" s="304"/>
      <c r="F388" s="304"/>
      <c r="G388" s="304"/>
      <c r="H388" s="304"/>
      <c r="I388" s="333"/>
      <c r="J388" s="27"/>
      <c r="K388" s="17"/>
      <c r="P388" s="132"/>
      <c r="Q388" s="132"/>
      <c r="R388" s="133"/>
      <c r="S388" s="133"/>
      <c r="T388" s="133"/>
      <c r="U388" s="133"/>
      <c r="V388" s="133"/>
      <c r="W388" s="133"/>
      <c r="X388" s="133"/>
      <c r="Y388" s="133"/>
      <c r="Z388" s="133"/>
      <c r="AA388" s="133"/>
      <c r="AB388" s="134"/>
      <c r="AC388" s="134"/>
      <c r="AD388" s="133"/>
      <c r="AE388" s="133"/>
      <c r="AH388" s="7"/>
    </row>
    <row r="389" spans="1:41" ht="9.9499999999999993" customHeight="1" x14ac:dyDescent="0.25">
      <c r="A389" s="14"/>
      <c r="B389" s="161"/>
      <c r="C389" s="161"/>
      <c r="D389" s="161"/>
      <c r="E389" s="161"/>
      <c r="F389" s="161"/>
      <c r="G389" s="161"/>
      <c r="H389" s="161"/>
      <c r="I389" s="161"/>
      <c r="J389" s="32"/>
      <c r="K389" s="17"/>
      <c r="Y389" s="7"/>
      <c r="Z389" s="7"/>
      <c r="AA389" s="7"/>
      <c r="AB389" s="5"/>
      <c r="AC389" s="5"/>
      <c r="AH389" s="7"/>
    </row>
    <row r="390" spans="1:41" ht="18" customHeight="1" x14ac:dyDescent="0.25">
      <c r="A390" s="14"/>
      <c r="B390" s="303" t="s">
        <v>490</v>
      </c>
      <c r="C390" s="304"/>
      <c r="D390" s="304"/>
      <c r="E390" s="304"/>
      <c r="F390" s="304"/>
      <c r="G390" s="304"/>
      <c r="H390" s="304"/>
      <c r="I390" s="333"/>
      <c r="J390" s="27"/>
      <c r="K390" s="17"/>
      <c r="M390" s="316" t="s">
        <v>19</v>
      </c>
      <c r="N390" s="316"/>
      <c r="O390" s="316"/>
      <c r="P390" s="316"/>
      <c r="Q390" s="316"/>
      <c r="R390" s="316"/>
      <c r="S390" s="378" t="s">
        <v>62</v>
      </c>
      <c r="T390" s="378"/>
      <c r="U390" s="378"/>
      <c r="V390" s="378"/>
      <c r="W390" s="378"/>
      <c r="X390" s="378"/>
      <c r="Y390" s="373" t="s">
        <v>59</v>
      </c>
      <c r="Z390" s="381"/>
      <c r="AA390" s="381"/>
      <c r="AB390" s="381"/>
      <c r="AC390" s="381"/>
      <c r="AD390" s="374"/>
      <c r="AE390" s="141"/>
      <c r="AF390" s="316" t="s">
        <v>61</v>
      </c>
      <c r="AG390" s="316"/>
      <c r="AH390" s="316"/>
      <c r="AI390" s="7"/>
      <c r="AJ390" s="373" t="s">
        <v>3</v>
      </c>
      <c r="AK390" s="374"/>
      <c r="AM390" s="365" t="s">
        <v>259</v>
      </c>
      <c r="AN390" s="7"/>
      <c r="AO390" s="365" t="s">
        <v>260</v>
      </c>
    </row>
    <row r="391" spans="1:41" ht="18" customHeight="1" x14ac:dyDescent="0.25">
      <c r="A391" s="14"/>
      <c r="B391" s="304" t="s">
        <v>489</v>
      </c>
      <c r="C391" s="304"/>
      <c r="D391" s="304"/>
      <c r="E391" s="304"/>
      <c r="F391" s="304"/>
      <c r="G391" s="304"/>
      <c r="H391" s="304"/>
      <c r="I391" s="333"/>
      <c r="J391" s="27"/>
      <c r="K391" s="17"/>
      <c r="M391" s="369" t="s">
        <v>7</v>
      </c>
      <c r="N391" s="370"/>
      <c r="O391" s="369" t="s">
        <v>6</v>
      </c>
      <c r="P391" s="370"/>
      <c r="Q391" s="373" t="s">
        <v>5</v>
      </c>
      <c r="R391" s="374"/>
      <c r="S391" s="373" t="s">
        <v>7</v>
      </c>
      <c r="T391" s="374"/>
      <c r="U391" s="373" t="s">
        <v>6</v>
      </c>
      <c r="V391" s="374"/>
      <c r="W391" s="373" t="s">
        <v>5</v>
      </c>
      <c r="X391" s="374"/>
      <c r="Y391" s="373" t="s">
        <v>7</v>
      </c>
      <c r="Z391" s="374"/>
      <c r="AA391" s="379" t="s">
        <v>6</v>
      </c>
      <c r="AB391" s="380"/>
      <c r="AC391" s="373" t="s">
        <v>5</v>
      </c>
      <c r="AD391" s="374"/>
      <c r="AE391" s="141"/>
      <c r="AF391" s="166" t="s">
        <v>7</v>
      </c>
      <c r="AG391" s="166" t="s">
        <v>6</v>
      </c>
      <c r="AH391" s="166" t="s">
        <v>5</v>
      </c>
      <c r="AI391" s="7"/>
      <c r="AJ391" s="166" t="s">
        <v>7</v>
      </c>
      <c r="AK391" s="166" t="s">
        <v>6</v>
      </c>
      <c r="AM391" s="366"/>
      <c r="AN391" s="7"/>
      <c r="AO391" s="366"/>
    </row>
    <row r="392" spans="1:41" ht="9.9499999999999993" customHeight="1" x14ac:dyDescent="0.25">
      <c r="A392" s="14"/>
      <c r="B392" s="16"/>
      <c r="C392" s="16"/>
      <c r="D392" s="16"/>
      <c r="E392" s="16"/>
      <c r="F392" s="16"/>
      <c r="G392" s="16"/>
      <c r="H392" s="16"/>
      <c r="I392" s="16"/>
      <c r="J392" s="16"/>
      <c r="K392" s="17"/>
      <c r="S392" s="7"/>
      <c r="T392" s="7"/>
      <c r="U392" s="7"/>
      <c r="V392" s="7"/>
      <c r="W392" s="7"/>
      <c r="X392" s="7"/>
      <c r="Y392" s="7"/>
      <c r="Z392" s="7"/>
      <c r="AA392" s="7"/>
      <c r="AB392" s="138"/>
      <c r="AC392" s="138"/>
      <c r="AD392" s="7"/>
      <c r="AE392" s="7"/>
      <c r="AH392" s="7"/>
      <c r="AI392" s="7"/>
      <c r="AJ392" s="7"/>
      <c r="AK392" s="7"/>
      <c r="AM392" s="7"/>
      <c r="AN392" s="7"/>
      <c r="AO392" s="7"/>
    </row>
    <row r="393" spans="1:41" ht="18" customHeight="1" x14ac:dyDescent="0.25">
      <c r="A393" s="14"/>
      <c r="B393" s="15" t="s">
        <v>493</v>
      </c>
      <c r="C393" s="15"/>
      <c r="D393" s="360" t="s">
        <v>445</v>
      </c>
      <c r="E393" s="360"/>
      <c r="F393" s="360"/>
      <c r="G393" s="16"/>
      <c r="H393" s="26" t="s">
        <v>408</v>
      </c>
      <c r="I393" s="16"/>
      <c r="J393" s="23" t="s">
        <v>492</v>
      </c>
      <c r="K393" s="17"/>
      <c r="M393" s="353">
        <f>IF(F386&gt;=F387,F386,F387)</f>
        <v>0</v>
      </c>
      <c r="N393" s="353"/>
      <c r="O393" s="353"/>
      <c r="P393" s="353"/>
      <c r="Q393" s="353"/>
      <c r="R393" s="353"/>
      <c r="S393" s="139"/>
      <c r="T393" s="139"/>
      <c r="U393" s="139"/>
      <c r="V393" s="139"/>
      <c r="W393" s="139"/>
      <c r="X393" s="139"/>
      <c r="Y393" s="35"/>
      <c r="Z393" s="35"/>
      <c r="AA393" s="35"/>
      <c r="AB393" s="140"/>
      <c r="AC393" s="140"/>
      <c r="AD393" s="35"/>
      <c r="AE393" s="7"/>
      <c r="AH393" s="7"/>
      <c r="AI393" s="7"/>
      <c r="AJ393" s="145"/>
      <c r="AK393" s="145"/>
      <c r="AM393" s="7"/>
      <c r="AN393" s="7"/>
      <c r="AO393" s="7"/>
    </row>
    <row r="394" spans="1:41" ht="18" customHeight="1" x14ac:dyDescent="0.25">
      <c r="A394" s="14"/>
      <c r="B394" s="99"/>
      <c r="C394" s="161" t="s">
        <v>491</v>
      </c>
      <c r="D394" s="128"/>
      <c r="E394" s="168" t="s">
        <v>447</v>
      </c>
      <c r="F394" s="128"/>
      <c r="G394" s="168"/>
      <c r="H394" s="27"/>
      <c r="I394" s="165"/>
      <c r="J394" s="160" t="str">
        <f t="shared" ref="J394:J396" si="108">IFERROR(ROUND(H394/((F394-D394)/30.4),0),"")</f>
        <v/>
      </c>
      <c r="K394" s="17"/>
      <c r="M394" s="137">
        <f>((($M393-$M$422)/($M$421-$M$422))*0.5+1)</f>
        <v>-0.25</v>
      </c>
      <c r="N394" s="143">
        <f>IF($M394&gt;1.5,1.5,IF($M394&lt;0.5,0,$M394))</f>
        <v>0</v>
      </c>
      <c r="O394" s="137">
        <f>((($M393-$O$422)/($O$421-$O$422))*0.5+1)</f>
        <v>-0.75</v>
      </c>
      <c r="P394" s="143">
        <f>IF($O394&gt;1.5,1.5,IF($O394&lt;0.5,0,$O394))</f>
        <v>0</v>
      </c>
      <c r="Q394" s="137">
        <f>((($M393-$Q$422)/($Q$421-$Q$422))*0.5+1)</f>
        <v>-0.5</v>
      </c>
      <c r="R394" s="143">
        <f>IF($Q394&gt;1.5,1.5,IF($Q394&lt;0.5,0,$Q394))</f>
        <v>0</v>
      </c>
      <c r="S394" s="137">
        <f>((($H394-$S$422)/($S$421-$S$422))*0.5+1)</f>
        <v>-1</v>
      </c>
      <c r="T394" s="143">
        <f>IF($S394&gt;1.5,1.5,IF($S394&lt;0.5,0,$S394))</f>
        <v>0</v>
      </c>
      <c r="U394" s="137">
        <f>((($H394-$U$422)/($U$421-$U$422))*0.5+1)</f>
        <v>-0.75</v>
      </c>
      <c r="V394" s="143">
        <f>IF($U394&gt;1.5,1.5,IF($U394&lt;0.5,0,$U394))</f>
        <v>0</v>
      </c>
      <c r="W394" s="137">
        <f>((($H394-$W$422)/($W$421-$W$422))*0.5+1)</f>
        <v>-1.4</v>
      </c>
      <c r="X394" s="143">
        <f>IF($W394&gt;1.5,1.5,IF($W394&lt;0.5,0,$W394))</f>
        <v>0</v>
      </c>
      <c r="Y394" s="137">
        <f>((($J388-$Y$422)/($Y$421-$Y$422))*0.5+1)</f>
        <v>-0.25</v>
      </c>
      <c r="Z394" s="143">
        <f>IF($Y394&gt;1.5,1.5,IF($Y394&lt;0.5,0,$Y394))</f>
        <v>0</v>
      </c>
      <c r="AA394" s="137">
        <f>((($J388-$AA$422)/($AA$421-$AA$422))*0.5+1)</f>
        <v>0</v>
      </c>
      <c r="AB394" s="143">
        <f>IF($AA394&gt;1.5,1.5,IF($AA394&lt;0.5,0,$AA394))</f>
        <v>0</v>
      </c>
      <c r="AC394" s="137">
        <f>((($J388-$AC$422)/($AC$421-$AC$422))*0.5+1)</f>
        <v>0</v>
      </c>
      <c r="AD394" s="143">
        <f>IF($AC394&gt;1.5,1.5,IF($AC394&lt;0.5,0,$AC394))</f>
        <v>0</v>
      </c>
      <c r="AE394" s="142"/>
      <c r="AF394" s="144">
        <f>IF(AND($AJ394=1,PRODUCT(N394,T394,Z394)&gt;=1,$J398&gt;=$AG$422),1,0)</f>
        <v>0</v>
      </c>
      <c r="AG394" s="144">
        <f>IF(AND($AK394=1,PRODUCT(P394,V394,AB394)&gt;=1,$J398&gt;=$AG$421),1,0)</f>
        <v>0</v>
      </c>
      <c r="AH394" s="144">
        <f>IF(AND($B394="Projektleiter",PRODUCT(R394,X394,AD394)&gt;=1,$J398&gt;=$AG$420),1,0)</f>
        <v>0</v>
      </c>
      <c r="AI394" s="7"/>
      <c r="AJ394" s="276">
        <f t="shared" ref="AJ394:AJ396" si="109">IF(OR($B394="Project Manager",$B394="Co-Project Manager",$B394="Sub-Project Manager",$B394="Deputy Project Manager"),1,0)</f>
        <v>0</v>
      </c>
      <c r="AK394" s="276">
        <f t="shared" ref="AK394:AK396" si="110">IF(OR($B394="Project Manager",$B394="Co-Project Manager",$B394="Sub-Project Manager"),1,0)</f>
        <v>0</v>
      </c>
      <c r="AM394" s="166">
        <f>IF(AND(F387&gt;=M$427,H394&gt;=O$427,J388&gt;=Q$427,AO394&gt;=S$427,J398&gt;=U$427),1,0)</f>
        <v>0</v>
      </c>
      <c r="AN394" s="7"/>
      <c r="AO394" s="154">
        <f>IF(F394="",0,DATEDIF(D394,F394,"m")+1)</f>
        <v>0</v>
      </c>
    </row>
    <row r="395" spans="1:41" ht="18" customHeight="1" x14ac:dyDescent="0.25">
      <c r="A395" s="14"/>
      <c r="B395" s="99"/>
      <c r="C395" s="161" t="s">
        <v>491</v>
      </c>
      <c r="D395" s="128"/>
      <c r="E395" s="168" t="s">
        <v>447</v>
      </c>
      <c r="F395" s="128"/>
      <c r="G395" s="168"/>
      <c r="H395" s="27"/>
      <c r="I395" s="165"/>
      <c r="J395" s="160" t="str">
        <f t="shared" si="108"/>
        <v/>
      </c>
      <c r="K395" s="17"/>
      <c r="M395" s="137">
        <f>((($M393-$M$422)/($M$421-$M$422))*0.5+1)</f>
        <v>-0.25</v>
      </c>
      <c r="N395" s="143">
        <f t="shared" ref="N395:N396" si="111">IF($M395&gt;1.5,1.5,IF($M395&lt;0.5,0,$M395))</f>
        <v>0</v>
      </c>
      <c r="O395" s="137">
        <f>((($M393-$O$422)/($O$421-$O$422))*0.5+1)</f>
        <v>-0.75</v>
      </c>
      <c r="P395" s="143">
        <f t="shared" ref="P395:P396" si="112">IF($O395&gt;1.5,1.5,IF($O395&lt;0.5,0,$O395))</f>
        <v>0</v>
      </c>
      <c r="Q395" s="137">
        <f>((($M393-$Q$422)/($Q$421-$Q$422))*0.5+1)</f>
        <v>-0.5</v>
      </c>
      <c r="R395" s="143">
        <f t="shared" ref="R395:R396" si="113">IF($Q395&gt;1.5,1.5,IF($Q395&lt;0.5,0,$Q395))</f>
        <v>0</v>
      </c>
      <c r="S395" s="137">
        <f>((($H395-$S$422)/($S$421-$S$422))*0.5+1)</f>
        <v>-1</v>
      </c>
      <c r="T395" s="143">
        <f t="shared" ref="T395:T396" si="114">IF($S395&gt;1.5,1.5,IF($S395&lt;0.5,0,$S395))</f>
        <v>0</v>
      </c>
      <c r="U395" s="137">
        <f>((($H395-$U$422)/($U$421-$U$422))*0.5+1)</f>
        <v>-0.75</v>
      </c>
      <c r="V395" s="143">
        <f t="shared" ref="V395:V396" si="115">IF($U395&gt;1.5,1.5,IF($U395&lt;0.5,0,$U395))</f>
        <v>0</v>
      </c>
      <c r="W395" s="137">
        <f>((($H395-$W$422)/($W$421-$W$422))*0.5+1)</f>
        <v>-1.4</v>
      </c>
      <c r="X395" s="143">
        <f t="shared" ref="X395:X396" si="116">IF($W395&gt;1.5,1.5,IF($W395&lt;0.5,0,$W395))</f>
        <v>0</v>
      </c>
      <c r="Y395" s="137">
        <f>((($J388-$Y$422)/($Y$421-$Y$422))*0.5+1)</f>
        <v>-0.25</v>
      </c>
      <c r="Z395" s="143">
        <f t="shared" ref="Z395:Z396" si="117">IF($Y395&gt;1.5,1.5,IF($Y395&lt;0.5,0,$Y395))</f>
        <v>0</v>
      </c>
      <c r="AA395" s="137">
        <f>((($J388-$AA$422)/($AA$421-$AA$422))*0.5+1)</f>
        <v>0</v>
      </c>
      <c r="AB395" s="143">
        <f t="shared" ref="AB395:AB396" si="118">IF($AA395&gt;1.5,1.5,IF($AA395&lt;0.5,0,$AA395))</f>
        <v>0</v>
      </c>
      <c r="AC395" s="137">
        <f>((($J388-$AC$422)/($AC$421-$AC$422))*0.5+1)</f>
        <v>0</v>
      </c>
      <c r="AD395" s="143">
        <f t="shared" ref="AD395:AD396" si="119">IF($AC395&gt;1.5,1.5,IF($AC395&lt;0.5,0,$AC395))</f>
        <v>0</v>
      </c>
      <c r="AE395" s="142"/>
      <c r="AF395" s="144">
        <f>IF(AND($AJ395=1,PRODUCT(N395,T395,Z395)&gt;=1,$J398&gt;=$AG$422),1,0)</f>
        <v>0</v>
      </c>
      <c r="AG395" s="144">
        <f>IF(AND($AK395=1,PRODUCT(P395,V395,AB395)&gt;=1,$J398&gt;=$AG$421),1,0)</f>
        <v>0</v>
      </c>
      <c r="AH395" s="144">
        <f>IF(AND($B395="Projektleiter",PRODUCT(R395,X395,AD395)&gt;=1,$J398&gt;=$AG$420),1,0)</f>
        <v>0</v>
      </c>
      <c r="AI395" s="7"/>
      <c r="AJ395" s="276">
        <f t="shared" si="109"/>
        <v>0</v>
      </c>
      <c r="AK395" s="276">
        <f t="shared" si="110"/>
        <v>0</v>
      </c>
      <c r="AM395" s="166">
        <f>IF(AND(F387&gt;=M$427,H395&gt;=O$427,J388&gt;=Q$427,AO395&gt;=S$427,J398&gt;=U$427),1,0)</f>
        <v>0</v>
      </c>
      <c r="AN395" s="7"/>
      <c r="AO395" s="154">
        <f>IF(F395="",0,DATEDIF(D395,F395,"m")+1)</f>
        <v>0</v>
      </c>
    </row>
    <row r="396" spans="1:41" ht="18" customHeight="1" x14ac:dyDescent="0.25">
      <c r="A396" s="14"/>
      <c r="B396" s="99"/>
      <c r="C396" s="161" t="s">
        <v>491</v>
      </c>
      <c r="D396" s="128"/>
      <c r="E396" s="168" t="s">
        <v>447</v>
      </c>
      <c r="F396" s="128"/>
      <c r="G396" s="168"/>
      <c r="H396" s="27"/>
      <c r="I396" s="165"/>
      <c r="J396" s="160" t="str">
        <f t="shared" si="108"/>
        <v/>
      </c>
      <c r="K396" s="17"/>
      <c r="M396" s="137">
        <f>((($M393-$M$422)/($M$421-$M$422))*0.5+1)</f>
        <v>-0.25</v>
      </c>
      <c r="N396" s="143">
        <f t="shared" si="111"/>
        <v>0</v>
      </c>
      <c r="O396" s="137">
        <f>((($M393-$O$422)/($O$421-$O$422))*0.5+1)</f>
        <v>-0.75</v>
      </c>
      <c r="P396" s="143">
        <f t="shared" si="112"/>
        <v>0</v>
      </c>
      <c r="Q396" s="137">
        <f>((($M393-$Q$422)/($Q$421-$Q$422))*0.5+1)</f>
        <v>-0.5</v>
      </c>
      <c r="R396" s="143">
        <f t="shared" si="113"/>
        <v>0</v>
      </c>
      <c r="S396" s="137">
        <f>((($H396-$S$422)/($S$421-$S$422))*0.5+1)</f>
        <v>-1</v>
      </c>
      <c r="T396" s="143">
        <f t="shared" si="114"/>
        <v>0</v>
      </c>
      <c r="U396" s="137">
        <f>((($H396-$U$422)/($U$421-$U$422))*0.5+1)</f>
        <v>-0.75</v>
      </c>
      <c r="V396" s="143">
        <f t="shared" si="115"/>
        <v>0</v>
      </c>
      <c r="W396" s="137">
        <f>((($H396-$W$422)/($W$421-$W$422))*0.5+1)</f>
        <v>-1.4</v>
      </c>
      <c r="X396" s="143">
        <f t="shared" si="116"/>
        <v>0</v>
      </c>
      <c r="Y396" s="137">
        <f>((($J388-$Y$422)/($Y$421-$Y$422))*0.5+1)</f>
        <v>-0.25</v>
      </c>
      <c r="Z396" s="143">
        <f t="shared" si="117"/>
        <v>0</v>
      </c>
      <c r="AA396" s="137">
        <f>((($J388-$AA$422)/($AA$421-$AA$422))*0.5+1)</f>
        <v>0</v>
      </c>
      <c r="AB396" s="143">
        <f t="shared" si="118"/>
        <v>0</v>
      </c>
      <c r="AC396" s="137">
        <f>((($J388-$AC$422)/($AC$421-$AC$422))*0.5+1)</f>
        <v>0</v>
      </c>
      <c r="AD396" s="143">
        <f t="shared" si="119"/>
        <v>0</v>
      </c>
      <c r="AE396" s="142"/>
      <c r="AF396" s="144">
        <f>IF(AND($AJ396=1,PRODUCT(N396,T396,Z396)&gt;=1,$J398&gt;=$AG$422),1,0)</f>
        <v>0</v>
      </c>
      <c r="AG396" s="144">
        <f>IF(AND($AK396=1,PRODUCT(P396,V396,AB396)&gt;=1,$J398&gt;=$AG$421),1,0)</f>
        <v>0</v>
      </c>
      <c r="AH396" s="144">
        <f>IF(AND($B396="Projektleiter",PRODUCT(R396,X396,AD396)&gt;=1,$J398&gt;=$AG$420),1,0)</f>
        <v>0</v>
      </c>
      <c r="AI396" s="7"/>
      <c r="AJ396" s="276">
        <f t="shared" si="109"/>
        <v>0</v>
      </c>
      <c r="AK396" s="276">
        <f t="shared" si="110"/>
        <v>0</v>
      </c>
      <c r="AM396" s="166">
        <f>IF(AND(F387&gt;=M$427,H396&gt;=O$427,J388&gt;=Q$427,AO396&gt;=S$427,J398&gt;=U$427),1,0)</f>
        <v>0</v>
      </c>
      <c r="AN396" s="7"/>
      <c r="AO396" s="154">
        <f>IF(F396="",0,DATEDIF(D396,F396,"m")+1)</f>
        <v>0</v>
      </c>
    </row>
    <row r="397" spans="1:41" ht="9.9499999999999993" customHeight="1" x14ac:dyDescent="0.25">
      <c r="A397" s="14"/>
      <c r="B397" s="90"/>
      <c r="C397" s="90"/>
      <c r="D397" s="159"/>
      <c r="E397" s="91"/>
      <c r="F397" s="91"/>
      <c r="G397" s="91"/>
      <c r="H397" s="91"/>
      <c r="I397" s="91"/>
      <c r="J397" s="91"/>
      <c r="K397" s="17"/>
      <c r="Y397" s="7"/>
      <c r="Z397" s="7"/>
      <c r="AA397" s="7"/>
      <c r="AB397" s="5"/>
      <c r="AC397" s="5"/>
      <c r="AH397" s="7"/>
    </row>
    <row r="398" spans="1:41" ht="18" customHeight="1" x14ac:dyDescent="0.25">
      <c r="A398" s="14"/>
      <c r="B398" s="306" t="s">
        <v>504</v>
      </c>
      <c r="C398" s="306"/>
      <c r="D398" s="306"/>
      <c r="E398" s="306"/>
      <c r="F398" s="306"/>
      <c r="G398" s="306"/>
      <c r="H398" s="306"/>
      <c r="I398" s="91"/>
      <c r="J398" s="160">
        <f>SUM(J399:J408)</f>
        <v>0</v>
      </c>
      <c r="K398" s="17"/>
      <c r="Y398" s="7"/>
      <c r="Z398" s="7"/>
      <c r="AA398" s="7"/>
      <c r="AB398" s="5"/>
      <c r="AC398" s="5"/>
      <c r="AH398" s="7"/>
    </row>
    <row r="399" spans="1:41" ht="18" customHeight="1" x14ac:dyDescent="0.25">
      <c r="A399" s="14"/>
      <c r="B399" s="304" t="s">
        <v>494</v>
      </c>
      <c r="C399" s="304"/>
      <c r="D399" s="304"/>
      <c r="E399" s="304"/>
      <c r="F399" s="304"/>
      <c r="G399" s="304"/>
      <c r="H399" s="304"/>
      <c r="I399" s="91"/>
      <c r="J399" s="27"/>
      <c r="K399" s="17"/>
      <c r="Y399" s="7"/>
      <c r="Z399" s="7"/>
      <c r="AA399" s="7"/>
      <c r="AB399" s="5"/>
      <c r="AC399" s="5"/>
      <c r="AH399" s="7"/>
    </row>
    <row r="400" spans="1:41" ht="18" customHeight="1" x14ac:dyDescent="0.25">
      <c r="A400" s="14"/>
      <c r="B400" s="304" t="s">
        <v>495</v>
      </c>
      <c r="C400" s="304"/>
      <c r="D400" s="304"/>
      <c r="E400" s="304"/>
      <c r="F400" s="304"/>
      <c r="G400" s="304"/>
      <c r="H400" s="304"/>
      <c r="I400" s="91"/>
      <c r="J400" s="27"/>
      <c r="K400" s="17"/>
      <c r="Y400" s="7"/>
      <c r="Z400" s="7"/>
      <c r="AA400" s="7"/>
      <c r="AB400" s="5"/>
      <c r="AC400" s="5"/>
      <c r="AH400" s="7"/>
    </row>
    <row r="401" spans="1:34" ht="18" customHeight="1" x14ac:dyDescent="0.25">
      <c r="A401" s="14"/>
      <c r="B401" s="304" t="s">
        <v>496</v>
      </c>
      <c r="C401" s="304"/>
      <c r="D401" s="304"/>
      <c r="E401" s="304"/>
      <c r="F401" s="304"/>
      <c r="G401" s="304"/>
      <c r="H401" s="304"/>
      <c r="I401" s="91"/>
      <c r="J401" s="27"/>
      <c r="K401" s="17"/>
      <c r="Y401" s="7"/>
      <c r="Z401" s="7"/>
      <c r="AA401" s="7"/>
      <c r="AB401" s="5"/>
      <c r="AC401" s="5"/>
      <c r="AH401" s="7"/>
    </row>
    <row r="402" spans="1:34" ht="18" customHeight="1" x14ac:dyDescent="0.25">
      <c r="A402" s="14"/>
      <c r="B402" s="304" t="s">
        <v>497</v>
      </c>
      <c r="C402" s="304"/>
      <c r="D402" s="304"/>
      <c r="E402" s="304"/>
      <c r="F402" s="304"/>
      <c r="G402" s="304"/>
      <c r="H402" s="304"/>
      <c r="I402" s="91"/>
      <c r="J402" s="27"/>
      <c r="K402" s="17"/>
      <c r="Y402" s="7"/>
      <c r="Z402" s="7"/>
      <c r="AA402" s="7"/>
      <c r="AB402" s="5"/>
      <c r="AC402" s="5"/>
      <c r="AH402" s="7"/>
    </row>
    <row r="403" spans="1:34" ht="18" customHeight="1" x14ac:dyDescent="0.25">
      <c r="A403" s="14"/>
      <c r="B403" s="304" t="s">
        <v>498</v>
      </c>
      <c r="C403" s="304"/>
      <c r="D403" s="304"/>
      <c r="E403" s="304"/>
      <c r="F403" s="304"/>
      <c r="G403" s="304"/>
      <c r="H403" s="304"/>
      <c r="I403" s="91"/>
      <c r="J403" s="27"/>
      <c r="K403" s="17"/>
      <c r="Y403" s="7"/>
      <c r="Z403" s="7"/>
      <c r="AA403" s="7"/>
      <c r="AB403" s="5"/>
      <c r="AC403" s="5"/>
      <c r="AH403" s="7"/>
    </row>
    <row r="404" spans="1:34" ht="18" customHeight="1" x14ac:dyDescent="0.25">
      <c r="A404" s="14"/>
      <c r="B404" s="304" t="s">
        <v>499</v>
      </c>
      <c r="C404" s="304"/>
      <c r="D404" s="304"/>
      <c r="E404" s="304"/>
      <c r="F404" s="304"/>
      <c r="G404" s="304"/>
      <c r="H404" s="304"/>
      <c r="I404" s="91"/>
      <c r="J404" s="27"/>
      <c r="K404" s="17"/>
      <c r="Y404" s="7"/>
      <c r="Z404" s="7"/>
      <c r="AA404" s="7"/>
      <c r="AB404" s="5"/>
      <c r="AC404" s="5"/>
      <c r="AH404" s="7"/>
    </row>
    <row r="405" spans="1:34" ht="18" customHeight="1" x14ac:dyDescent="0.25">
      <c r="A405" s="14"/>
      <c r="B405" s="304" t="s">
        <v>500</v>
      </c>
      <c r="C405" s="304"/>
      <c r="D405" s="304"/>
      <c r="E405" s="304"/>
      <c r="F405" s="304"/>
      <c r="G405" s="304"/>
      <c r="H405" s="304"/>
      <c r="I405" s="91"/>
      <c r="J405" s="27"/>
      <c r="K405" s="17"/>
      <c r="Y405" s="7"/>
      <c r="Z405" s="7"/>
      <c r="AA405" s="7"/>
      <c r="AB405" s="5"/>
      <c r="AC405" s="5"/>
      <c r="AH405" s="7"/>
    </row>
    <row r="406" spans="1:34" ht="18" customHeight="1" x14ac:dyDescent="0.25">
      <c r="A406" s="14"/>
      <c r="B406" s="304" t="s">
        <v>501</v>
      </c>
      <c r="C406" s="304"/>
      <c r="D406" s="304"/>
      <c r="E406" s="304"/>
      <c r="F406" s="304"/>
      <c r="G406" s="304"/>
      <c r="H406" s="304"/>
      <c r="I406" s="91"/>
      <c r="J406" s="27"/>
      <c r="K406" s="17"/>
      <c r="Y406" s="7"/>
      <c r="Z406" s="7"/>
      <c r="AA406" s="7"/>
      <c r="AB406" s="5"/>
      <c r="AC406" s="5"/>
      <c r="AH406" s="7"/>
    </row>
    <row r="407" spans="1:34" ht="18" customHeight="1" x14ac:dyDescent="0.25">
      <c r="A407" s="14"/>
      <c r="B407" s="304" t="s">
        <v>502</v>
      </c>
      <c r="C407" s="304"/>
      <c r="D407" s="304"/>
      <c r="E407" s="304"/>
      <c r="F407" s="304"/>
      <c r="G407" s="304"/>
      <c r="H407" s="304"/>
      <c r="I407" s="91"/>
      <c r="J407" s="27"/>
      <c r="K407" s="17"/>
      <c r="Y407" s="7"/>
      <c r="Z407" s="7"/>
      <c r="AA407" s="7"/>
      <c r="AB407" s="5"/>
      <c r="AC407" s="5"/>
      <c r="AH407" s="7"/>
    </row>
    <row r="408" spans="1:34" ht="18" customHeight="1" x14ac:dyDescent="0.25">
      <c r="A408" s="14"/>
      <c r="B408" s="304" t="s">
        <v>503</v>
      </c>
      <c r="C408" s="304"/>
      <c r="D408" s="304"/>
      <c r="E408" s="304"/>
      <c r="F408" s="304"/>
      <c r="G408" s="304"/>
      <c r="H408" s="304"/>
      <c r="I408" s="91"/>
      <c r="J408" s="27"/>
      <c r="K408" s="17"/>
      <c r="Y408" s="7"/>
      <c r="Z408" s="7"/>
      <c r="AA408" s="7"/>
      <c r="AB408" s="5"/>
      <c r="AC408" s="5"/>
      <c r="AH408" s="7"/>
    </row>
    <row r="409" spans="1:34" ht="9.9499999999999993" customHeight="1" x14ac:dyDescent="0.25">
      <c r="A409" s="14"/>
      <c r="B409" s="90"/>
      <c r="C409" s="90"/>
      <c r="D409" s="91"/>
      <c r="E409" s="91"/>
      <c r="F409" s="91"/>
      <c r="G409" s="91"/>
      <c r="H409" s="91"/>
      <c r="I409" s="91"/>
      <c r="J409" s="91"/>
      <c r="K409" s="17"/>
      <c r="Y409" s="7"/>
      <c r="Z409" s="7"/>
      <c r="AA409" s="7"/>
      <c r="AB409" s="5"/>
      <c r="AC409" s="5"/>
      <c r="AH409" s="7"/>
    </row>
    <row r="410" spans="1:34" ht="18" customHeight="1" x14ac:dyDescent="0.25">
      <c r="A410" s="14"/>
      <c r="B410" s="15" t="s">
        <v>505</v>
      </c>
      <c r="C410" s="15"/>
      <c r="D410" s="91"/>
      <c r="E410" s="91"/>
      <c r="F410" s="91"/>
      <c r="G410" s="91"/>
      <c r="H410" s="91"/>
      <c r="I410" s="91"/>
      <c r="J410" s="91"/>
      <c r="K410" s="17"/>
      <c r="Y410" s="7"/>
      <c r="Z410" s="7"/>
      <c r="AA410" s="7"/>
      <c r="AB410" s="5"/>
      <c r="AC410" s="5"/>
      <c r="AH410" s="7"/>
    </row>
    <row r="411" spans="1:34" ht="18" customHeight="1" x14ac:dyDescent="0.25">
      <c r="A411" s="14"/>
      <c r="B411" s="90" t="s">
        <v>506</v>
      </c>
      <c r="C411" s="90"/>
      <c r="D411" s="295"/>
      <c r="E411" s="295"/>
      <c r="F411" s="295"/>
      <c r="G411" s="295"/>
      <c r="H411" s="295"/>
      <c r="I411" s="295"/>
      <c r="J411" s="295"/>
      <c r="K411" s="17"/>
      <c r="Y411" s="7"/>
      <c r="Z411" s="7"/>
      <c r="AA411" s="7"/>
      <c r="AB411" s="5"/>
      <c r="AC411" s="5"/>
      <c r="AH411" s="7"/>
    </row>
    <row r="412" spans="1:34" ht="18" customHeight="1" x14ac:dyDescent="0.25">
      <c r="A412" s="14"/>
      <c r="B412" s="90" t="s">
        <v>507</v>
      </c>
      <c r="C412" s="90"/>
      <c r="D412" s="295"/>
      <c r="E412" s="295"/>
      <c r="F412" s="295"/>
      <c r="G412" s="295"/>
      <c r="H412" s="295"/>
      <c r="I412" s="295"/>
      <c r="J412" s="295"/>
      <c r="K412" s="17"/>
      <c r="Y412" s="7"/>
      <c r="Z412" s="7"/>
      <c r="AA412" s="7"/>
      <c r="AB412" s="5"/>
      <c r="AC412" s="5"/>
      <c r="AH412" s="7"/>
    </row>
    <row r="413" spans="1:34" ht="18" customHeight="1" x14ac:dyDescent="0.25">
      <c r="A413" s="14"/>
      <c r="B413" s="262" t="s">
        <v>508</v>
      </c>
      <c r="C413" s="90"/>
      <c r="D413" s="295"/>
      <c r="E413" s="295"/>
      <c r="F413" s="295"/>
      <c r="G413" s="295"/>
      <c r="H413" s="295"/>
      <c r="I413" s="295"/>
      <c r="J413" s="295"/>
      <c r="K413" s="17"/>
      <c r="Y413" s="7"/>
      <c r="Z413" s="7"/>
      <c r="AA413" s="7"/>
      <c r="AB413" s="5"/>
      <c r="AC413" s="5"/>
      <c r="AH413" s="7"/>
    </row>
    <row r="414" spans="1:34" ht="18" customHeight="1" x14ac:dyDescent="0.25">
      <c r="A414" s="14"/>
      <c r="B414" s="90" t="s">
        <v>389</v>
      </c>
      <c r="C414" s="90"/>
      <c r="D414" s="295"/>
      <c r="E414" s="295"/>
      <c r="F414" s="295"/>
      <c r="G414" s="295"/>
      <c r="H414" s="295"/>
      <c r="I414" s="295"/>
      <c r="J414" s="295"/>
      <c r="K414" s="17"/>
      <c r="Y414" s="7"/>
      <c r="Z414" s="7"/>
      <c r="AA414" s="7"/>
      <c r="AB414" s="5"/>
      <c r="AC414" s="5"/>
      <c r="AH414" s="7"/>
    </row>
    <row r="415" spans="1:34" ht="9.9499999999999993" customHeight="1" x14ac:dyDescent="0.25">
      <c r="A415" s="19"/>
      <c r="B415" s="20"/>
      <c r="C415" s="20"/>
      <c r="D415" s="20"/>
      <c r="E415" s="20"/>
      <c r="F415" s="20"/>
      <c r="G415" s="20"/>
      <c r="H415" s="20"/>
      <c r="I415" s="20"/>
      <c r="J415" s="20"/>
      <c r="K415" s="21"/>
      <c r="Y415" s="7"/>
      <c r="Z415" s="7"/>
      <c r="AA415" s="7"/>
      <c r="AB415" s="5"/>
      <c r="AC415" s="5"/>
      <c r="AH415" s="7"/>
    </row>
    <row r="416" spans="1:34" ht="9.9499999999999993" customHeight="1" x14ac:dyDescent="0.25">
      <c r="B416" s="8"/>
      <c r="C416" s="8"/>
      <c r="D416" s="377"/>
      <c r="E416" s="377"/>
      <c r="F416" s="377"/>
      <c r="G416" s="377"/>
      <c r="H416" s="377"/>
      <c r="I416" s="377"/>
      <c r="J416" s="377"/>
    </row>
    <row r="417" spans="13:33" ht="18" customHeight="1" x14ac:dyDescent="0.25">
      <c r="M417" s="30" t="s">
        <v>60</v>
      </c>
    </row>
    <row r="418" spans="13:33" ht="9.9499999999999993" customHeight="1" x14ac:dyDescent="0.25"/>
    <row r="419" spans="13:33" ht="18" customHeight="1" x14ac:dyDescent="0.25">
      <c r="M419" s="378" t="s">
        <v>19</v>
      </c>
      <c r="N419" s="378"/>
      <c r="O419" s="378"/>
      <c r="P419" s="378"/>
      <c r="Q419" s="378"/>
      <c r="R419" s="378"/>
      <c r="S419" s="378" t="s">
        <v>58</v>
      </c>
      <c r="T419" s="378"/>
      <c r="U419" s="378"/>
      <c r="V419" s="378"/>
      <c r="W419" s="378"/>
      <c r="X419" s="378"/>
      <c r="Y419" s="378" t="s">
        <v>59</v>
      </c>
      <c r="Z419" s="378"/>
      <c r="AA419" s="378"/>
      <c r="AB419" s="378"/>
      <c r="AC419" s="378"/>
      <c r="AD419" s="378"/>
      <c r="AF419" s="373" t="s">
        <v>63</v>
      </c>
      <c r="AG419" s="374"/>
    </row>
    <row r="420" spans="13:33" ht="18" customHeight="1" x14ac:dyDescent="0.25">
      <c r="M420" s="369" t="s">
        <v>7</v>
      </c>
      <c r="N420" s="370"/>
      <c r="O420" s="369" t="s">
        <v>6</v>
      </c>
      <c r="P420" s="370"/>
      <c r="Q420" s="373" t="s">
        <v>5</v>
      </c>
      <c r="R420" s="374"/>
      <c r="S420" s="369" t="s">
        <v>7</v>
      </c>
      <c r="T420" s="370"/>
      <c r="U420" s="369" t="s">
        <v>6</v>
      </c>
      <c r="V420" s="370"/>
      <c r="W420" s="373" t="s">
        <v>5</v>
      </c>
      <c r="X420" s="374"/>
      <c r="Y420" s="369" t="s">
        <v>7</v>
      </c>
      <c r="Z420" s="370"/>
      <c r="AA420" s="369" t="s">
        <v>6</v>
      </c>
      <c r="AB420" s="370"/>
      <c r="AC420" s="373" t="s">
        <v>5</v>
      </c>
      <c r="AD420" s="374"/>
      <c r="AF420" s="166" t="s">
        <v>5</v>
      </c>
      <c r="AG420" s="166">
        <v>32</v>
      </c>
    </row>
    <row r="421" spans="13:33" ht="18" customHeight="1" x14ac:dyDescent="0.25">
      <c r="M421" s="371">
        <v>350</v>
      </c>
      <c r="N421" s="372"/>
      <c r="O421" s="371">
        <v>900</v>
      </c>
      <c r="P421" s="372"/>
      <c r="Q421" s="375">
        <v>4000</v>
      </c>
      <c r="R421" s="376"/>
      <c r="S421" s="371">
        <v>250</v>
      </c>
      <c r="T421" s="372"/>
      <c r="U421" s="371">
        <v>900</v>
      </c>
      <c r="V421" s="372"/>
      <c r="W421" s="375">
        <v>2900</v>
      </c>
      <c r="X421" s="376"/>
      <c r="Y421" s="371">
        <v>7</v>
      </c>
      <c r="Z421" s="372"/>
      <c r="AA421" s="371">
        <v>15</v>
      </c>
      <c r="AB421" s="372"/>
      <c r="AC421" s="375">
        <v>45</v>
      </c>
      <c r="AD421" s="376"/>
      <c r="AF421" s="166" t="s">
        <v>6</v>
      </c>
      <c r="AG421" s="166">
        <v>25</v>
      </c>
    </row>
    <row r="422" spans="13:33" ht="18" customHeight="1" x14ac:dyDescent="0.25">
      <c r="M422" s="371">
        <v>250</v>
      </c>
      <c r="N422" s="372"/>
      <c r="O422" s="371">
        <v>700</v>
      </c>
      <c r="P422" s="372"/>
      <c r="Q422" s="375">
        <v>3000</v>
      </c>
      <c r="R422" s="376"/>
      <c r="S422" s="371">
        <v>200</v>
      </c>
      <c r="T422" s="372"/>
      <c r="U422" s="371">
        <v>700</v>
      </c>
      <c r="V422" s="372"/>
      <c r="W422" s="375">
        <v>2400</v>
      </c>
      <c r="X422" s="376"/>
      <c r="Y422" s="371">
        <v>5</v>
      </c>
      <c r="Z422" s="372"/>
      <c r="AA422" s="371">
        <v>10</v>
      </c>
      <c r="AB422" s="372"/>
      <c r="AC422" s="375">
        <v>30</v>
      </c>
      <c r="AD422" s="376"/>
      <c r="AF422" s="166" t="s">
        <v>7</v>
      </c>
      <c r="AG422" s="166">
        <v>16</v>
      </c>
    </row>
    <row r="423" spans="13:33" ht="18" customHeight="1" x14ac:dyDescent="0.25">
      <c r="M423" s="371">
        <v>150</v>
      </c>
      <c r="N423" s="372"/>
      <c r="O423" s="371">
        <v>500</v>
      </c>
      <c r="P423" s="372"/>
      <c r="Q423" s="375">
        <v>2000</v>
      </c>
      <c r="R423" s="376"/>
      <c r="S423" s="371">
        <v>150</v>
      </c>
      <c r="T423" s="372"/>
      <c r="U423" s="371">
        <v>500</v>
      </c>
      <c r="V423" s="372"/>
      <c r="W423" s="375">
        <v>1900</v>
      </c>
      <c r="X423" s="376"/>
      <c r="Y423" s="371">
        <v>3</v>
      </c>
      <c r="Z423" s="372"/>
      <c r="AA423" s="371">
        <v>5</v>
      </c>
      <c r="AB423" s="372"/>
      <c r="AC423" s="375">
        <v>15</v>
      </c>
      <c r="AD423" s="376"/>
    </row>
    <row r="424" spans="13:33" ht="18" customHeight="1" x14ac:dyDescent="0.25">
      <c r="M424" s="126"/>
      <c r="N424" s="126"/>
      <c r="O424" s="126"/>
      <c r="P424" s="126"/>
      <c r="Q424" s="126"/>
      <c r="R424" s="35"/>
      <c r="AF424" s="373" t="s">
        <v>64</v>
      </c>
      <c r="AG424" s="374"/>
    </row>
    <row r="425" spans="13:33" ht="18" customHeight="1" x14ac:dyDescent="0.25">
      <c r="M425" s="126" t="s">
        <v>255</v>
      </c>
      <c r="N425" s="126"/>
      <c r="O425" s="126"/>
      <c r="P425" s="126"/>
      <c r="Q425" s="126"/>
      <c r="R425" s="35"/>
      <c r="AF425" s="166" t="s">
        <v>5</v>
      </c>
      <c r="AG425" s="166">
        <v>18</v>
      </c>
    </row>
    <row r="426" spans="13:33" ht="18" customHeight="1" x14ac:dyDescent="0.25">
      <c r="M426" s="353" t="s">
        <v>256</v>
      </c>
      <c r="N426" s="353"/>
      <c r="O426" s="353" t="s">
        <v>257</v>
      </c>
      <c r="P426" s="353"/>
      <c r="Q426" s="353" t="s">
        <v>258</v>
      </c>
      <c r="R426" s="353"/>
      <c r="S426" s="316" t="s">
        <v>76</v>
      </c>
      <c r="T426" s="316"/>
      <c r="U426" s="316" t="s">
        <v>63</v>
      </c>
      <c r="V426" s="316"/>
      <c r="AF426" s="166" t="s">
        <v>6</v>
      </c>
      <c r="AG426" s="166">
        <v>9</v>
      </c>
    </row>
    <row r="427" spans="13:33" ht="18" customHeight="1" x14ac:dyDescent="0.25">
      <c r="M427" s="353">
        <v>100</v>
      </c>
      <c r="N427" s="353"/>
      <c r="O427" s="353">
        <v>100</v>
      </c>
      <c r="P427" s="353"/>
      <c r="Q427" s="353">
        <v>2</v>
      </c>
      <c r="R427" s="353"/>
      <c r="S427" s="316">
        <v>2</v>
      </c>
      <c r="T427" s="316"/>
      <c r="U427" s="316">
        <v>10</v>
      </c>
      <c r="V427" s="316"/>
      <c r="AF427" s="166" t="s">
        <v>7</v>
      </c>
      <c r="AG427" s="166">
        <v>6</v>
      </c>
    </row>
    <row r="428" spans="13:33" ht="9.9499999999999993" customHeight="1" x14ac:dyDescent="0.25">
      <c r="M428" s="126"/>
      <c r="N428" s="126"/>
      <c r="O428" s="126"/>
      <c r="P428" s="126"/>
      <c r="Q428" s="126"/>
      <c r="R428" s="35"/>
    </row>
    <row r="429" spans="13:33" ht="18" customHeight="1" x14ac:dyDescent="0.25">
      <c r="M429" s="126"/>
      <c r="N429" s="126"/>
      <c r="O429" s="126"/>
      <c r="P429" s="126"/>
      <c r="Q429" s="126"/>
      <c r="R429" s="35"/>
      <c r="AF429" s="368"/>
      <c r="AG429" s="368"/>
    </row>
    <row r="430" spans="13:33" ht="18" customHeight="1" x14ac:dyDescent="0.25">
      <c r="M430" s="126"/>
      <c r="N430" s="126"/>
      <c r="O430" s="126"/>
      <c r="P430" s="126"/>
      <c r="Q430" s="126"/>
      <c r="R430" s="35"/>
      <c r="AF430" s="7"/>
      <c r="AG430" s="7"/>
    </row>
    <row r="431" spans="13:33" ht="18" customHeight="1" x14ac:dyDescent="0.25">
      <c r="M431" s="126"/>
      <c r="N431" s="126"/>
      <c r="O431" s="126"/>
      <c r="P431" s="126"/>
      <c r="Q431" s="126"/>
      <c r="R431" s="35"/>
      <c r="AF431" s="7"/>
      <c r="AG431" s="7"/>
    </row>
    <row r="432" spans="13:33" ht="18" customHeight="1" x14ac:dyDescent="0.25">
      <c r="M432" s="126"/>
      <c r="N432" s="126"/>
      <c r="O432" s="126"/>
      <c r="P432" s="126"/>
      <c r="Q432" s="126"/>
      <c r="R432" s="35"/>
      <c r="AF432" s="7"/>
      <c r="AG432" s="7"/>
    </row>
    <row r="433" spans="13:18" ht="18" customHeight="1" x14ac:dyDescent="0.25">
      <c r="M433" s="126"/>
      <c r="N433" s="126"/>
      <c r="O433" s="126"/>
      <c r="P433" s="126"/>
      <c r="Q433" s="126"/>
      <c r="R433" s="35"/>
    </row>
    <row r="434" spans="13:18" ht="18" customHeight="1" x14ac:dyDescent="0.25">
      <c r="M434" s="126"/>
      <c r="N434" s="126"/>
      <c r="O434" s="126"/>
      <c r="P434" s="126"/>
      <c r="Q434" s="126"/>
      <c r="R434" s="35"/>
    </row>
    <row r="435" spans="13:18" ht="18" customHeight="1" x14ac:dyDescent="0.25">
      <c r="M435" s="126"/>
      <c r="N435" s="126"/>
      <c r="O435" s="126"/>
      <c r="P435" s="126"/>
      <c r="Q435" s="126"/>
      <c r="R435" s="35"/>
    </row>
    <row r="436" spans="13:18" ht="18" customHeight="1" x14ac:dyDescent="0.25">
      <c r="M436" s="126"/>
      <c r="N436" s="126"/>
      <c r="O436" s="126"/>
      <c r="P436" s="126"/>
      <c r="Q436" s="126"/>
      <c r="R436" s="35"/>
    </row>
    <row r="437" spans="13:18" ht="18" customHeight="1" x14ac:dyDescent="0.25">
      <c r="M437" s="126"/>
      <c r="N437" s="126"/>
      <c r="O437" s="126"/>
      <c r="P437" s="126"/>
      <c r="Q437" s="126"/>
      <c r="R437" s="35"/>
    </row>
    <row r="438" spans="13:18" ht="18" customHeight="1" x14ac:dyDescent="0.25">
      <c r="M438" s="126"/>
      <c r="N438" s="126"/>
      <c r="O438" s="126"/>
      <c r="P438" s="126"/>
      <c r="Q438" s="126"/>
      <c r="R438" s="35"/>
    </row>
    <row r="439" spans="13:18" ht="18" customHeight="1" x14ac:dyDescent="0.25">
      <c r="M439" s="126"/>
      <c r="N439" s="126"/>
      <c r="O439" s="126"/>
      <c r="P439" s="126"/>
      <c r="Q439" s="126"/>
      <c r="R439" s="35"/>
    </row>
    <row r="440" spans="13:18" ht="18" customHeight="1" x14ac:dyDescent="0.25">
      <c r="M440" s="126"/>
      <c r="N440" s="126"/>
      <c r="O440" s="126"/>
      <c r="P440" s="126"/>
      <c r="Q440" s="126"/>
      <c r="R440" s="35"/>
    </row>
    <row r="441" spans="13:18" ht="18" customHeight="1" x14ac:dyDescent="0.25">
      <c r="M441" s="126"/>
      <c r="N441" s="126"/>
      <c r="O441" s="126"/>
      <c r="P441" s="126"/>
      <c r="Q441" s="126"/>
      <c r="R441" s="35"/>
    </row>
    <row r="442" spans="13:18" ht="18" customHeight="1" x14ac:dyDescent="0.25">
      <c r="M442" s="126"/>
      <c r="N442" s="126"/>
      <c r="O442" s="126"/>
      <c r="P442" s="126"/>
      <c r="Q442" s="126"/>
      <c r="R442" s="35"/>
    </row>
    <row r="443" spans="13:18" ht="18" customHeight="1" x14ac:dyDescent="0.25">
      <c r="M443" s="126"/>
      <c r="N443" s="126"/>
      <c r="O443" s="126"/>
      <c r="P443" s="126"/>
      <c r="Q443" s="126"/>
      <c r="R443" s="35"/>
    </row>
    <row r="444" spans="13:18" ht="18" customHeight="1" x14ac:dyDescent="0.25">
      <c r="M444" s="126"/>
      <c r="N444" s="126"/>
      <c r="O444" s="126"/>
      <c r="P444" s="126"/>
      <c r="Q444" s="126"/>
      <c r="R444" s="35"/>
    </row>
    <row r="445" spans="13:18" ht="18" customHeight="1" x14ac:dyDescent="0.25">
      <c r="M445" s="126"/>
      <c r="N445" s="126"/>
      <c r="O445" s="126"/>
      <c r="P445" s="126"/>
      <c r="Q445" s="126"/>
      <c r="R445" s="35"/>
    </row>
    <row r="446" spans="13:18" ht="18" customHeight="1" x14ac:dyDescent="0.25">
      <c r="M446" s="126"/>
      <c r="N446" s="126"/>
      <c r="O446" s="126"/>
      <c r="P446" s="126"/>
      <c r="Q446" s="126"/>
      <c r="R446" s="35"/>
    </row>
    <row r="447" spans="13:18" ht="18" customHeight="1" x14ac:dyDescent="0.25">
      <c r="M447" s="126"/>
      <c r="N447" s="126"/>
      <c r="O447" s="126"/>
      <c r="P447" s="126"/>
      <c r="Q447" s="126"/>
      <c r="R447" s="35"/>
    </row>
    <row r="448" spans="13:18" ht="18" customHeight="1" x14ac:dyDescent="0.25">
      <c r="M448" s="126"/>
      <c r="N448" s="126"/>
      <c r="O448" s="126"/>
      <c r="P448" s="126"/>
      <c r="Q448" s="126"/>
      <c r="R448" s="35"/>
    </row>
    <row r="449" spans="13:18" ht="18" customHeight="1" x14ac:dyDescent="0.25">
      <c r="M449" s="126"/>
      <c r="N449" s="126"/>
      <c r="O449" s="126"/>
      <c r="P449" s="126"/>
      <c r="Q449" s="126"/>
      <c r="R449" s="35"/>
    </row>
    <row r="450" spans="13:18" ht="18" customHeight="1" x14ac:dyDescent="0.25">
      <c r="M450" s="126"/>
      <c r="N450" s="126"/>
      <c r="O450" s="126"/>
      <c r="P450" s="126"/>
      <c r="Q450" s="126"/>
      <c r="R450" s="35"/>
    </row>
    <row r="451" spans="13:18" ht="18" customHeight="1" x14ac:dyDescent="0.25">
      <c r="M451" s="126"/>
      <c r="N451" s="126"/>
      <c r="O451" s="126"/>
      <c r="P451" s="126"/>
      <c r="Q451" s="126"/>
      <c r="R451" s="35"/>
    </row>
    <row r="452" spans="13:18" ht="18" customHeight="1" x14ac:dyDescent="0.25">
      <c r="M452" s="126"/>
      <c r="N452" s="126"/>
      <c r="O452" s="126"/>
      <c r="P452" s="126"/>
      <c r="Q452" s="126"/>
      <c r="R452" s="35"/>
    </row>
    <row r="453" spans="13:18" ht="18" customHeight="1" x14ac:dyDescent="0.25">
      <c r="M453" s="126"/>
      <c r="N453" s="126"/>
      <c r="O453" s="126"/>
      <c r="P453" s="126"/>
      <c r="Q453" s="126"/>
      <c r="R453" s="35"/>
    </row>
    <row r="454" spans="13:18" ht="18" customHeight="1" x14ac:dyDescent="0.25">
      <c r="M454" s="126"/>
      <c r="N454" s="126"/>
      <c r="O454" s="126"/>
      <c r="P454" s="126"/>
      <c r="Q454" s="126"/>
      <c r="R454" s="35"/>
    </row>
    <row r="455" spans="13:18" ht="18" customHeight="1" x14ac:dyDescent="0.25">
      <c r="M455" s="126"/>
      <c r="N455" s="126"/>
      <c r="O455" s="126"/>
      <c r="P455" s="126"/>
      <c r="Q455" s="126"/>
      <c r="R455" s="35"/>
    </row>
    <row r="456" spans="13:18" ht="18" customHeight="1" x14ac:dyDescent="0.25">
      <c r="M456" s="126"/>
      <c r="N456" s="126"/>
      <c r="O456" s="126"/>
      <c r="P456" s="126"/>
      <c r="Q456" s="126"/>
      <c r="R456" s="35"/>
    </row>
    <row r="457" spans="13:18" ht="18" customHeight="1" x14ac:dyDescent="0.25">
      <c r="M457" s="126"/>
      <c r="N457" s="126"/>
      <c r="O457" s="126"/>
      <c r="P457" s="126"/>
      <c r="Q457" s="126"/>
      <c r="R457" s="35"/>
    </row>
    <row r="458" spans="13:18" ht="18" customHeight="1" x14ac:dyDescent="0.25">
      <c r="M458" s="126"/>
      <c r="N458" s="126"/>
      <c r="O458" s="126"/>
      <c r="P458" s="126"/>
      <c r="Q458" s="126"/>
      <c r="R458" s="35"/>
    </row>
    <row r="459" spans="13:18" ht="18" customHeight="1" x14ac:dyDescent="0.25">
      <c r="M459" s="126"/>
      <c r="N459" s="126"/>
      <c r="O459" s="126"/>
      <c r="P459" s="126"/>
      <c r="Q459" s="126"/>
      <c r="R459" s="35"/>
    </row>
    <row r="460" spans="13:18" ht="18" customHeight="1" x14ac:dyDescent="0.25">
      <c r="M460" s="126"/>
      <c r="N460" s="126"/>
      <c r="O460" s="126"/>
      <c r="P460" s="126"/>
      <c r="Q460" s="126"/>
      <c r="R460" s="35"/>
    </row>
    <row r="461" spans="13:18" ht="18" customHeight="1" x14ac:dyDescent="0.25">
      <c r="M461" s="126"/>
      <c r="N461" s="126"/>
      <c r="O461" s="126"/>
      <c r="P461" s="126"/>
      <c r="Q461" s="126"/>
      <c r="R461" s="35"/>
    </row>
    <row r="462" spans="13:18" ht="18" customHeight="1" x14ac:dyDescent="0.25">
      <c r="M462" s="126"/>
      <c r="N462" s="126"/>
      <c r="O462" s="126"/>
      <c r="P462" s="126"/>
      <c r="Q462" s="126"/>
      <c r="R462" s="35"/>
    </row>
    <row r="463" spans="13:18" ht="18" customHeight="1" x14ac:dyDescent="0.25">
      <c r="M463" s="126"/>
      <c r="N463" s="126"/>
      <c r="O463" s="126"/>
      <c r="P463" s="126"/>
      <c r="Q463" s="126"/>
      <c r="R463" s="35"/>
    </row>
    <row r="464" spans="13:18" ht="18" customHeight="1" x14ac:dyDescent="0.25">
      <c r="M464" s="126"/>
      <c r="N464" s="126"/>
      <c r="O464" s="126"/>
      <c r="P464" s="126"/>
      <c r="Q464" s="126"/>
      <c r="R464" s="35"/>
    </row>
    <row r="465" spans="13:18" ht="18" customHeight="1" x14ac:dyDescent="0.25">
      <c r="M465" s="126"/>
      <c r="N465" s="126"/>
      <c r="O465" s="126"/>
      <c r="P465" s="126"/>
      <c r="Q465" s="126"/>
      <c r="R465" s="35"/>
    </row>
    <row r="466" spans="13:18" ht="18" customHeight="1" x14ac:dyDescent="0.25">
      <c r="M466" s="126"/>
      <c r="N466" s="126"/>
      <c r="O466" s="126"/>
      <c r="P466" s="126"/>
      <c r="Q466" s="126"/>
      <c r="R466" s="35"/>
    </row>
    <row r="467" spans="13:18" ht="18" customHeight="1" x14ac:dyDescent="0.25">
      <c r="M467" s="126"/>
      <c r="N467" s="126"/>
      <c r="O467" s="126"/>
      <c r="P467" s="126"/>
      <c r="Q467" s="126"/>
      <c r="R467" s="35"/>
    </row>
    <row r="468" spans="13:18" ht="18" customHeight="1" x14ac:dyDescent="0.25">
      <c r="M468" s="126"/>
      <c r="N468" s="126"/>
      <c r="O468" s="126"/>
      <c r="P468" s="126"/>
      <c r="Q468" s="126"/>
      <c r="R468" s="35"/>
    </row>
    <row r="469" spans="13:18" ht="18" customHeight="1" x14ac:dyDescent="0.25">
      <c r="M469" s="126"/>
      <c r="N469" s="126"/>
      <c r="O469" s="126"/>
      <c r="P469" s="126"/>
      <c r="Q469" s="126"/>
      <c r="R469" s="35"/>
    </row>
    <row r="470" spans="13:18" ht="18" customHeight="1" x14ac:dyDescent="0.25">
      <c r="M470" s="126"/>
      <c r="N470" s="126"/>
      <c r="O470" s="126"/>
      <c r="P470" s="126"/>
      <c r="Q470" s="126"/>
      <c r="R470" s="35"/>
    </row>
    <row r="471" spans="13:18" ht="18" customHeight="1" x14ac:dyDescent="0.25">
      <c r="M471" s="126"/>
      <c r="N471" s="126"/>
      <c r="O471" s="126"/>
      <c r="P471" s="126"/>
      <c r="Q471" s="126"/>
      <c r="R471" s="35"/>
    </row>
    <row r="472" spans="13:18" ht="18" customHeight="1" x14ac:dyDescent="0.25">
      <c r="M472" s="126"/>
      <c r="N472" s="126"/>
      <c r="O472" s="126"/>
      <c r="P472" s="126"/>
      <c r="Q472" s="126"/>
      <c r="R472" s="35"/>
    </row>
    <row r="473" spans="13:18" ht="18" customHeight="1" x14ac:dyDescent="0.25">
      <c r="M473" s="126"/>
      <c r="N473" s="126"/>
      <c r="O473" s="126"/>
      <c r="P473" s="126"/>
      <c r="Q473" s="126"/>
      <c r="R473" s="35"/>
    </row>
    <row r="474" spans="13:18" ht="18" customHeight="1" x14ac:dyDescent="0.25">
      <c r="M474" s="126"/>
      <c r="N474" s="126"/>
      <c r="O474" s="126"/>
      <c r="P474" s="126"/>
      <c r="Q474" s="126"/>
      <c r="R474" s="35"/>
    </row>
    <row r="475" spans="13:18" ht="18" customHeight="1" x14ac:dyDescent="0.25">
      <c r="M475" s="126"/>
      <c r="N475" s="126"/>
      <c r="O475" s="126"/>
      <c r="P475" s="126"/>
      <c r="Q475" s="126"/>
      <c r="R475" s="35"/>
    </row>
    <row r="476" spans="13:18" ht="18" customHeight="1" x14ac:dyDescent="0.25">
      <c r="M476" s="126"/>
      <c r="N476" s="126"/>
      <c r="O476" s="126"/>
      <c r="P476" s="126"/>
      <c r="Q476" s="126"/>
      <c r="R476" s="35"/>
    </row>
    <row r="477" spans="13:18" ht="18" customHeight="1" x14ac:dyDescent="0.25">
      <c r="M477" s="126"/>
      <c r="N477" s="126"/>
      <c r="O477" s="126"/>
      <c r="P477" s="126"/>
      <c r="Q477" s="126"/>
      <c r="R477" s="35"/>
    </row>
    <row r="478" spans="13:18" ht="18" customHeight="1" x14ac:dyDescent="0.25">
      <c r="M478" s="126"/>
      <c r="N478" s="126"/>
      <c r="O478" s="126"/>
      <c r="P478" s="126"/>
      <c r="Q478" s="126"/>
      <c r="R478" s="35"/>
    </row>
    <row r="479" spans="13:18" ht="18" customHeight="1" x14ac:dyDescent="0.25">
      <c r="M479" s="126"/>
      <c r="N479" s="126"/>
      <c r="O479" s="126"/>
      <c r="P479" s="126"/>
      <c r="Q479" s="126"/>
      <c r="R479" s="35"/>
    </row>
    <row r="480" spans="13:18" ht="18" customHeight="1" x14ac:dyDescent="0.25">
      <c r="M480" s="126"/>
      <c r="N480" s="126"/>
      <c r="O480" s="126"/>
      <c r="P480" s="126"/>
      <c r="Q480" s="126"/>
      <c r="R480" s="35"/>
    </row>
    <row r="481" spans="13:18" ht="18" customHeight="1" x14ac:dyDescent="0.25">
      <c r="M481" s="126"/>
      <c r="N481" s="126"/>
      <c r="O481" s="126"/>
      <c r="P481" s="126"/>
      <c r="Q481" s="126"/>
      <c r="R481" s="35"/>
    </row>
    <row r="482" spans="13:18" ht="9.9499999999999993" customHeight="1" x14ac:dyDescent="0.25">
      <c r="M482" s="126"/>
      <c r="N482" s="126"/>
      <c r="O482" s="126"/>
      <c r="P482" s="126"/>
      <c r="Q482" s="126"/>
      <c r="R482" s="35"/>
    </row>
    <row r="483" spans="13:18" ht="9.9499999999999993" customHeight="1" x14ac:dyDescent="0.25">
      <c r="M483" s="126"/>
      <c r="N483" s="126"/>
      <c r="O483" s="126"/>
      <c r="P483" s="126"/>
      <c r="Q483" s="126"/>
      <c r="R483" s="35"/>
    </row>
    <row r="484" spans="13:18" ht="9.9499999999999993" customHeight="1" x14ac:dyDescent="0.25">
      <c r="M484" s="126"/>
      <c r="N484" s="126"/>
      <c r="O484" s="126"/>
      <c r="P484" s="126"/>
      <c r="Q484" s="126"/>
      <c r="R484" s="35"/>
    </row>
    <row r="485" spans="13:18" ht="9.9499999999999993" customHeight="1" x14ac:dyDescent="0.25">
      <c r="M485" s="126"/>
      <c r="N485" s="126"/>
      <c r="O485" s="126"/>
      <c r="P485" s="126"/>
      <c r="Q485" s="126"/>
      <c r="R485" s="35"/>
    </row>
    <row r="486" spans="13:18" ht="9.9499999999999993" customHeight="1" x14ac:dyDescent="0.25">
      <c r="M486" s="126"/>
      <c r="N486" s="126"/>
      <c r="O486" s="126"/>
      <c r="P486" s="126"/>
      <c r="Q486" s="126"/>
      <c r="R486" s="35"/>
    </row>
    <row r="487" spans="13:18" ht="9.9499999999999993" customHeight="1" x14ac:dyDescent="0.25">
      <c r="M487" s="126"/>
      <c r="N487" s="126"/>
      <c r="O487" s="126"/>
      <c r="P487" s="126"/>
      <c r="Q487" s="126"/>
      <c r="R487" s="35"/>
    </row>
    <row r="488" spans="13:18" ht="9.9499999999999993" customHeight="1" x14ac:dyDescent="0.25">
      <c r="M488" s="126"/>
      <c r="N488" s="126"/>
      <c r="O488" s="126"/>
      <c r="P488" s="126"/>
      <c r="Q488" s="126"/>
      <c r="R488" s="35"/>
    </row>
    <row r="489" spans="13:18" ht="9.9499999999999993" customHeight="1" x14ac:dyDescent="0.25">
      <c r="M489" s="126"/>
      <c r="N489" s="126"/>
      <c r="O489" s="126"/>
      <c r="P489" s="126"/>
      <c r="Q489" s="126"/>
      <c r="R489" s="35"/>
    </row>
    <row r="490" spans="13:18" ht="9.9499999999999993" customHeight="1" x14ac:dyDescent="0.25">
      <c r="M490" s="126"/>
      <c r="N490" s="126"/>
      <c r="O490" s="126"/>
      <c r="P490" s="126"/>
      <c r="Q490" s="126"/>
      <c r="R490" s="35"/>
    </row>
    <row r="491" spans="13:18" ht="9.9499999999999993" customHeight="1" x14ac:dyDescent="0.25">
      <c r="M491" s="126"/>
      <c r="N491" s="126"/>
      <c r="O491" s="126"/>
      <c r="P491" s="126"/>
      <c r="Q491" s="126"/>
      <c r="R491" s="35"/>
    </row>
    <row r="492" spans="13:18" ht="9.9499999999999993" customHeight="1" x14ac:dyDescent="0.25">
      <c r="M492" s="126"/>
      <c r="N492" s="126"/>
      <c r="O492" s="126"/>
      <c r="P492" s="126"/>
      <c r="Q492" s="126"/>
      <c r="R492" s="35"/>
    </row>
    <row r="493" spans="13:18" ht="9.9499999999999993" customHeight="1" x14ac:dyDescent="0.25">
      <c r="M493" s="126"/>
      <c r="N493" s="126"/>
      <c r="O493" s="126"/>
      <c r="P493" s="126"/>
      <c r="Q493" s="126"/>
      <c r="R493" s="35"/>
    </row>
    <row r="494" spans="13:18" ht="9.9499999999999993" customHeight="1" x14ac:dyDescent="0.25">
      <c r="M494" s="126"/>
      <c r="N494" s="126"/>
      <c r="O494" s="126"/>
      <c r="P494" s="126"/>
      <c r="Q494" s="126"/>
      <c r="R494" s="35"/>
    </row>
    <row r="495" spans="13:18" ht="9.9499999999999993" customHeight="1" x14ac:dyDescent="0.25">
      <c r="M495" s="126"/>
      <c r="N495" s="126"/>
      <c r="O495" s="126"/>
      <c r="P495" s="126"/>
      <c r="Q495" s="126"/>
      <c r="R495" s="35"/>
    </row>
    <row r="496" spans="13:18"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row r="889" ht="9.9499999999999993" customHeight="1" x14ac:dyDescent="0.25"/>
    <row r="890" ht="9.9499999999999993" customHeight="1" x14ac:dyDescent="0.25"/>
    <row r="891" ht="9.9499999999999993" customHeight="1" x14ac:dyDescent="0.25"/>
    <row r="892" ht="9.9499999999999993" customHeight="1" x14ac:dyDescent="0.25"/>
    <row r="893" ht="9.9499999999999993" customHeight="1" x14ac:dyDescent="0.25"/>
    <row r="894" ht="9.9499999999999993" customHeight="1" x14ac:dyDescent="0.25"/>
    <row r="895" ht="9.9499999999999993" customHeight="1" x14ac:dyDescent="0.25"/>
    <row r="896" ht="9.9499999999999993" customHeight="1" x14ac:dyDescent="0.25"/>
    <row r="897" ht="9.9499999999999993" customHeight="1" x14ac:dyDescent="0.25"/>
    <row r="898" ht="9.9499999999999993" customHeight="1" x14ac:dyDescent="0.25"/>
    <row r="899" ht="9.9499999999999993" customHeight="1" x14ac:dyDescent="0.25"/>
    <row r="900" ht="9.9499999999999993" customHeight="1" x14ac:dyDescent="0.25"/>
    <row r="901" ht="9.9499999999999993" customHeight="1" x14ac:dyDescent="0.25"/>
    <row r="902" ht="9.9499999999999993" customHeight="1" x14ac:dyDescent="0.25"/>
    <row r="903" ht="9.9499999999999993" customHeight="1" x14ac:dyDescent="0.25"/>
    <row r="904" ht="9.9499999999999993" customHeight="1" x14ac:dyDescent="0.25"/>
    <row r="905" ht="9.9499999999999993" customHeight="1" x14ac:dyDescent="0.25"/>
    <row r="906" ht="9.9499999999999993" customHeight="1" x14ac:dyDescent="0.25"/>
    <row r="907" ht="9.9499999999999993" customHeight="1" x14ac:dyDescent="0.25"/>
    <row r="908" ht="9.9499999999999993" customHeight="1" x14ac:dyDescent="0.25"/>
    <row r="909" ht="9.9499999999999993" customHeight="1" x14ac:dyDescent="0.25"/>
    <row r="910" ht="9.9499999999999993" customHeight="1" x14ac:dyDescent="0.25"/>
    <row r="911" ht="9.9499999999999993" customHeight="1" x14ac:dyDescent="0.25"/>
    <row r="912" ht="9.9499999999999993" customHeight="1" x14ac:dyDescent="0.25"/>
    <row r="913" ht="9.9499999999999993" customHeight="1" x14ac:dyDescent="0.25"/>
    <row r="914" ht="9.9499999999999993" customHeight="1" x14ac:dyDescent="0.25"/>
    <row r="915" ht="9.9499999999999993" customHeight="1" x14ac:dyDescent="0.25"/>
    <row r="916" ht="9.9499999999999993" customHeight="1" x14ac:dyDescent="0.25"/>
    <row r="917" ht="9.9499999999999993" customHeight="1" x14ac:dyDescent="0.25"/>
    <row r="918" ht="9.9499999999999993" customHeight="1" x14ac:dyDescent="0.25"/>
    <row r="919" ht="9.9499999999999993" customHeight="1" x14ac:dyDescent="0.25"/>
    <row r="920" ht="9.9499999999999993" customHeight="1" x14ac:dyDescent="0.25"/>
    <row r="921" ht="9.9499999999999993" customHeight="1" x14ac:dyDescent="0.25"/>
    <row r="922" ht="9.9499999999999993" customHeight="1" x14ac:dyDescent="0.25"/>
    <row r="923" ht="9.9499999999999993" customHeight="1" x14ac:dyDescent="0.25"/>
    <row r="924" ht="9.9499999999999993" customHeight="1" x14ac:dyDescent="0.25"/>
    <row r="925" ht="9.9499999999999993" customHeight="1" x14ac:dyDescent="0.25"/>
    <row r="926" ht="9.9499999999999993" customHeight="1" x14ac:dyDescent="0.25"/>
    <row r="927" ht="9.9499999999999993" customHeight="1" x14ac:dyDescent="0.25"/>
    <row r="928" ht="9.9499999999999993" customHeight="1" x14ac:dyDescent="0.25"/>
    <row r="929" ht="9.9499999999999993" customHeight="1" x14ac:dyDescent="0.25"/>
    <row r="930" ht="9.9499999999999993" customHeight="1" x14ac:dyDescent="0.25"/>
    <row r="931" ht="9.9499999999999993" customHeight="1" x14ac:dyDescent="0.25"/>
    <row r="932" ht="9.9499999999999993" customHeight="1" x14ac:dyDescent="0.25"/>
    <row r="933" ht="9.9499999999999993" customHeight="1" x14ac:dyDescent="0.25"/>
    <row r="934" ht="9.9499999999999993" customHeight="1" x14ac:dyDescent="0.25"/>
    <row r="935" ht="9.9499999999999993" customHeight="1" x14ac:dyDescent="0.25"/>
    <row r="936" ht="9.9499999999999993" customHeight="1" x14ac:dyDescent="0.25"/>
    <row r="937" ht="9.9499999999999993" customHeight="1" x14ac:dyDescent="0.25"/>
    <row r="938" ht="9.9499999999999993" customHeight="1" x14ac:dyDescent="0.25"/>
    <row r="939" ht="9.9499999999999993" customHeight="1" x14ac:dyDescent="0.25"/>
    <row r="940" ht="9.9499999999999993" customHeight="1" x14ac:dyDescent="0.25"/>
    <row r="941" ht="9.9499999999999993" customHeight="1" x14ac:dyDescent="0.25"/>
    <row r="942" ht="9.9499999999999993" customHeight="1" x14ac:dyDescent="0.25"/>
    <row r="943" ht="9.9499999999999993" customHeight="1" x14ac:dyDescent="0.25"/>
    <row r="944" ht="9.9499999999999993" customHeight="1" x14ac:dyDescent="0.25"/>
    <row r="945" ht="9.9499999999999993" customHeight="1" x14ac:dyDescent="0.25"/>
    <row r="946" ht="9.9499999999999993" customHeight="1" x14ac:dyDescent="0.25"/>
    <row r="947" ht="9.9499999999999993" customHeight="1" x14ac:dyDescent="0.25"/>
    <row r="948" ht="9.9499999999999993" customHeight="1" x14ac:dyDescent="0.25"/>
    <row r="949" ht="9.9499999999999993" customHeight="1" x14ac:dyDescent="0.25"/>
    <row r="950" ht="9.9499999999999993" customHeight="1" x14ac:dyDescent="0.25"/>
    <row r="951" ht="9.9499999999999993" customHeight="1" x14ac:dyDescent="0.25"/>
    <row r="952" ht="9.9499999999999993" customHeight="1" x14ac:dyDescent="0.25"/>
    <row r="953" ht="9.9499999999999993" customHeight="1" x14ac:dyDescent="0.25"/>
    <row r="954" ht="9.9499999999999993" customHeight="1" x14ac:dyDescent="0.25"/>
    <row r="955" ht="9.9499999999999993" customHeight="1" x14ac:dyDescent="0.25"/>
    <row r="956" ht="9.9499999999999993" customHeight="1" x14ac:dyDescent="0.25"/>
    <row r="957" ht="9.9499999999999993" customHeight="1" x14ac:dyDescent="0.25"/>
    <row r="958" ht="9.9499999999999993" customHeight="1" x14ac:dyDescent="0.25"/>
    <row r="959" ht="9.9499999999999993" customHeight="1" x14ac:dyDescent="0.25"/>
    <row r="960" ht="9.9499999999999993" customHeight="1" x14ac:dyDescent="0.25"/>
    <row r="961" ht="9.9499999999999993" customHeight="1" x14ac:dyDescent="0.25"/>
    <row r="962" ht="9.9499999999999993" customHeight="1" x14ac:dyDescent="0.25"/>
    <row r="963" ht="9.9499999999999993" customHeight="1" x14ac:dyDescent="0.25"/>
    <row r="964" ht="9.9499999999999993" customHeight="1" x14ac:dyDescent="0.25"/>
    <row r="965" ht="9.9499999999999993" customHeight="1" x14ac:dyDescent="0.25"/>
    <row r="966" ht="9.9499999999999993" customHeight="1" x14ac:dyDescent="0.25"/>
    <row r="967" ht="9.9499999999999993" customHeight="1" x14ac:dyDescent="0.25"/>
    <row r="968" ht="9.9499999999999993" customHeight="1" x14ac:dyDescent="0.25"/>
    <row r="969" ht="9.9499999999999993" customHeight="1" x14ac:dyDescent="0.25"/>
    <row r="970" ht="9.9499999999999993" customHeight="1" x14ac:dyDescent="0.25"/>
    <row r="971" ht="9.9499999999999993" customHeight="1" x14ac:dyDescent="0.25"/>
    <row r="972" ht="9.9499999999999993" customHeight="1" x14ac:dyDescent="0.25"/>
    <row r="973" ht="9.9499999999999993" customHeight="1" x14ac:dyDescent="0.25"/>
    <row r="974" ht="9.9499999999999993" customHeight="1" x14ac:dyDescent="0.25"/>
    <row r="975" ht="9.9499999999999993" customHeight="1" x14ac:dyDescent="0.25"/>
    <row r="976" ht="9.9499999999999993" customHeight="1" x14ac:dyDescent="0.25"/>
    <row r="977" ht="9.9499999999999993" customHeight="1" x14ac:dyDescent="0.25"/>
    <row r="978" ht="9.9499999999999993" customHeight="1" x14ac:dyDescent="0.25"/>
    <row r="979" ht="9.9499999999999993" customHeight="1" x14ac:dyDescent="0.25"/>
    <row r="980" ht="9.9499999999999993" customHeight="1" x14ac:dyDescent="0.25"/>
    <row r="981" ht="9.9499999999999993" customHeight="1" x14ac:dyDescent="0.25"/>
    <row r="982" ht="9.9499999999999993" customHeight="1" x14ac:dyDescent="0.25"/>
    <row r="983" ht="9.9499999999999993" customHeight="1" x14ac:dyDescent="0.25"/>
    <row r="984" ht="9.9499999999999993" customHeight="1" x14ac:dyDescent="0.25"/>
    <row r="985" ht="9.9499999999999993" customHeight="1" x14ac:dyDescent="0.25"/>
    <row r="986" ht="9.9499999999999993" customHeight="1" x14ac:dyDescent="0.25"/>
    <row r="987" ht="9.9499999999999993" customHeight="1" x14ac:dyDescent="0.25"/>
    <row r="988" ht="9.9499999999999993" customHeight="1" x14ac:dyDescent="0.25"/>
    <row r="989" ht="9.9499999999999993" customHeight="1" x14ac:dyDescent="0.25"/>
    <row r="990" ht="9.9499999999999993" customHeight="1" x14ac:dyDescent="0.25"/>
    <row r="991" ht="9.9499999999999993" customHeight="1" x14ac:dyDescent="0.25"/>
    <row r="992" ht="9.9499999999999993" customHeight="1" x14ac:dyDescent="0.25"/>
    <row r="993" ht="9.9499999999999993" customHeight="1" x14ac:dyDescent="0.25"/>
    <row r="994" ht="9.9499999999999993" customHeight="1" x14ac:dyDescent="0.25"/>
    <row r="995" ht="9.9499999999999993" customHeight="1" x14ac:dyDescent="0.25"/>
    <row r="996" ht="9.9499999999999993" customHeight="1" x14ac:dyDescent="0.25"/>
    <row r="997" ht="9.9499999999999993" customHeight="1" x14ac:dyDescent="0.25"/>
    <row r="998" ht="9.9499999999999993" customHeight="1" x14ac:dyDescent="0.25"/>
    <row r="999" ht="9.9499999999999993" customHeight="1" x14ac:dyDescent="0.25"/>
    <row r="1000" ht="9.9499999999999993" customHeight="1" x14ac:dyDescent="0.25"/>
    <row r="1001" ht="9.9499999999999993" customHeight="1" x14ac:dyDescent="0.25"/>
    <row r="1002" ht="9.9499999999999993" customHeight="1" x14ac:dyDescent="0.25"/>
    <row r="1003" ht="9.9499999999999993" customHeight="1" x14ac:dyDescent="0.25"/>
    <row r="1004" ht="9.9499999999999993" customHeight="1" x14ac:dyDescent="0.25"/>
    <row r="1005" ht="9.9499999999999993" customHeight="1" x14ac:dyDescent="0.25"/>
    <row r="1006" ht="9.9499999999999993" customHeight="1" x14ac:dyDescent="0.25"/>
    <row r="1007" ht="9.9499999999999993" customHeight="1" x14ac:dyDescent="0.25"/>
    <row r="1008" ht="9.9499999999999993" customHeight="1" x14ac:dyDescent="0.25"/>
    <row r="1009" ht="9.9499999999999993" customHeight="1" x14ac:dyDescent="0.25"/>
    <row r="1010" ht="9.9499999999999993" customHeight="1" x14ac:dyDescent="0.25"/>
    <row r="1011" ht="9.9499999999999993" customHeight="1" x14ac:dyDescent="0.25"/>
    <row r="1012" ht="9.9499999999999993" customHeight="1" x14ac:dyDescent="0.25"/>
    <row r="1013" ht="9.9499999999999993" customHeight="1" x14ac:dyDescent="0.25"/>
    <row r="1014" ht="9.9499999999999993" customHeight="1" x14ac:dyDescent="0.25"/>
    <row r="1015" ht="9.9499999999999993" customHeight="1" x14ac:dyDescent="0.25"/>
    <row r="1016" ht="9.9499999999999993" customHeight="1" x14ac:dyDescent="0.25"/>
    <row r="1017" ht="9.9499999999999993" customHeight="1" x14ac:dyDescent="0.25"/>
    <row r="1018" ht="9.9499999999999993" customHeight="1" x14ac:dyDescent="0.25"/>
    <row r="1019" ht="9.9499999999999993" customHeight="1" x14ac:dyDescent="0.25"/>
    <row r="1020" ht="9.9499999999999993" customHeight="1" x14ac:dyDescent="0.25"/>
    <row r="1021" ht="9.9499999999999993" customHeight="1" x14ac:dyDescent="0.25"/>
    <row r="1022" ht="9.9499999999999993" customHeight="1" x14ac:dyDescent="0.25"/>
    <row r="1023" ht="9.9499999999999993" customHeight="1" x14ac:dyDescent="0.25"/>
    <row r="1024" ht="9.9499999999999993" customHeight="1" x14ac:dyDescent="0.25"/>
    <row r="1025" ht="9.9499999999999993" customHeight="1" x14ac:dyDescent="0.25"/>
    <row r="1026" ht="9.9499999999999993" customHeight="1" x14ac:dyDescent="0.25"/>
    <row r="1027" ht="9.9499999999999993" customHeight="1" x14ac:dyDescent="0.25"/>
    <row r="1028" ht="9.9499999999999993" customHeight="1" x14ac:dyDescent="0.25"/>
    <row r="1029" ht="9.9499999999999993" customHeight="1" x14ac:dyDescent="0.25"/>
    <row r="1030" ht="9.9499999999999993" customHeight="1" x14ac:dyDescent="0.25"/>
    <row r="1031" ht="9.9499999999999993" customHeight="1" x14ac:dyDescent="0.25"/>
    <row r="1032" ht="9.9499999999999993" customHeight="1" x14ac:dyDescent="0.25"/>
    <row r="1033" ht="9.9499999999999993" customHeight="1" x14ac:dyDescent="0.25"/>
    <row r="1034" ht="9.9499999999999993" customHeight="1" x14ac:dyDescent="0.25"/>
    <row r="1035" ht="9.9499999999999993" customHeight="1" x14ac:dyDescent="0.25"/>
    <row r="1036" ht="9.9499999999999993" customHeight="1" x14ac:dyDescent="0.25"/>
    <row r="1037" ht="9.9499999999999993" customHeight="1" x14ac:dyDescent="0.25"/>
    <row r="1038" ht="9.9499999999999993" customHeight="1" x14ac:dyDescent="0.25"/>
    <row r="1039" ht="9.9499999999999993" customHeight="1" x14ac:dyDescent="0.25"/>
    <row r="1040" ht="9.9499999999999993" customHeight="1" x14ac:dyDescent="0.25"/>
    <row r="1041" ht="9.9499999999999993" customHeight="1" x14ac:dyDescent="0.25"/>
    <row r="1042" ht="9.9499999999999993" customHeight="1" x14ac:dyDescent="0.25"/>
    <row r="1043" ht="9.9499999999999993" customHeight="1" x14ac:dyDescent="0.25"/>
    <row r="1044" ht="9.9499999999999993" customHeight="1" x14ac:dyDescent="0.25"/>
    <row r="1045" ht="9.9499999999999993" customHeight="1" x14ac:dyDescent="0.25"/>
    <row r="1046" ht="9.9499999999999993" customHeight="1" x14ac:dyDescent="0.25"/>
    <row r="1047" ht="9.9499999999999993" customHeight="1" x14ac:dyDescent="0.25"/>
    <row r="1048" ht="9.9499999999999993" customHeight="1" x14ac:dyDescent="0.25"/>
    <row r="1049" ht="9.9499999999999993" customHeight="1" x14ac:dyDescent="0.25"/>
    <row r="1050" ht="9.9499999999999993" customHeight="1" x14ac:dyDescent="0.25"/>
    <row r="1051" ht="9.9499999999999993" customHeight="1" x14ac:dyDescent="0.25"/>
    <row r="1052" ht="9.9499999999999993" customHeight="1" x14ac:dyDescent="0.25"/>
    <row r="1053" ht="9.9499999999999993" customHeight="1" x14ac:dyDescent="0.25"/>
    <row r="1054" ht="9.9499999999999993" customHeight="1" x14ac:dyDescent="0.25"/>
    <row r="1055" ht="9.9499999999999993" customHeight="1" x14ac:dyDescent="0.25"/>
    <row r="1056" ht="9.9499999999999993" customHeight="1" x14ac:dyDescent="0.25"/>
    <row r="1057" ht="9.9499999999999993" customHeight="1" x14ac:dyDescent="0.25"/>
  </sheetData>
  <sheetProtection algorithmName="SHA-512" hashValue="v+fiGIAit6B9VXXtXnrlOOw5nRNdaVrPVIJzSTdm+1CEt0JHtsU84IaWb09LofQMvWfElTbyOaABgbeamF0d9w==" saltValue="4spCMcBpsxdnbh0O9tL/XA==" spinCount="100000" sheet="1" objects="1" scenarios="1"/>
  <mergeCells count="497">
    <mergeCell ref="AJ390:AK390"/>
    <mergeCell ref="AJ21:AK21"/>
    <mergeCell ref="AJ62:AK62"/>
    <mergeCell ref="AJ103:AK103"/>
    <mergeCell ref="AJ144:AK144"/>
    <mergeCell ref="AJ185:AK185"/>
    <mergeCell ref="AJ226:AK226"/>
    <mergeCell ref="AJ267:AK267"/>
    <mergeCell ref="AJ308:AK308"/>
    <mergeCell ref="AJ349:AK349"/>
    <mergeCell ref="AF390:AH390"/>
    <mergeCell ref="M349:R349"/>
    <mergeCell ref="S349:X349"/>
    <mergeCell ref="Y349:AD349"/>
    <mergeCell ref="AF349:AH349"/>
    <mergeCell ref="AC350:AD350"/>
    <mergeCell ref="S308:X308"/>
    <mergeCell ref="Y308:AD308"/>
    <mergeCell ref="AF308:AH308"/>
    <mergeCell ref="S309:T309"/>
    <mergeCell ref="U309:V309"/>
    <mergeCell ref="W309:X309"/>
    <mergeCell ref="Y309:Z309"/>
    <mergeCell ref="M309:N309"/>
    <mergeCell ref="O309:P309"/>
    <mergeCell ref="Q309:R309"/>
    <mergeCell ref="AA309:AB309"/>
    <mergeCell ref="AC309:AD309"/>
    <mergeCell ref="AF419:AG419"/>
    <mergeCell ref="AF424:AG424"/>
    <mergeCell ref="AC391:AD391"/>
    <mergeCell ref="B407:H407"/>
    <mergeCell ref="B408:H408"/>
    <mergeCell ref="D411:J411"/>
    <mergeCell ref="D412:J412"/>
    <mergeCell ref="D413:J413"/>
    <mergeCell ref="D414:J414"/>
    <mergeCell ref="D393:F393"/>
    <mergeCell ref="B399:H399"/>
    <mergeCell ref="B400:H400"/>
    <mergeCell ref="B401:H401"/>
    <mergeCell ref="B402:H402"/>
    <mergeCell ref="B403:H403"/>
    <mergeCell ref="B404:H404"/>
    <mergeCell ref="B405:H405"/>
    <mergeCell ref="B406:H406"/>
    <mergeCell ref="B391:I391"/>
    <mergeCell ref="M391:N391"/>
    <mergeCell ref="O391:P391"/>
    <mergeCell ref="Q391:R391"/>
    <mergeCell ref="S391:T391"/>
    <mergeCell ref="U391:V391"/>
    <mergeCell ref="W391:X391"/>
    <mergeCell ref="Y391:Z391"/>
    <mergeCell ref="AA391:AB391"/>
    <mergeCell ref="D383:F383"/>
    <mergeCell ref="D386:E387"/>
    <mergeCell ref="H386:I387"/>
    <mergeCell ref="B388:I388"/>
    <mergeCell ref="B390:I390"/>
    <mergeCell ref="M390:R390"/>
    <mergeCell ref="S390:X390"/>
    <mergeCell ref="Y390:AD390"/>
    <mergeCell ref="B350:I350"/>
    <mergeCell ref="M350:N350"/>
    <mergeCell ref="O350:P350"/>
    <mergeCell ref="Q350:R350"/>
    <mergeCell ref="S350:T350"/>
    <mergeCell ref="U350:V350"/>
    <mergeCell ref="W350:X350"/>
    <mergeCell ref="Y350:Z350"/>
    <mergeCell ref="AA350:AB350"/>
    <mergeCell ref="D337:J337"/>
    <mergeCell ref="D339:J339"/>
    <mergeCell ref="B320:H320"/>
    <mergeCell ref="B321:H321"/>
    <mergeCell ref="B322:H322"/>
    <mergeCell ref="B323:H323"/>
    <mergeCell ref="B324:H324"/>
    <mergeCell ref="B325:H325"/>
    <mergeCell ref="B326:H326"/>
    <mergeCell ref="D332:J332"/>
    <mergeCell ref="D336:J336"/>
    <mergeCell ref="H304:I305"/>
    <mergeCell ref="D270:F270"/>
    <mergeCell ref="B276:H276"/>
    <mergeCell ref="B277:H277"/>
    <mergeCell ref="B278:H278"/>
    <mergeCell ref="M308:R308"/>
    <mergeCell ref="S267:X267"/>
    <mergeCell ref="Y267:AD267"/>
    <mergeCell ref="AF267:AH267"/>
    <mergeCell ref="B268:I268"/>
    <mergeCell ref="M268:N268"/>
    <mergeCell ref="O268:P268"/>
    <mergeCell ref="Q268:R268"/>
    <mergeCell ref="S268:T268"/>
    <mergeCell ref="U268:V268"/>
    <mergeCell ref="W268:X268"/>
    <mergeCell ref="Y268:Z268"/>
    <mergeCell ref="AA268:AB268"/>
    <mergeCell ref="AC268:AD268"/>
    <mergeCell ref="D295:J295"/>
    <mergeCell ref="D256:J256"/>
    <mergeCell ref="D257:J257"/>
    <mergeCell ref="D258:J258"/>
    <mergeCell ref="D260:F260"/>
    <mergeCell ref="D263:E264"/>
    <mergeCell ref="H263:I264"/>
    <mergeCell ref="B265:I265"/>
    <mergeCell ref="B267:I267"/>
    <mergeCell ref="M267:R267"/>
    <mergeCell ref="S226:X226"/>
    <mergeCell ref="Y226:AD226"/>
    <mergeCell ref="AF226:AH226"/>
    <mergeCell ref="B227:I227"/>
    <mergeCell ref="M227:N227"/>
    <mergeCell ref="O227:P227"/>
    <mergeCell ref="Q227:R227"/>
    <mergeCell ref="S227:T227"/>
    <mergeCell ref="U227:V227"/>
    <mergeCell ref="W227:X227"/>
    <mergeCell ref="Y227:Z227"/>
    <mergeCell ref="AA227:AB227"/>
    <mergeCell ref="AC227:AD227"/>
    <mergeCell ref="S185:X185"/>
    <mergeCell ref="Y185:AD185"/>
    <mergeCell ref="AF185:AH185"/>
    <mergeCell ref="B186:I186"/>
    <mergeCell ref="M186:N186"/>
    <mergeCell ref="O186:P186"/>
    <mergeCell ref="Q186:R186"/>
    <mergeCell ref="S186:T186"/>
    <mergeCell ref="U186:V186"/>
    <mergeCell ref="W186:X186"/>
    <mergeCell ref="Y186:Z186"/>
    <mergeCell ref="AA186:AB186"/>
    <mergeCell ref="AC186:AD186"/>
    <mergeCell ref="S144:X144"/>
    <mergeCell ref="Y144:AD144"/>
    <mergeCell ref="AF144:AH144"/>
    <mergeCell ref="B145:I145"/>
    <mergeCell ref="M145:N145"/>
    <mergeCell ref="O145:P145"/>
    <mergeCell ref="Q145:R145"/>
    <mergeCell ref="S145:T145"/>
    <mergeCell ref="U145:V145"/>
    <mergeCell ref="W145:X145"/>
    <mergeCell ref="Y145:Z145"/>
    <mergeCell ref="AA145:AB145"/>
    <mergeCell ref="AC145:AD145"/>
    <mergeCell ref="B144:I144"/>
    <mergeCell ref="D131:J131"/>
    <mergeCell ref="D132:J132"/>
    <mergeCell ref="D133:J133"/>
    <mergeCell ref="D134:J134"/>
    <mergeCell ref="D135:J135"/>
    <mergeCell ref="D137:F137"/>
    <mergeCell ref="D140:E141"/>
    <mergeCell ref="H140:I141"/>
    <mergeCell ref="B142:I142"/>
    <mergeCell ref="S103:X103"/>
    <mergeCell ref="Y103:AD103"/>
    <mergeCell ref="AF103:AH103"/>
    <mergeCell ref="B104:I104"/>
    <mergeCell ref="M104:N104"/>
    <mergeCell ref="O104:P104"/>
    <mergeCell ref="Q104:R104"/>
    <mergeCell ref="S104:T104"/>
    <mergeCell ref="U104:V104"/>
    <mergeCell ref="W104:X104"/>
    <mergeCell ref="Y104:Z104"/>
    <mergeCell ref="AA104:AB104"/>
    <mergeCell ref="AC104:AD104"/>
    <mergeCell ref="B103:I103"/>
    <mergeCell ref="M62:R62"/>
    <mergeCell ref="S62:X62"/>
    <mergeCell ref="Y62:AD62"/>
    <mergeCell ref="AF62:AH62"/>
    <mergeCell ref="B63:I63"/>
    <mergeCell ref="M63:N63"/>
    <mergeCell ref="O63:P63"/>
    <mergeCell ref="Q63:R63"/>
    <mergeCell ref="S63:T63"/>
    <mergeCell ref="U63:V63"/>
    <mergeCell ref="W63:X63"/>
    <mergeCell ref="Y63:Z63"/>
    <mergeCell ref="AA63:AB63"/>
    <mergeCell ref="AC63:AD63"/>
    <mergeCell ref="AF21:AH21"/>
    <mergeCell ref="B30:H30"/>
    <mergeCell ref="B31:H31"/>
    <mergeCell ref="B32:H32"/>
    <mergeCell ref="B33:H33"/>
    <mergeCell ref="B34:H34"/>
    <mergeCell ref="B35:H35"/>
    <mergeCell ref="B36:H36"/>
    <mergeCell ref="Y21:AD21"/>
    <mergeCell ref="M21:R21"/>
    <mergeCell ref="S21:X21"/>
    <mergeCell ref="M24:R24"/>
    <mergeCell ref="S420:T420"/>
    <mergeCell ref="S421:T421"/>
    <mergeCell ref="S422:T422"/>
    <mergeCell ref="S423:T423"/>
    <mergeCell ref="U420:V420"/>
    <mergeCell ref="U421:V421"/>
    <mergeCell ref="U422:V422"/>
    <mergeCell ref="U423:V423"/>
    <mergeCell ref="W420:X420"/>
    <mergeCell ref="W421:X421"/>
    <mergeCell ref="W422:X422"/>
    <mergeCell ref="W423:X423"/>
    <mergeCell ref="M420:N420"/>
    <mergeCell ref="M421:N421"/>
    <mergeCell ref="M422:N422"/>
    <mergeCell ref="M423:N423"/>
    <mergeCell ref="O420:P420"/>
    <mergeCell ref="O421:P421"/>
    <mergeCell ref="O422:P422"/>
    <mergeCell ref="O423:P423"/>
    <mergeCell ref="Q420:R420"/>
    <mergeCell ref="Q421:R421"/>
    <mergeCell ref="Q422:R422"/>
    <mergeCell ref="Q423:R423"/>
    <mergeCell ref="D50:J50"/>
    <mergeCell ref="D51:J51"/>
    <mergeCell ref="D52:J52"/>
    <mergeCell ref="M419:R419"/>
    <mergeCell ref="S419:X419"/>
    <mergeCell ref="Y419:AD419"/>
    <mergeCell ref="M22:N22"/>
    <mergeCell ref="O22:P22"/>
    <mergeCell ref="Q22:R22"/>
    <mergeCell ref="S22:T22"/>
    <mergeCell ref="U22:V22"/>
    <mergeCell ref="W22:X22"/>
    <mergeCell ref="Y22:Z22"/>
    <mergeCell ref="AA22:AB22"/>
    <mergeCell ref="AC22:AD22"/>
    <mergeCell ref="B37:H37"/>
    <mergeCell ref="B38:H38"/>
    <mergeCell ref="B39:H39"/>
    <mergeCell ref="D49:J49"/>
    <mergeCell ref="D53:J53"/>
    <mergeCell ref="D55:F55"/>
    <mergeCell ref="D58:E59"/>
    <mergeCell ref="D44:J44"/>
    <mergeCell ref="D45:J45"/>
    <mergeCell ref="D14:F14"/>
    <mergeCell ref="B19:I19"/>
    <mergeCell ref="D9:J9"/>
    <mergeCell ref="D10:J10"/>
    <mergeCell ref="D12:J12"/>
    <mergeCell ref="D24:F24"/>
    <mergeCell ref="D42:J42"/>
    <mergeCell ref="D43:J43"/>
    <mergeCell ref="B4:J4"/>
    <mergeCell ref="D8:J8"/>
    <mergeCell ref="B21:I21"/>
    <mergeCell ref="B22:I22"/>
    <mergeCell ref="H17:I18"/>
    <mergeCell ref="D17:E18"/>
    <mergeCell ref="D11:J11"/>
    <mergeCell ref="B29:H29"/>
    <mergeCell ref="H58:I59"/>
    <mergeCell ref="B60:I60"/>
    <mergeCell ref="B62:I62"/>
    <mergeCell ref="D65:F65"/>
    <mergeCell ref="B71:H71"/>
    <mergeCell ref="B72:H72"/>
    <mergeCell ref="B73:H73"/>
    <mergeCell ref="B74:H74"/>
    <mergeCell ref="B75:H75"/>
    <mergeCell ref="B70:H70"/>
    <mergeCell ref="B76:H76"/>
    <mergeCell ref="B77:H77"/>
    <mergeCell ref="B78:H78"/>
    <mergeCell ref="D93:J93"/>
    <mergeCell ref="D94:J94"/>
    <mergeCell ref="D96:F96"/>
    <mergeCell ref="D99:E100"/>
    <mergeCell ref="H99:I100"/>
    <mergeCell ref="B101:I101"/>
    <mergeCell ref="B79:H79"/>
    <mergeCell ref="B80:H80"/>
    <mergeCell ref="D83:J83"/>
    <mergeCell ref="D84:J84"/>
    <mergeCell ref="D85:J85"/>
    <mergeCell ref="D86:J86"/>
    <mergeCell ref="D90:J90"/>
    <mergeCell ref="D91:J91"/>
    <mergeCell ref="D92:J92"/>
    <mergeCell ref="D106:F106"/>
    <mergeCell ref="D126:J126"/>
    <mergeCell ref="D127:J127"/>
    <mergeCell ref="B112:H112"/>
    <mergeCell ref="B113:H113"/>
    <mergeCell ref="B114:H114"/>
    <mergeCell ref="B115:H115"/>
    <mergeCell ref="B116:H116"/>
    <mergeCell ref="B117:H117"/>
    <mergeCell ref="B118:H118"/>
    <mergeCell ref="B119:H119"/>
    <mergeCell ref="B120:H120"/>
    <mergeCell ref="B121:H121"/>
    <mergeCell ref="D124:J124"/>
    <mergeCell ref="D125:J125"/>
    <mergeCell ref="B111:H111"/>
    <mergeCell ref="D147:F147"/>
    <mergeCell ref="B153:H153"/>
    <mergeCell ref="B154:H154"/>
    <mergeCell ref="B155:H155"/>
    <mergeCell ref="B156:H156"/>
    <mergeCell ref="B157:H157"/>
    <mergeCell ref="B158:H158"/>
    <mergeCell ref="D170:J170"/>
    <mergeCell ref="D172:J172"/>
    <mergeCell ref="B159:H159"/>
    <mergeCell ref="B160:H160"/>
    <mergeCell ref="B161:H161"/>
    <mergeCell ref="B162:H162"/>
    <mergeCell ref="D165:J165"/>
    <mergeCell ref="D166:J166"/>
    <mergeCell ref="D167:J167"/>
    <mergeCell ref="D168:J168"/>
    <mergeCell ref="B152:H152"/>
    <mergeCell ref="D173:J173"/>
    <mergeCell ref="D174:J174"/>
    <mergeCell ref="D175:J175"/>
    <mergeCell ref="D176:J176"/>
    <mergeCell ref="B185:I185"/>
    <mergeCell ref="D188:F188"/>
    <mergeCell ref="B194:H194"/>
    <mergeCell ref="B195:H195"/>
    <mergeCell ref="B196:H196"/>
    <mergeCell ref="D178:F178"/>
    <mergeCell ref="D181:E182"/>
    <mergeCell ref="H181:I182"/>
    <mergeCell ref="B183:I183"/>
    <mergeCell ref="B193:H193"/>
    <mergeCell ref="B234:H234"/>
    <mergeCell ref="B197:H197"/>
    <mergeCell ref="B198:H198"/>
    <mergeCell ref="B199:H199"/>
    <mergeCell ref="B200:H200"/>
    <mergeCell ref="B201:H201"/>
    <mergeCell ref="B202:H202"/>
    <mergeCell ref="B203:H203"/>
    <mergeCell ref="D206:J206"/>
    <mergeCell ref="D222:E223"/>
    <mergeCell ref="H222:I223"/>
    <mergeCell ref="D207:J207"/>
    <mergeCell ref="D208:J208"/>
    <mergeCell ref="D209:J209"/>
    <mergeCell ref="D213:J213"/>
    <mergeCell ref="D214:J214"/>
    <mergeCell ref="D215:J215"/>
    <mergeCell ref="D216:J216"/>
    <mergeCell ref="D217:J217"/>
    <mergeCell ref="D219:F219"/>
    <mergeCell ref="B224:I224"/>
    <mergeCell ref="B226:I226"/>
    <mergeCell ref="D229:F229"/>
    <mergeCell ref="D416:J416"/>
    <mergeCell ref="D380:J380"/>
    <mergeCell ref="D381:J381"/>
    <mergeCell ref="D372:J372"/>
    <mergeCell ref="D373:J373"/>
    <mergeCell ref="D375:J375"/>
    <mergeCell ref="B347:I347"/>
    <mergeCell ref="B349:I349"/>
    <mergeCell ref="D352:F352"/>
    <mergeCell ref="B358:H358"/>
    <mergeCell ref="B359:H359"/>
    <mergeCell ref="B360:H360"/>
    <mergeCell ref="B361:H361"/>
    <mergeCell ref="B362:H362"/>
    <mergeCell ref="B363:H363"/>
    <mergeCell ref="B364:H364"/>
    <mergeCell ref="B365:H365"/>
    <mergeCell ref="B366:H366"/>
    <mergeCell ref="B367:H367"/>
    <mergeCell ref="D370:J370"/>
    <mergeCell ref="D371:J371"/>
    <mergeCell ref="D377:J377"/>
    <mergeCell ref="D378:J378"/>
    <mergeCell ref="D379:J379"/>
    <mergeCell ref="U426:V426"/>
    <mergeCell ref="U427:V427"/>
    <mergeCell ref="AM21:AM22"/>
    <mergeCell ref="AO21:AO22"/>
    <mergeCell ref="AM62:AM63"/>
    <mergeCell ref="AO62:AO63"/>
    <mergeCell ref="AM103:AM104"/>
    <mergeCell ref="AO103:AO104"/>
    <mergeCell ref="AM144:AM145"/>
    <mergeCell ref="AO144:AO145"/>
    <mergeCell ref="AM185:AM186"/>
    <mergeCell ref="AO185:AO186"/>
    <mergeCell ref="Y420:Z420"/>
    <mergeCell ref="Y421:Z421"/>
    <mergeCell ref="Y422:Z422"/>
    <mergeCell ref="Y423:Z423"/>
    <mergeCell ref="AA420:AB420"/>
    <mergeCell ref="AA421:AB421"/>
    <mergeCell ref="AA422:AB422"/>
    <mergeCell ref="AA423:AB423"/>
    <mergeCell ref="AC420:AD420"/>
    <mergeCell ref="AC421:AD421"/>
    <mergeCell ref="AC422:AD422"/>
    <mergeCell ref="AC423:AD423"/>
    <mergeCell ref="AM390:AM391"/>
    <mergeCell ref="AO390:AO391"/>
    <mergeCell ref="AF429:AG429"/>
    <mergeCell ref="B275:H275"/>
    <mergeCell ref="B316:H316"/>
    <mergeCell ref="B357:H357"/>
    <mergeCell ref="B398:H398"/>
    <mergeCell ref="B279:H279"/>
    <mergeCell ref="B280:H280"/>
    <mergeCell ref="B281:H281"/>
    <mergeCell ref="B282:H282"/>
    <mergeCell ref="B283:H283"/>
    <mergeCell ref="B284:H284"/>
    <mergeCell ref="B285:H285"/>
    <mergeCell ref="D296:J296"/>
    <mergeCell ref="D297:J297"/>
    <mergeCell ref="M426:N426"/>
    <mergeCell ref="M427:N427"/>
    <mergeCell ref="O426:P426"/>
    <mergeCell ref="O427:P427"/>
    <mergeCell ref="Q426:R426"/>
    <mergeCell ref="Q427:R427"/>
    <mergeCell ref="S426:T426"/>
    <mergeCell ref="S427:T427"/>
    <mergeCell ref="AM226:AM227"/>
    <mergeCell ref="AO226:AO227"/>
    <mergeCell ref="AM267:AM268"/>
    <mergeCell ref="AO267:AO268"/>
    <mergeCell ref="AM308:AM309"/>
    <mergeCell ref="AO308:AO309"/>
    <mergeCell ref="AM349:AM350"/>
    <mergeCell ref="AO349:AO350"/>
    <mergeCell ref="D254:J254"/>
    <mergeCell ref="D255:J255"/>
    <mergeCell ref="D247:J247"/>
    <mergeCell ref="D248:J248"/>
    <mergeCell ref="B235:H235"/>
    <mergeCell ref="B236:H236"/>
    <mergeCell ref="B237:H237"/>
    <mergeCell ref="B238:H238"/>
    <mergeCell ref="B239:H239"/>
    <mergeCell ref="B240:H240"/>
    <mergeCell ref="B241:H241"/>
    <mergeCell ref="B242:H242"/>
    <mergeCell ref="B243:H243"/>
    <mergeCell ref="B244:H244"/>
    <mergeCell ref="D249:J249"/>
    <mergeCell ref="D250:J250"/>
    <mergeCell ref="B2:J2"/>
    <mergeCell ref="D345:E346"/>
    <mergeCell ref="H345:I346"/>
    <mergeCell ref="D301:F301"/>
    <mergeCell ref="D304:E305"/>
    <mergeCell ref="D338:J338"/>
    <mergeCell ref="D298:J298"/>
    <mergeCell ref="D299:J299"/>
    <mergeCell ref="D288:J288"/>
    <mergeCell ref="D289:J289"/>
    <mergeCell ref="D340:J340"/>
    <mergeCell ref="D342:F342"/>
    <mergeCell ref="B306:I306"/>
    <mergeCell ref="B308:I308"/>
    <mergeCell ref="D311:F311"/>
    <mergeCell ref="D329:J329"/>
    <mergeCell ref="D330:J330"/>
    <mergeCell ref="D331:J331"/>
    <mergeCell ref="B317:H317"/>
    <mergeCell ref="B318:H318"/>
    <mergeCell ref="B319:H319"/>
    <mergeCell ref="B309:I309"/>
    <mergeCell ref="D290:J290"/>
    <mergeCell ref="D291:J291"/>
    <mergeCell ref="M65:R65"/>
    <mergeCell ref="M106:R106"/>
    <mergeCell ref="M147:R147"/>
    <mergeCell ref="M188:R188"/>
    <mergeCell ref="M229:R229"/>
    <mergeCell ref="M270:R270"/>
    <mergeCell ref="M311:R311"/>
    <mergeCell ref="M352:R352"/>
    <mergeCell ref="M393:R393"/>
    <mergeCell ref="M103:R103"/>
    <mergeCell ref="M144:R144"/>
    <mergeCell ref="M185:R185"/>
    <mergeCell ref="M226:R226"/>
  </mergeCells>
  <dataValidations count="9">
    <dataValidation type="list" allowBlank="1" showInputMessage="1" showErrorMessage="1" sqref="J21:J22 J185:J186 J308:J309 J349:J350 J267:J268 J62:J63 J103:J104 J226:J227 J144:J145 J390:J391" xr:uid="{00000000-0002-0000-0600-000000000000}">
      <formula1>Entscheid</formula1>
    </dataValidation>
    <dataValidation type="list" allowBlank="1" showInputMessage="1" showErrorMessage="1" sqref="B25:B27 B312:B314 B230:B232 B107:B109 B88 B66:B68 B353:B355 B271:B273 B148:B150 B293 B189:B191 B394:B396" xr:uid="{00000000-0002-0000-0600-000001000000}">
      <formula1>Projektrollen</formula1>
    </dataValidation>
    <dataValidation type="decimal" allowBlank="1" showInputMessage="1" showErrorMessage="1" error="Nur Werte von 0% bis 100% zugelassen!" sqref="H293 H88" xr:uid="{00000000-0002-0000-0600-000002000000}">
      <formula1>0</formula1>
      <formula2>1</formula2>
    </dataValidation>
    <dataValidation type="list" allowBlank="1" showInputMessage="1" showErrorMessage="1" sqref="D11:J11 D339:J339 D52:J52 D93:J93 D134:J134 D175:J175 D216:J216 D257:J257 D298:J298 D380:J380" xr:uid="{00000000-0002-0000-0600-000005000000}">
      <formula1>Projektarten</formula1>
    </dataValidation>
    <dataValidation type="whole" operator="greaterThan" allowBlank="1" showInputMessage="1" showErrorMessage="1" error="Please enter an integer greater than 0!" prompt="Please enter the total number of person-days planned for the project (not including your own workload)! " sqref="F17 F58 F99 F140 F181 F222 F263 F304 F345 F386" xr:uid="{0A4FA4BE-F596-436F-A1F7-AADE36F4FDA8}">
      <formula1>0</formula1>
    </dataValidation>
    <dataValidation type="whole" operator="greaterThan" allowBlank="1" showInputMessage="1" showErrorMessage="1" error="Please enter an integer greater than 0!" prompt="Please enter the number of person-days performed for the project up to the date of the submission of the certification application (not including your own workload)!" sqref="F18 F59 F100 F141 F182 F223 F264 F305 F346 F387" xr:uid="{7846E78D-3D2E-4934-806E-466D678BAE50}">
      <formula1>0</formula1>
    </dataValidation>
    <dataValidation type="whole" operator="greaterThan" allowBlank="1" showInputMessage="1" showErrorMessage="1" error="Please enter an integer greater than 0!" promptTitle="Cash-out" prompt="Cash-out means everything that is paid through invoices. If external personnel has already been factored into the person-days, then this may not continue to be factored in. The respective in-house corporate cash-out must be specified." sqref="J17 J58 J99 J140 J181 J222 J263 J304 J345 J386" xr:uid="{C8DD348C-B4B2-4EEC-A2AF-28BD77138D4A}">
      <formula1>0</formula1>
    </dataValidation>
    <dataValidation type="whole" operator="greaterThan" allowBlank="1" showInputMessage="1" showErrorMessage="1" error="Please enter an integer greater than 0!" sqref="J18:J19 H25:H27 J59:J60 H66:H68 J100:J101 H107:H109 J141:J142 H148:H150 J182:J183 H189:H191 J223:J224 H230:H232 J264:J265 H271:H273 J305:J306 H312:H314 J346:J347 H353:H355 J387:J388 H394:H396" xr:uid="{B790F5DC-DB73-4EB8-AA82-5FFF6DAD6C98}">
      <formula1>0</formula1>
    </dataValidation>
    <dataValidation type="whole" allowBlank="1" showInputMessage="1" showErrorMessage="1" error="Please enter a value from 1 to 4!" sqref="J30:J39 J71:J80 J112:J121 J153:J162 J194:J203 J235:J244 J276:J285 J317:J326 J358:J367 J399:J408" xr:uid="{1E7F9384-83A6-472B-9F34-BBB3298B486C}">
      <formula1>1</formula1>
      <formula2>4</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A, B and C
Recertification application
Demonstrated PM experience&amp;R&amp;G</oddHeader>
    <oddFooter>&amp;L&amp;"Verdana,Standard"&amp;9© VZPM&amp;C&amp;"Verdana,Standard"&amp;9&amp;F&amp;R&amp;"Verdana,Standard"&amp;9&amp;A Page &amp;P/&amp;N</oddFooter>
  </headerFooter>
  <ignoredErrors>
    <ignoredError sqref="J15" unlockedFormula="1"/>
  </ignoredErrors>
  <legacyDrawingHF r:id="rId2"/>
  <extLst>
    <ext xmlns:x14="http://schemas.microsoft.com/office/spreadsheetml/2009/9/main" uri="{CCE6A557-97BC-4b89-ADB6-D9C93CAAB3DF}">
      <x14:dataValidations xmlns:xm="http://schemas.microsoft.com/office/excel/2006/main" count="3">
        <x14:dataValidation type="date" allowBlank="1" showInputMessage="1" showErrorMessage="1" error="Datum liegt ausserhalb der Rezertifizierungsperiode!" xr:uid="{00000000-0002-0000-0600-000009000000}">
          <x14:formula1>
            <xm:f>Pers!$M$9</xm:f>
          </x14:formula1>
          <x14:formula2>
            <xm:f>Pers!$D$9</xm:f>
          </x14:formula2>
          <xm:sqref>F88 D88 F293 D293</xm:sqref>
        </x14:dataValidation>
        <x14:dataValidation type="date" allowBlank="1" showInputMessage="1" showErrorMessage="1" error="The date is outside of the experience period to be considered!" prompt="Only dates from the start of the experience period may be entered, see worksheet ‘Pers’!" xr:uid="{770D7615-804B-4D09-A877-D9C8B8D438D6}">
          <x14:formula1>
            <xm:f>Pers!$D$17</xm:f>
          </x14:formula1>
          <x14:formula2>
            <xm:f>Pers!$D$18</xm:f>
          </x14:formula2>
          <xm:sqref>D25:D27 D66:D68 D107:D109 D148:D150 D189:D191 D230:D232 D271:D273 D312:D314 D353:D355 D394:D396</xm:sqref>
        </x14:dataValidation>
        <x14:dataValidation type="date" allowBlank="1" showInputMessage="1" showErrorMessage="1" error="The date is outside of the experience period to be considered!" prompt="Only dates up to the end of the experience period may be entered, see worksheet ‘Pers’!" xr:uid="{4AA03D70-20F0-434A-849E-06D94118F949}">
          <x14:formula1>
            <xm:f>Pers!$D$17</xm:f>
          </x14:formula1>
          <x14:formula2>
            <xm:f>Pers!$D$18</xm:f>
          </x14:formula2>
          <xm:sqref>F25:F27 F66:F68 F107:F109 F148:F150 F189:F191 F230:F232 F271:F273 F312:F314 F353:F355 F394:F396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AS888"/>
  <sheetViews>
    <sheetView showGridLines="0" zoomScaleNormal="100" workbookViewId="0"/>
  </sheetViews>
  <sheetFormatPr baseColWidth="10" defaultColWidth="11.42578125" defaultRowHeight="11.25" x14ac:dyDescent="0.25"/>
  <cols>
    <col min="1" max="1" width="1.7109375" style="6" customWidth="1"/>
    <col min="2" max="2" width="3.7109375" style="6" customWidth="1"/>
    <col min="3" max="5" width="24.7109375" style="6" customWidth="1"/>
    <col min="6" max="6" width="9.7109375" style="6" customWidth="1"/>
    <col min="7" max="12" width="12.7109375" style="6" customWidth="1"/>
    <col min="13" max="13" width="1.7109375" style="7" customWidth="1"/>
    <col min="14" max="14" width="1.7109375" style="35" customWidth="1"/>
    <col min="15" max="19" width="6.7109375" style="30" hidden="1" customWidth="1"/>
    <col min="20" max="20" width="6.7109375" style="7" hidden="1" customWidth="1"/>
    <col min="21" max="38" width="6.7109375" style="6" hidden="1" customWidth="1"/>
    <col min="39" max="39" width="1.7109375" style="6" hidden="1" customWidth="1"/>
    <col min="40" max="41" width="8.7109375" style="6" hidden="1" customWidth="1"/>
    <col min="42" max="42" width="1.7109375" style="6" hidden="1" customWidth="1"/>
    <col min="43" max="43" width="12.7109375" style="6" hidden="1" customWidth="1"/>
    <col min="44" max="44" width="1.7109375" style="6" hidden="1" customWidth="1"/>
    <col min="45" max="45" width="11.42578125" style="6" hidden="1" customWidth="1"/>
    <col min="46" max="16384" width="11.42578125" style="6"/>
  </cols>
  <sheetData>
    <row r="1" spans="1:41" ht="9.9499999999999993" customHeight="1" x14ac:dyDescent="0.25">
      <c r="A1" s="11"/>
      <c r="B1" s="12"/>
      <c r="C1" s="12"/>
      <c r="D1" s="12"/>
      <c r="E1" s="12"/>
      <c r="F1" s="12"/>
      <c r="G1" s="12"/>
      <c r="H1" s="12"/>
      <c r="I1" s="12"/>
      <c r="J1" s="12"/>
      <c r="K1" s="12"/>
      <c r="L1" s="12"/>
      <c r="M1" s="13"/>
      <c r="O1" s="147"/>
      <c r="P1" s="147"/>
      <c r="Q1" s="147"/>
      <c r="R1" s="147"/>
      <c r="S1" s="147"/>
      <c r="T1" s="147"/>
    </row>
    <row r="2" spans="1:41" ht="18" customHeight="1" x14ac:dyDescent="0.25">
      <c r="A2" s="14"/>
      <c r="B2" s="16"/>
      <c r="C2" s="354" t="s">
        <v>518</v>
      </c>
      <c r="D2" s="354"/>
      <c r="E2" s="354"/>
      <c r="F2" s="354"/>
      <c r="G2" s="354"/>
      <c r="H2" s="354"/>
      <c r="I2" s="354"/>
      <c r="J2" s="354"/>
      <c r="K2" s="354"/>
      <c r="L2" s="354"/>
      <c r="M2" s="17"/>
      <c r="O2" s="148"/>
      <c r="P2" s="148"/>
      <c r="Q2" s="148"/>
      <c r="R2" s="148"/>
      <c r="S2" s="148"/>
    </row>
    <row r="3" spans="1:41" ht="9.9499999999999993" customHeight="1" x14ac:dyDescent="0.25">
      <c r="A3" s="14"/>
      <c r="B3" s="16"/>
      <c r="C3" s="16"/>
      <c r="D3" s="16"/>
      <c r="E3" s="16"/>
      <c r="F3" s="16"/>
      <c r="G3" s="16"/>
      <c r="H3" s="16"/>
      <c r="I3" s="16"/>
      <c r="J3" s="16"/>
      <c r="K3" s="16"/>
      <c r="L3" s="16"/>
      <c r="M3" s="17"/>
      <c r="O3" s="29"/>
      <c r="P3" s="29"/>
      <c r="Q3" s="29"/>
      <c r="R3" s="29"/>
      <c r="S3" s="29"/>
      <c r="T3" s="29"/>
    </row>
    <row r="4" spans="1:41" ht="27.95" customHeight="1" x14ac:dyDescent="0.25">
      <c r="A4" s="14"/>
      <c r="B4" s="16"/>
      <c r="C4" s="408" t="s">
        <v>519</v>
      </c>
      <c r="D4" s="307"/>
      <c r="E4" s="307"/>
      <c r="F4" s="307"/>
      <c r="G4" s="307"/>
      <c r="H4" s="307"/>
      <c r="I4" s="307"/>
      <c r="J4" s="307"/>
      <c r="K4" s="307"/>
      <c r="L4" s="307"/>
      <c r="M4" s="17"/>
      <c r="O4" s="29"/>
      <c r="P4" s="29"/>
      <c r="Q4" s="29"/>
      <c r="R4" s="29"/>
      <c r="S4" s="29"/>
      <c r="T4" s="29"/>
    </row>
    <row r="5" spans="1:41" ht="9.9499999999999993" customHeight="1" x14ac:dyDescent="0.25">
      <c r="A5" s="19"/>
      <c r="B5" s="20"/>
      <c r="C5" s="20"/>
      <c r="D5" s="20"/>
      <c r="E5" s="20"/>
      <c r="F5" s="20"/>
      <c r="G5" s="20"/>
      <c r="H5" s="20"/>
      <c r="I5" s="20"/>
      <c r="J5" s="20"/>
      <c r="K5" s="20"/>
      <c r="L5" s="20"/>
      <c r="M5" s="21"/>
    </row>
    <row r="6" spans="1:41" ht="9.9499999999999993" customHeight="1" x14ac:dyDescent="0.25"/>
    <row r="7" spans="1:41" s="7" customFormat="1" ht="9.9499999999999993" customHeight="1" x14ac:dyDescent="0.25">
      <c r="A7" s="11"/>
      <c r="B7" s="12"/>
      <c r="C7" s="12"/>
      <c r="D7" s="12"/>
      <c r="E7" s="12"/>
      <c r="F7" s="12"/>
      <c r="G7" s="12"/>
      <c r="H7" s="12"/>
      <c r="I7" s="12"/>
      <c r="J7" s="12"/>
      <c r="K7" s="12"/>
      <c r="L7" s="12"/>
      <c r="M7" s="13"/>
      <c r="N7" s="35"/>
      <c r="O7" s="30"/>
      <c r="P7" s="30"/>
      <c r="Q7" s="30"/>
      <c r="R7" s="30"/>
      <c r="S7" s="30"/>
      <c r="U7" s="6"/>
      <c r="V7" s="6"/>
      <c r="W7" s="6"/>
      <c r="X7" s="6"/>
      <c r="Y7" s="6"/>
      <c r="Z7" s="6"/>
      <c r="AA7" s="6"/>
      <c r="AB7" s="6"/>
      <c r="AC7" s="6"/>
      <c r="AD7" s="6"/>
      <c r="AE7" s="6"/>
      <c r="AF7" s="6"/>
      <c r="AG7" s="6"/>
      <c r="AH7" s="6"/>
      <c r="AI7" s="6"/>
      <c r="AJ7" s="6"/>
      <c r="AK7" s="6"/>
      <c r="AL7" s="6"/>
      <c r="AM7" s="6"/>
      <c r="AN7" s="6"/>
      <c r="AO7" s="6"/>
    </row>
    <row r="8" spans="1:41" s="7" customFormat="1" ht="18" customHeight="1" x14ac:dyDescent="0.25">
      <c r="A8" s="14"/>
      <c r="B8" s="16"/>
      <c r="C8" s="15" t="s">
        <v>520</v>
      </c>
      <c r="D8" s="15"/>
      <c r="E8" s="367"/>
      <c r="F8" s="367"/>
      <c r="G8" s="367"/>
      <c r="H8" s="367"/>
      <c r="I8" s="367"/>
      <c r="J8" s="367"/>
      <c r="K8" s="367"/>
      <c r="L8" s="367"/>
      <c r="M8" s="17"/>
      <c r="N8" s="35"/>
      <c r="O8" s="30"/>
      <c r="P8" s="30"/>
      <c r="Q8" s="30"/>
      <c r="R8" s="30"/>
      <c r="S8" s="30"/>
      <c r="U8" s="6"/>
      <c r="V8" s="6"/>
      <c r="W8" s="6"/>
      <c r="X8" s="6"/>
      <c r="Y8" s="6"/>
      <c r="Z8" s="6"/>
      <c r="AA8" s="6"/>
      <c r="AB8" s="6"/>
      <c r="AC8" s="6"/>
      <c r="AD8" s="6"/>
      <c r="AE8" s="6"/>
      <c r="AF8" s="6"/>
      <c r="AG8" s="6"/>
      <c r="AH8" s="6"/>
      <c r="AI8" s="6"/>
      <c r="AJ8" s="6"/>
      <c r="AK8" s="6"/>
      <c r="AL8" s="6"/>
      <c r="AM8" s="6"/>
      <c r="AN8" s="6"/>
      <c r="AO8" s="6"/>
    </row>
    <row r="9" spans="1:41" s="7" customFormat="1" ht="18" customHeight="1" x14ac:dyDescent="0.25">
      <c r="A9" s="14"/>
      <c r="B9" s="16"/>
      <c r="C9" s="90" t="s">
        <v>521</v>
      </c>
      <c r="D9" s="90"/>
      <c r="E9" s="310"/>
      <c r="F9" s="310"/>
      <c r="G9" s="310"/>
      <c r="H9" s="310"/>
      <c r="I9" s="310"/>
      <c r="J9" s="310"/>
      <c r="K9" s="310"/>
      <c r="L9" s="310"/>
      <c r="M9" s="17"/>
      <c r="N9" s="35"/>
      <c r="O9" s="30"/>
      <c r="P9" s="30"/>
      <c r="Q9" s="30"/>
      <c r="R9" s="30"/>
      <c r="S9" s="30"/>
      <c r="U9" s="6"/>
      <c r="V9" s="6"/>
      <c r="W9" s="6"/>
      <c r="X9" s="6"/>
      <c r="Y9" s="6"/>
      <c r="Z9" s="6"/>
      <c r="AA9" s="6"/>
      <c r="AB9" s="6"/>
      <c r="AC9" s="6"/>
      <c r="AD9" s="6"/>
      <c r="AE9" s="6"/>
      <c r="AF9" s="6"/>
      <c r="AG9" s="6"/>
      <c r="AH9" s="6"/>
      <c r="AI9" s="6"/>
      <c r="AJ9" s="6"/>
      <c r="AK9" s="6"/>
      <c r="AL9" s="6"/>
      <c r="AM9" s="6"/>
      <c r="AN9" s="6"/>
      <c r="AO9" s="6"/>
    </row>
    <row r="10" spans="1:41" s="7" customFormat="1" ht="18" customHeight="1" x14ac:dyDescent="0.25">
      <c r="A10" s="14"/>
      <c r="B10" s="16"/>
      <c r="C10" s="90" t="s">
        <v>522</v>
      </c>
      <c r="D10" s="90"/>
      <c r="E10" s="310"/>
      <c r="F10" s="310"/>
      <c r="G10" s="310"/>
      <c r="H10" s="310"/>
      <c r="I10" s="310"/>
      <c r="J10" s="310"/>
      <c r="K10" s="310"/>
      <c r="L10" s="310"/>
      <c r="M10" s="17"/>
      <c r="N10" s="35"/>
      <c r="O10" s="30"/>
      <c r="P10" s="30"/>
      <c r="Q10" s="30"/>
      <c r="R10" s="30"/>
      <c r="S10" s="30"/>
      <c r="U10" s="6"/>
      <c r="V10" s="6"/>
      <c r="W10" s="6"/>
      <c r="X10" s="6"/>
      <c r="Y10" s="6"/>
      <c r="Z10" s="6"/>
      <c r="AA10" s="6"/>
      <c r="AB10" s="6"/>
      <c r="AC10" s="6"/>
      <c r="AD10" s="6"/>
      <c r="AE10" s="6"/>
      <c r="AF10" s="6"/>
      <c r="AG10" s="6"/>
      <c r="AH10" s="6"/>
      <c r="AI10" s="6"/>
      <c r="AJ10" s="6"/>
      <c r="AK10" s="6"/>
      <c r="AL10" s="6"/>
      <c r="AM10" s="6"/>
      <c r="AN10" s="6"/>
      <c r="AO10" s="6"/>
    </row>
    <row r="11" spans="1:41" s="7" customFormat="1" ht="60" customHeight="1" x14ac:dyDescent="0.25">
      <c r="A11" s="14"/>
      <c r="B11" s="16"/>
      <c r="C11" s="90" t="s">
        <v>523</v>
      </c>
      <c r="D11" s="90"/>
      <c r="E11" s="310"/>
      <c r="F11" s="310"/>
      <c r="G11" s="310"/>
      <c r="H11" s="310"/>
      <c r="I11" s="310"/>
      <c r="J11" s="310"/>
      <c r="K11" s="310"/>
      <c r="L11" s="310"/>
      <c r="M11" s="17"/>
      <c r="N11" s="35"/>
      <c r="O11" s="30"/>
      <c r="P11" s="30"/>
      <c r="Q11" s="30"/>
      <c r="R11" s="30"/>
      <c r="S11" s="30"/>
      <c r="U11" s="6"/>
      <c r="V11" s="6"/>
      <c r="W11" s="6"/>
      <c r="X11" s="6"/>
      <c r="Y11" s="6"/>
      <c r="Z11" s="6"/>
      <c r="AA11" s="6"/>
      <c r="AB11" s="6"/>
      <c r="AC11" s="6"/>
      <c r="AD11" s="6"/>
      <c r="AE11" s="6"/>
      <c r="AF11" s="6"/>
      <c r="AG11" s="6"/>
      <c r="AH11" s="6"/>
      <c r="AI11" s="6"/>
      <c r="AJ11" s="6"/>
      <c r="AK11" s="6"/>
      <c r="AL11" s="6"/>
      <c r="AM11" s="6"/>
      <c r="AN11" s="6"/>
      <c r="AO11" s="6"/>
    </row>
    <row r="12" spans="1:41" s="7" customFormat="1" ht="9.9499999999999993" customHeight="1" x14ac:dyDescent="0.25">
      <c r="A12" s="14"/>
      <c r="B12" s="16"/>
      <c r="C12" s="90"/>
      <c r="D12" s="90"/>
      <c r="E12" s="90"/>
      <c r="F12" s="90"/>
      <c r="G12" s="91"/>
      <c r="H12" s="91"/>
      <c r="I12" s="91"/>
      <c r="J12" s="91"/>
      <c r="K12" s="91"/>
      <c r="L12" s="91"/>
      <c r="M12" s="17"/>
      <c r="N12" s="35"/>
      <c r="O12" s="30"/>
      <c r="P12" s="30"/>
      <c r="Q12" s="30"/>
      <c r="R12" s="30"/>
      <c r="S12" s="30"/>
      <c r="U12" s="6"/>
      <c r="V12" s="6"/>
      <c r="W12" s="6"/>
      <c r="X12" s="6"/>
      <c r="Y12" s="6"/>
      <c r="Z12" s="6"/>
      <c r="AA12" s="6"/>
      <c r="AB12" s="6"/>
      <c r="AC12" s="6"/>
      <c r="AD12" s="6"/>
      <c r="AE12" s="6"/>
      <c r="AF12" s="6"/>
      <c r="AG12" s="6"/>
      <c r="AH12" s="6"/>
      <c r="AI12" s="6"/>
      <c r="AJ12" s="6"/>
      <c r="AK12" s="6"/>
      <c r="AL12" s="6"/>
      <c r="AM12" s="6"/>
      <c r="AN12" s="6"/>
      <c r="AO12" s="6"/>
    </row>
    <row r="13" spans="1:41" s="7" customFormat="1" ht="18" customHeight="1" x14ac:dyDescent="0.25">
      <c r="A13" s="14"/>
      <c r="B13" s="16"/>
      <c r="C13" s="15" t="s">
        <v>524</v>
      </c>
      <c r="D13" s="15"/>
      <c r="E13" s="15"/>
      <c r="F13" s="15"/>
      <c r="G13" s="164"/>
      <c r="H13" s="360" t="s">
        <v>445</v>
      </c>
      <c r="I13" s="360"/>
      <c r="J13" s="360"/>
      <c r="K13" s="48"/>
      <c r="L13" s="48" t="s">
        <v>421</v>
      </c>
      <c r="M13" s="17"/>
      <c r="N13" s="35"/>
      <c r="O13" s="30"/>
      <c r="P13" s="30"/>
      <c r="Q13" s="30"/>
      <c r="R13" s="30"/>
      <c r="S13" s="30"/>
      <c r="U13" s="6"/>
      <c r="V13" s="6"/>
      <c r="W13" s="6"/>
      <c r="X13" s="6"/>
      <c r="Y13" s="6"/>
      <c r="Z13" s="6"/>
      <c r="AD13" s="5"/>
      <c r="AE13" s="5"/>
      <c r="AF13" s="6"/>
      <c r="AG13" s="6"/>
      <c r="AH13" s="6"/>
      <c r="AI13" s="6"/>
      <c r="AJ13" s="6"/>
      <c r="AK13" s="6"/>
      <c r="AL13" s="6"/>
      <c r="AM13" s="6"/>
      <c r="AN13" s="6"/>
      <c r="AO13" s="6"/>
    </row>
    <row r="14" spans="1:41" s="7" customFormat="1" ht="18" customHeight="1" x14ac:dyDescent="0.25">
      <c r="A14" s="14"/>
      <c r="B14" s="16"/>
      <c r="C14" s="90" t="s">
        <v>525</v>
      </c>
      <c r="D14" s="161"/>
      <c r="E14" s="161"/>
      <c r="F14" s="161"/>
      <c r="G14" s="162" t="s">
        <v>446</v>
      </c>
      <c r="H14" s="128"/>
      <c r="I14" s="176" t="s">
        <v>447</v>
      </c>
      <c r="J14" s="128"/>
      <c r="K14" s="24"/>
      <c r="L14" s="160">
        <f>ROUND(((J14-H14)/30.4),0)</f>
        <v>0</v>
      </c>
      <c r="M14" s="17"/>
      <c r="N14" s="35"/>
      <c r="O14" s="30"/>
      <c r="P14" s="30"/>
      <c r="Q14" s="30"/>
      <c r="R14" s="132"/>
      <c r="S14" s="132"/>
      <c r="T14" s="133"/>
      <c r="U14" s="133"/>
      <c r="V14" s="133"/>
      <c r="W14" s="133"/>
      <c r="X14" s="133"/>
      <c r="Y14" s="133"/>
      <c r="Z14" s="133"/>
      <c r="AA14" s="133"/>
      <c r="AB14" s="133"/>
      <c r="AC14" s="133"/>
      <c r="AD14" s="134"/>
      <c r="AE14" s="134"/>
      <c r="AF14" s="133"/>
      <c r="AG14" s="133"/>
      <c r="AH14" s="133"/>
      <c r="AI14" s="133"/>
      <c r="AJ14" s="133"/>
      <c r="AK14" s="133"/>
      <c r="AL14" s="133"/>
      <c r="AM14" s="133"/>
      <c r="AN14" s="6"/>
      <c r="AO14" s="6"/>
    </row>
    <row r="15" spans="1:41" s="7" customFormat="1" ht="9.9499999999999993" customHeight="1" x14ac:dyDescent="0.25">
      <c r="A15" s="14"/>
      <c r="B15" s="16"/>
      <c r="C15" s="90"/>
      <c r="D15" s="161"/>
      <c r="E15" s="161"/>
      <c r="F15" s="161"/>
      <c r="G15" s="175"/>
      <c r="H15" s="167"/>
      <c r="I15" s="175"/>
      <c r="J15" s="91"/>
      <c r="K15" s="24"/>
      <c r="L15" s="24"/>
      <c r="M15" s="17"/>
      <c r="N15" s="35"/>
      <c r="O15" s="30"/>
      <c r="P15" s="30"/>
      <c r="Q15" s="30"/>
      <c r="R15" s="132"/>
      <c r="S15" s="132"/>
      <c r="T15" s="133"/>
      <c r="U15" s="133"/>
      <c r="V15" s="133"/>
      <c r="W15" s="133"/>
      <c r="X15" s="133"/>
      <c r="Y15" s="133"/>
      <c r="Z15" s="133"/>
      <c r="AA15" s="133"/>
      <c r="AB15" s="133"/>
      <c r="AC15" s="133"/>
      <c r="AD15" s="134"/>
      <c r="AE15" s="134"/>
      <c r="AF15" s="133"/>
      <c r="AG15" s="133"/>
      <c r="AH15" s="133"/>
      <c r="AI15" s="133"/>
      <c r="AJ15" s="133"/>
      <c r="AK15" s="133"/>
      <c r="AL15" s="133"/>
      <c r="AM15" s="133"/>
      <c r="AN15" s="6"/>
      <c r="AO15" s="6"/>
    </row>
    <row r="16" spans="1:41" s="7" customFormat="1" ht="18" customHeight="1" x14ac:dyDescent="0.25">
      <c r="A16" s="14"/>
      <c r="B16" s="16"/>
      <c r="C16" s="90"/>
      <c r="D16" s="161"/>
      <c r="E16" s="161"/>
      <c r="F16" s="161"/>
      <c r="G16" s="403" t="s">
        <v>532</v>
      </c>
      <c r="H16" s="404"/>
      <c r="I16" s="403" t="s">
        <v>533</v>
      </c>
      <c r="J16" s="404"/>
      <c r="K16" s="405" t="s">
        <v>534</v>
      </c>
      <c r="L16" s="404"/>
      <c r="M16" s="17"/>
      <c r="N16" s="35"/>
      <c r="O16" s="30"/>
      <c r="P16" s="30"/>
      <c r="Q16" s="30"/>
      <c r="R16" s="132"/>
      <c r="S16" s="132"/>
      <c r="T16" s="133"/>
      <c r="U16" s="133"/>
      <c r="V16" s="133"/>
      <c r="W16" s="133"/>
      <c r="X16" s="133"/>
      <c r="Y16" s="133"/>
      <c r="Z16" s="133"/>
      <c r="AA16" s="133"/>
      <c r="AB16" s="133"/>
      <c r="AC16" s="133"/>
      <c r="AD16" s="134"/>
      <c r="AE16" s="134"/>
      <c r="AF16" s="133"/>
      <c r="AG16" s="133"/>
      <c r="AH16" s="133"/>
      <c r="AI16" s="133"/>
      <c r="AJ16" s="133"/>
      <c r="AK16" s="133"/>
      <c r="AL16" s="133"/>
      <c r="AM16" s="133"/>
      <c r="AN16" s="6"/>
      <c r="AO16" s="6"/>
    </row>
    <row r="17" spans="1:45" s="7" customFormat="1" ht="18" customHeight="1" x14ac:dyDescent="0.25">
      <c r="A17" s="14"/>
      <c r="B17" s="16"/>
      <c r="C17" s="90"/>
      <c r="D17" s="161"/>
      <c r="E17" s="161"/>
      <c r="F17" s="161"/>
      <c r="G17" s="265" t="s">
        <v>535</v>
      </c>
      <c r="H17" s="265" t="s">
        <v>536</v>
      </c>
      <c r="I17" s="265" t="s">
        <v>537</v>
      </c>
      <c r="J17" s="266" t="s">
        <v>538</v>
      </c>
      <c r="K17" s="265" t="s">
        <v>537</v>
      </c>
      <c r="L17" s="266" t="s">
        <v>538</v>
      </c>
      <c r="M17" s="17"/>
      <c r="N17" s="35"/>
      <c r="O17" s="30"/>
      <c r="P17" s="30"/>
      <c r="Q17" s="30"/>
      <c r="R17" s="132"/>
      <c r="S17" s="132"/>
      <c r="T17" s="133"/>
      <c r="U17" s="133"/>
      <c r="V17" s="133"/>
      <c r="W17" s="133"/>
      <c r="X17" s="133"/>
      <c r="Y17" s="133"/>
      <c r="Z17" s="133"/>
      <c r="AA17" s="133"/>
      <c r="AB17" s="133"/>
      <c r="AC17" s="133"/>
      <c r="AD17" s="134"/>
      <c r="AE17" s="134"/>
      <c r="AF17" s="133"/>
      <c r="AG17" s="133"/>
      <c r="AH17" s="133"/>
      <c r="AI17" s="133"/>
      <c r="AJ17" s="133"/>
      <c r="AK17" s="133"/>
      <c r="AL17" s="133"/>
      <c r="AM17" s="133"/>
      <c r="AN17" s="6"/>
      <c r="AO17" s="6"/>
    </row>
    <row r="18" spans="1:45" s="7" customFormat="1" ht="18" customHeight="1" x14ac:dyDescent="0.25">
      <c r="A18" s="14"/>
      <c r="B18" s="16"/>
      <c r="C18" s="90" t="s">
        <v>526</v>
      </c>
      <c r="D18" s="161"/>
      <c r="E18" s="161"/>
      <c r="F18" s="161"/>
      <c r="G18" s="27"/>
      <c r="H18" s="27"/>
      <c r="I18" s="160">
        <f>I78</f>
        <v>0</v>
      </c>
      <c r="J18" s="160">
        <f>J78</f>
        <v>0</v>
      </c>
      <c r="K18" s="160">
        <f>K78</f>
        <v>0</v>
      </c>
      <c r="L18" s="160">
        <f>L78</f>
        <v>0</v>
      </c>
      <c r="M18" s="17"/>
      <c r="N18" s="35"/>
      <c r="O18" s="369" t="s">
        <v>253</v>
      </c>
      <c r="P18" s="370"/>
      <c r="Q18" s="369" t="s">
        <v>254</v>
      </c>
      <c r="R18" s="370"/>
      <c r="S18" s="369" t="s">
        <v>9</v>
      </c>
      <c r="T18" s="370"/>
      <c r="U18" s="316" t="s">
        <v>267</v>
      </c>
      <c r="V18" s="316"/>
      <c r="W18" s="133"/>
      <c r="X18" s="133"/>
      <c r="Y18" s="133"/>
      <c r="Z18" s="133"/>
      <c r="AA18" s="133"/>
      <c r="AB18" s="133"/>
      <c r="AC18" s="133"/>
      <c r="AD18" s="134"/>
      <c r="AE18" s="134"/>
      <c r="AF18" s="133"/>
      <c r="AG18" s="133"/>
      <c r="AH18" s="133"/>
      <c r="AI18" s="133"/>
      <c r="AJ18" s="133"/>
      <c r="AK18" s="133"/>
      <c r="AL18" s="133"/>
      <c r="AM18" s="133"/>
      <c r="AN18" s="6"/>
      <c r="AO18" s="6"/>
    </row>
    <row r="19" spans="1:45" s="7" customFormat="1" ht="18" customHeight="1" x14ac:dyDescent="0.25">
      <c r="A19" s="14"/>
      <c r="B19" s="16"/>
      <c r="C19" s="90" t="s">
        <v>527</v>
      </c>
      <c r="D19" s="161"/>
      <c r="E19" s="161"/>
      <c r="F19" s="161"/>
      <c r="G19" s="175"/>
      <c r="H19" s="48"/>
      <c r="I19" s="175"/>
      <c r="J19" s="48"/>
      <c r="K19" s="160">
        <f>IF(U19=0,0,(K18/S19)*12)</f>
        <v>0</v>
      </c>
      <c r="L19" s="160">
        <f>IF(U19=0,0,(L18/S19)*12)</f>
        <v>0</v>
      </c>
      <c r="M19" s="17"/>
      <c r="N19" s="35"/>
      <c r="O19" s="401">
        <f>MIN(G47:G77)</f>
        <v>0</v>
      </c>
      <c r="P19" s="402"/>
      <c r="Q19" s="401">
        <f>MAX(H47:H77)</f>
        <v>0</v>
      </c>
      <c r="R19" s="402"/>
      <c r="S19" s="371">
        <f>DATEDIF(O19,Q19,"m")+1</f>
        <v>1</v>
      </c>
      <c r="T19" s="372"/>
      <c r="U19" s="316">
        <f>COUNTA(G47:G77)</f>
        <v>0</v>
      </c>
      <c r="V19" s="316"/>
      <c r="W19" s="133"/>
      <c r="X19" s="133"/>
      <c r="Y19" s="133"/>
      <c r="Z19" s="133"/>
      <c r="AA19" s="133"/>
      <c r="AB19" s="133"/>
      <c r="AC19" s="133"/>
      <c r="AD19" s="134"/>
      <c r="AE19" s="134"/>
      <c r="AF19" s="133"/>
      <c r="AG19" s="133"/>
      <c r="AH19" s="133"/>
      <c r="AI19" s="133"/>
      <c r="AJ19" s="133"/>
      <c r="AK19" s="133"/>
      <c r="AL19" s="133"/>
      <c r="AM19" s="133"/>
      <c r="AN19" s="6"/>
      <c r="AO19" s="6"/>
    </row>
    <row r="20" spans="1:45" s="7" customFormat="1" ht="9.9499999999999993" customHeight="1" x14ac:dyDescent="0.25">
      <c r="A20" s="14"/>
      <c r="B20" s="16"/>
      <c r="C20" s="161"/>
      <c r="D20" s="161"/>
      <c r="E20" s="161"/>
      <c r="F20" s="161"/>
      <c r="G20" s="161"/>
      <c r="H20" s="161"/>
      <c r="I20" s="161"/>
      <c r="J20" s="161"/>
      <c r="K20" s="161"/>
      <c r="L20" s="161"/>
      <c r="M20" s="17"/>
      <c r="N20" s="35"/>
      <c r="O20" s="30"/>
      <c r="P20" s="30"/>
      <c r="Q20" s="30"/>
      <c r="R20" s="30"/>
      <c r="S20" s="30"/>
      <c r="U20" s="6"/>
      <c r="V20" s="6"/>
      <c r="W20" s="6"/>
      <c r="X20" s="6"/>
      <c r="Y20" s="6"/>
      <c r="Z20" s="6"/>
      <c r="AD20" s="5"/>
      <c r="AE20" s="5"/>
      <c r="AF20" s="6"/>
      <c r="AG20" s="6"/>
      <c r="AH20" s="6"/>
      <c r="AI20" s="6"/>
      <c r="AJ20" s="6"/>
      <c r="AK20" s="6"/>
      <c r="AL20" s="6"/>
      <c r="AM20" s="6"/>
      <c r="AN20" s="6"/>
      <c r="AO20" s="6"/>
    </row>
    <row r="21" spans="1:45" s="7" customFormat="1" ht="18" customHeight="1" x14ac:dyDescent="0.25">
      <c r="A21" s="14"/>
      <c r="B21" s="16"/>
      <c r="C21" s="90" t="s">
        <v>528</v>
      </c>
      <c r="D21" s="161"/>
      <c r="E21" s="161"/>
      <c r="F21" s="161"/>
      <c r="G21" s="161"/>
      <c r="H21" s="161"/>
      <c r="I21" s="336"/>
      <c r="J21" s="336"/>
      <c r="K21" s="337"/>
      <c r="L21" s="160">
        <f>SUMPRODUCT((E48:E77&lt;&gt;"")/COUNTIF(E48:E77,E48:E77&amp;""))</f>
        <v>0</v>
      </c>
      <c r="M21" s="17"/>
      <c r="N21" s="35"/>
      <c r="O21" s="30"/>
      <c r="P21" s="30"/>
      <c r="Q21" s="30"/>
      <c r="R21" s="30"/>
      <c r="S21" s="30"/>
      <c r="U21" s="6"/>
      <c r="V21" s="6"/>
      <c r="W21" s="6"/>
      <c r="X21" s="6"/>
      <c r="Y21" s="6"/>
      <c r="Z21" s="6"/>
      <c r="AD21" s="5"/>
      <c r="AE21" s="5"/>
      <c r="AF21" s="6"/>
      <c r="AG21" s="6"/>
      <c r="AH21" s="6"/>
      <c r="AI21" s="6"/>
      <c r="AJ21" s="6"/>
      <c r="AK21" s="6"/>
      <c r="AL21" s="6"/>
      <c r="AM21" s="6"/>
      <c r="AN21" s="6"/>
      <c r="AO21" s="6"/>
    </row>
    <row r="22" spans="1:45" s="7" customFormat="1" ht="18" customHeight="1" x14ac:dyDescent="0.25">
      <c r="A22" s="14"/>
      <c r="B22" s="16"/>
      <c r="C22" s="90" t="s">
        <v>529</v>
      </c>
      <c r="D22" s="90"/>
      <c r="E22" s="90"/>
      <c r="F22" s="90"/>
      <c r="G22" s="177"/>
      <c r="H22" s="413" t="s">
        <v>531</v>
      </c>
      <c r="I22" s="336"/>
      <c r="J22" s="336"/>
      <c r="K22" s="337"/>
      <c r="L22" s="160">
        <f>F78</f>
        <v>0</v>
      </c>
      <c r="M22" s="17"/>
      <c r="N22" s="35"/>
      <c r="O22" s="369" t="s">
        <v>79</v>
      </c>
      <c r="P22" s="384"/>
      <c r="Q22" s="384"/>
      <c r="R22" s="370"/>
      <c r="S22" s="369" t="s">
        <v>87</v>
      </c>
      <c r="T22" s="384"/>
      <c r="U22" s="384"/>
      <c r="V22" s="370"/>
      <c r="W22" s="369" t="s">
        <v>80</v>
      </c>
      <c r="X22" s="384"/>
      <c r="Y22" s="384"/>
      <c r="Z22" s="370"/>
      <c r="AA22" s="369" t="s">
        <v>81</v>
      </c>
      <c r="AB22" s="384"/>
      <c r="AC22" s="384"/>
      <c r="AD22" s="370"/>
      <c r="AE22" s="316" t="s">
        <v>78</v>
      </c>
      <c r="AF22" s="316"/>
      <c r="AG22" s="316"/>
      <c r="AH22" s="316"/>
      <c r="AI22" s="369" t="s">
        <v>82</v>
      </c>
      <c r="AJ22" s="384"/>
      <c r="AK22" s="384"/>
      <c r="AL22" s="370"/>
      <c r="AM22" s="141"/>
      <c r="AN22" s="316" t="s">
        <v>61</v>
      </c>
      <c r="AO22" s="316"/>
      <c r="AQ22" s="365" t="s">
        <v>259</v>
      </c>
      <c r="AS22" s="365" t="s">
        <v>260</v>
      </c>
    </row>
    <row r="23" spans="1:45" s="7" customFormat="1" ht="18" customHeight="1" x14ac:dyDescent="0.25">
      <c r="A23" s="14"/>
      <c r="B23" s="16"/>
      <c r="C23" s="303" t="s">
        <v>530</v>
      </c>
      <c r="D23" s="304"/>
      <c r="E23" s="304"/>
      <c r="F23" s="304"/>
      <c r="G23" s="90"/>
      <c r="H23" s="90"/>
      <c r="I23" s="90"/>
      <c r="J23" s="90"/>
      <c r="K23" s="90"/>
      <c r="L23" s="27"/>
      <c r="M23" s="17"/>
      <c r="N23" s="35"/>
      <c r="O23" s="378" t="s">
        <v>6</v>
      </c>
      <c r="P23" s="378"/>
      <c r="Q23" s="378" t="s">
        <v>5</v>
      </c>
      <c r="R23" s="378"/>
      <c r="S23" s="316" t="s">
        <v>6</v>
      </c>
      <c r="T23" s="316"/>
      <c r="U23" s="316" t="s">
        <v>5</v>
      </c>
      <c r="V23" s="316"/>
      <c r="W23" s="316" t="s">
        <v>6</v>
      </c>
      <c r="X23" s="316"/>
      <c r="Y23" s="316" t="s">
        <v>5</v>
      </c>
      <c r="Z23" s="316"/>
      <c r="AA23" s="316" t="s">
        <v>6</v>
      </c>
      <c r="AB23" s="316"/>
      <c r="AC23" s="385" t="s">
        <v>5</v>
      </c>
      <c r="AD23" s="386"/>
      <c r="AE23" s="316" t="s">
        <v>6</v>
      </c>
      <c r="AF23" s="316"/>
      <c r="AG23" s="316" t="s">
        <v>5</v>
      </c>
      <c r="AH23" s="316"/>
      <c r="AI23" s="316" t="s">
        <v>6</v>
      </c>
      <c r="AJ23" s="316"/>
      <c r="AK23" s="316" t="s">
        <v>5</v>
      </c>
      <c r="AL23" s="316"/>
      <c r="AM23" s="141"/>
      <c r="AN23" s="166" t="s">
        <v>6</v>
      </c>
      <c r="AO23" s="166" t="s">
        <v>5</v>
      </c>
      <c r="AQ23" s="366"/>
      <c r="AS23" s="366"/>
    </row>
    <row r="24" spans="1:45" s="7" customFormat="1" ht="9.9499999999999993" customHeight="1" x14ac:dyDescent="0.25">
      <c r="A24" s="14"/>
      <c r="B24" s="16"/>
      <c r="C24" s="16"/>
      <c r="D24" s="16"/>
      <c r="E24" s="16"/>
      <c r="F24" s="16"/>
      <c r="G24" s="16"/>
      <c r="H24" s="16"/>
      <c r="I24" s="16"/>
      <c r="J24" s="16"/>
      <c r="K24" s="16"/>
      <c r="L24" s="16"/>
      <c r="M24" s="17"/>
      <c r="N24" s="35"/>
      <c r="O24" s="30"/>
      <c r="P24" s="30"/>
      <c r="Q24" s="30"/>
      <c r="R24" s="30"/>
      <c r="S24" s="30"/>
      <c r="AD24" s="138"/>
      <c r="AE24" s="138"/>
      <c r="AN24" s="6"/>
    </row>
    <row r="25" spans="1:45" s="7" customFormat="1" ht="18" customHeight="1" x14ac:dyDescent="0.25">
      <c r="A25" s="14"/>
      <c r="B25" s="16"/>
      <c r="C25" s="15" t="s">
        <v>539</v>
      </c>
      <c r="D25" s="15"/>
      <c r="E25" s="15"/>
      <c r="F25" s="15"/>
      <c r="G25" s="360" t="s">
        <v>445</v>
      </c>
      <c r="H25" s="360"/>
      <c r="I25" s="360"/>
      <c r="J25" s="16"/>
      <c r="K25" s="26" t="s">
        <v>408</v>
      </c>
      <c r="L25" s="23" t="s">
        <v>492</v>
      </c>
      <c r="M25" s="17"/>
      <c r="N25" s="35"/>
      <c r="O25" s="126"/>
      <c r="P25" s="126"/>
      <c r="Q25" s="126"/>
      <c r="R25" s="126"/>
      <c r="S25" s="126"/>
      <c r="T25" s="35"/>
      <c r="U25" s="139"/>
      <c r="V25" s="139"/>
      <c r="W25" s="139"/>
      <c r="X25" s="139"/>
      <c r="Y25" s="139"/>
      <c r="Z25" s="139"/>
      <c r="AA25" s="35"/>
      <c r="AB25" s="35"/>
      <c r="AC25" s="35"/>
      <c r="AD25" s="140"/>
      <c r="AE25" s="140"/>
      <c r="AF25" s="35"/>
      <c r="AG25" s="35"/>
      <c r="AH25" s="35"/>
      <c r="AI25" s="35"/>
      <c r="AJ25" s="35"/>
      <c r="AK25" s="35"/>
      <c r="AL25" s="35"/>
      <c r="AN25" s="6"/>
    </row>
    <row r="26" spans="1:45" s="7" customFormat="1" ht="18" customHeight="1" x14ac:dyDescent="0.25">
      <c r="A26" s="14"/>
      <c r="B26" s="173"/>
      <c r="C26" s="395"/>
      <c r="D26" s="396"/>
      <c r="E26" s="161"/>
      <c r="F26" s="161" t="s">
        <v>446</v>
      </c>
      <c r="G26" s="128"/>
      <c r="H26" s="168" t="s">
        <v>447</v>
      </c>
      <c r="I26" s="128"/>
      <c r="J26" s="168"/>
      <c r="K26" s="27"/>
      <c r="L26" s="160" t="str">
        <f>IFERROR(ROUND(K26/((I26-G26)/30.4),0),"")</f>
        <v/>
      </c>
      <c r="M26" s="17"/>
      <c r="N26" s="35"/>
      <c r="O26" s="137">
        <f>((($L19-$O$251)/($O$250-$O$251))*0.5+1)</f>
        <v>0.25</v>
      </c>
      <c r="P26" s="143">
        <f>IF($O26&gt;1.5,1.5,IF($O26&lt;0.5,0,$O26))</f>
        <v>0</v>
      </c>
      <c r="Q26" s="137">
        <f>((($L19-$Q$251)/($Q$250-$Q$251))*0.5+1)</f>
        <v>0</v>
      </c>
      <c r="R26" s="143">
        <f>IF($Q26&gt;1.5,1.5,IF($Q26&lt;0.5,0,$Q26))</f>
        <v>0</v>
      </c>
      <c r="S26" s="137">
        <f>((($K26-$S$251)/($S$250-$S$251))*0.5+1)</f>
        <v>-0.75</v>
      </c>
      <c r="T26" s="143">
        <f>IF($S26&gt;1.5,1.5,IF($S26&lt;0.5,0,$S26))</f>
        <v>0</v>
      </c>
      <c r="U26" s="137">
        <f>((($K26-$U$251)/($U$250-$U$251))*0.5+1)</f>
        <v>-1.4</v>
      </c>
      <c r="V26" s="143">
        <f>IF($U26&gt;1.5,1.5,IF($U26&lt;0.5,0,$U26))</f>
        <v>0</v>
      </c>
      <c r="W26" s="137">
        <f>((($G18-$W$251)/($W$250-$W$251))*0.5+1)</f>
        <v>0.25</v>
      </c>
      <c r="X26" s="143">
        <f>IF($W26&gt;1.5,1.5,IF($W26&lt;0.5,0,$W26))</f>
        <v>0</v>
      </c>
      <c r="Y26" s="137">
        <f>((($G18-$Y$251)/($Y$250-$Y$251))*0.5+1)</f>
        <v>0.125</v>
      </c>
      <c r="Z26" s="143">
        <f>IF($Y26&gt;1.5,1.5,IF($Y26&lt;0.5,0,$Y26))</f>
        <v>0</v>
      </c>
      <c r="AA26" s="137">
        <f>((($H18-$AA$251)/($AA$250-$AA$251))*0.5+1)</f>
        <v>0</v>
      </c>
      <c r="AB26" s="143">
        <f>IF($AA26&gt;1.5,1.5,IF($AA26&lt;0.5,0,$AA26))</f>
        <v>0</v>
      </c>
      <c r="AC26" s="137">
        <f>((($H18-$AC$251)/($AC$250-$AC$251))*0.5+1)</f>
        <v>-0.5</v>
      </c>
      <c r="AD26" s="143">
        <f>IF($AC26&gt;1.5,1.5,IF($AC26&lt;0.5,0,$AC26))</f>
        <v>0</v>
      </c>
      <c r="AE26" s="137">
        <f>((($L21-$AE$251)/($AE$250-$AE$251))*0.5+1)</f>
        <v>0</v>
      </c>
      <c r="AF26" s="143">
        <f>IF($AE26&gt;1.5,1.5,IF($AE26&lt;0.5,0,$AE26))</f>
        <v>0</v>
      </c>
      <c r="AG26" s="137">
        <f>((($L21-$AF$251)/($AF$250-$AF$251))*0.5+1)</f>
        <v>-0.5</v>
      </c>
      <c r="AH26" s="143">
        <f>IF($AG26&gt;1.5,1.5,IF($AG26&lt;0.5,0,$AG26))</f>
        <v>0</v>
      </c>
      <c r="AI26" s="137">
        <f>((($T47-$AG$251)/($AG$250-$AG$251))*0.5+1)</f>
        <v>0.16666666666666663</v>
      </c>
      <c r="AJ26" s="143">
        <f>IF($AI26&gt;1.5,1.5,IF($AI26&lt;0.5,0,$AI26))</f>
        <v>0</v>
      </c>
      <c r="AK26" s="137">
        <f>((($V47-$AI$251)/($AI$250-$AI$251))*0.5+1)</f>
        <v>0</v>
      </c>
      <c r="AL26" s="143">
        <f>IF($AK26&gt;1.5,1.5,IF($AK26&lt;0.5,0,$AK26))</f>
        <v>0</v>
      </c>
      <c r="AM26" s="142"/>
      <c r="AN26" s="144">
        <f>IF(AND($C26="Programme Manager",PRODUCT(P26,T26,X26,AB26,AF26,AJ26)&gt;=1,$L$30&gt;=$AO$250),1,0)</f>
        <v>0</v>
      </c>
      <c r="AO26" s="144">
        <f>IF(AND($C26="Programme Manager",PRODUCT(R26,V26,Z26,AD26,AH26,AL26)&gt;=1,$L$30&gt;=$AO$249),1,0)</f>
        <v>0</v>
      </c>
      <c r="AQ26" s="166">
        <f>IF(AND(OR(J18&gt;=O$257,L18&gt;=Q$257),K26&gt;=S$257,G18+H18&gt;=U$257,AS26&gt;=W$257,L30&gt;=Y$257,R47&gt;=AA$257),1,0)</f>
        <v>0</v>
      </c>
      <c r="AS26" s="154">
        <f>IF(I26="",0,DATEDIF(G26,I26,"m")+1)</f>
        <v>0</v>
      </c>
    </row>
    <row r="27" spans="1:45" s="7" customFormat="1" ht="18" customHeight="1" x14ac:dyDescent="0.25">
      <c r="A27" s="14"/>
      <c r="B27" s="173"/>
      <c r="C27" s="395"/>
      <c r="D27" s="396"/>
      <c r="E27" s="161"/>
      <c r="F27" s="161" t="s">
        <v>446</v>
      </c>
      <c r="G27" s="128"/>
      <c r="H27" s="168" t="s">
        <v>447</v>
      </c>
      <c r="I27" s="128"/>
      <c r="J27" s="168"/>
      <c r="K27" s="27"/>
      <c r="L27" s="160" t="str">
        <f t="shared" ref="L27:L28" si="0">IFERROR(ROUND(K27/((I27-G27)/30.4),0),"")</f>
        <v/>
      </c>
      <c r="M27" s="17"/>
      <c r="N27" s="35"/>
      <c r="O27" s="137">
        <f>((($L19-$O$251)/($O$250-$O$251))*0.5+1)</f>
        <v>0.25</v>
      </c>
      <c r="P27" s="143">
        <f t="shared" ref="P27:P28" si="1">IF($O27&gt;1.5,1.5,IF($O27&lt;0.5,0,$O27))</f>
        <v>0</v>
      </c>
      <c r="Q27" s="137">
        <f>((($L19-$Q$251)/($Q$250-$Q$251))*0.5+1)</f>
        <v>0</v>
      </c>
      <c r="R27" s="143">
        <f t="shared" ref="R27:R28" si="2">IF($Q27&gt;1.5,1.5,IF($Q27&lt;0.5,0,$Q27))</f>
        <v>0</v>
      </c>
      <c r="S27" s="137">
        <f>((($K27-$S$251)/($S$250-$S$251))*0.5+1)</f>
        <v>-0.75</v>
      </c>
      <c r="T27" s="143">
        <f t="shared" ref="T27:T28" si="3">IF($S27&gt;1.5,1.5,IF($S27&lt;0.5,0,$S27))</f>
        <v>0</v>
      </c>
      <c r="U27" s="137">
        <f>((($K27-$U$251)/($U$250-$U$251))*0.5+1)</f>
        <v>-1.4</v>
      </c>
      <c r="V27" s="143">
        <f t="shared" ref="V27:V28" si="4">IF($U27&gt;1.5,1.5,IF($U27&lt;0.5,0,$U27))</f>
        <v>0</v>
      </c>
      <c r="W27" s="137">
        <f>((($G18-$W$251)/($W$250-$W$251))*0.5+1)</f>
        <v>0.25</v>
      </c>
      <c r="X27" s="143">
        <f t="shared" ref="X27:X28" si="5">IF($W27&gt;1.5,1.5,IF($W27&lt;0.5,0,$W27))</f>
        <v>0</v>
      </c>
      <c r="Y27" s="137">
        <f>((($G18-$Y$251)/($Y$250-$Y$251))*0.5+1)</f>
        <v>0.125</v>
      </c>
      <c r="Z27" s="143">
        <f t="shared" ref="Z27:Z28" si="6">IF($Y27&gt;1.5,1.5,IF($Y27&lt;0.5,0,$Y27))</f>
        <v>0</v>
      </c>
      <c r="AA27" s="137">
        <f>((($H18-$AA$251)/($AA$250-$AA$251))*0.5+1)</f>
        <v>0</v>
      </c>
      <c r="AB27" s="143">
        <f t="shared" ref="AB27:AB28" si="7">IF($AA27&gt;1.5,1.5,IF($AA27&lt;0.5,0,$AA27))</f>
        <v>0</v>
      </c>
      <c r="AC27" s="137">
        <f>((($H18-$AC$251)/($AC$250-$AC$251))*0.5+1)</f>
        <v>-0.5</v>
      </c>
      <c r="AD27" s="143">
        <f t="shared" ref="AD27:AD28" si="8">IF($AC27&gt;1.5,1.5,IF($AC27&lt;0.5,0,$AC27))</f>
        <v>0</v>
      </c>
      <c r="AE27" s="137">
        <f>((($L21-$AE$251)/($AE$250-$AE$251))*0.5+1)</f>
        <v>0</v>
      </c>
      <c r="AF27" s="143">
        <f t="shared" ref="AF27:AF28" si="9">IF($AE27&gt;1.5,1.5,IF($AE27&lt;0.5,0,$AE27))</f>
        <v>0</v>
      </c>
      <c r="AG27" s="137">
        <f>((($L21-$AF$251)/($AF$250-$AF$251))*0.5+1)</f>
        <v>-0.5</v>
      </c>
      <c r="AH27" s="143">
        <f>IF($AG27&gt;1.5,1.5,IF($AG27&lt;0.5,0,$AG27))</f>
        <v>0</v>
      </c>
      <c r="AI27" s="137">
        <f>((($T47-$AG$251)/($AG$250-$AG$251))*0.5+1)</f>
        <v>0.16666666666666663</v>
      </c>
      <c r="AJ27" s="143">
        <f>IF($AI27&gt;1.5,1.5,IF($AI27&lt;0.5,0,$AI27))</f>
        <v>0</v>
      </c>
      <c r="AK27" s="137">
        <f>((($V47-$AI$251)/($AI$250-$AI$251))*0.5+1)</f>
        <v>0</v>
      </c>
      <c r="AL27" s="143">
        <f>IF($AK27&gt;1.5,1.5,IF($AK27&lt;0.5,0,$AK27))</f>
        <v>0</v>
      </c>
      <c r="AM27" s="142"/>
      <c r="AN27" s="144">
        <f t="shared" ref="AN27:AN28" si="10">IF(AND($C27="Programme Manager",PRODUCT(P27,T27,X27,AB27,AF27,AJ27)&gt;=1,$L$30&gt;=$AO$250),1,0)</f>
        <v>0</v>
      </c>
      <c r="AO27" s="144">
        <f t="shared" ref="AO27:AO28" si="11">IF(AND($C27="Programme Manager",PRODUCT(R27,V27,Z27,AD27,AH27,AL27)&gt;=1,$L$30&gt;=$AO$249),1,0)</f>
        <v>0</v>
      </c>
      <c r="AQ27" s="166">
        <f>IF(AND(OR(J18&gt;=O$257,L18&gt;=Q$257),K27&gt;=S$257,G18+H18&gt;=U$257,AS27&gt;=W$257,L30&gt;=Y$257,R47&gt;=AA$257),1,0)</f>
        <v>0</v>
      </c>
      <c r="AS27" s="154">
        <f t="shared" ref="AS27:AS28" si="12">IF(I27="",0,DATEDIF(G27,I27,"m")+1)</f>
        <v>0</v>
      </c>
    </row>
    <row r="28" spans="1:45" s="7" customFormat="1" ht="18" customHeight="1" x14ac:dyDescent="0.25">
      <c r="A28" s="14"/>
      <c r="B28" s="173"/>
      <c r="C28" s="397"/>
      <c r="D28" s="397"/>
      <c r="E28" s="161"/>
      <c r="F28" s="161" t="s">
        <v>446</v>
      </c>
      <c r="G28" s="128"/>
      <c r="H28" s="168" t="s">
        <v>447</v>
      </c>
      <c r="I28" s="128"/>
      <c r="J28" s="168"/>
      <c r="K28" s="27"/>
      <c r="L28" s="160" t="str">
        <f t="shared" si="0"/>
        <v/>
      </c>
      <c r="M28" s="17"/>
      <c r="N28" s="35"/>
      <c r="O28" s="137">
        <f>((($L19-$O$251)/($O$250-$O$251))*0.5+1)</f>
        <v>0.25</v>
      </c>
      <c r="P28" s="143">
        <f t="shared" si="1"/>
        <v>0</v>
      </c>
      <c r="Q28" s="137">
        <f>((($L19-$Q$251)/($Q$250-$Q$251))*0.5+1)</f>
        <v>0</v>
      </c>
      <c r="R28" s="143">
        <f t="shared" si="2"/>
        <v>0</v>
      </c>
      <c r="S28" s="137">
        <f>((($K28-$S$251)/($S$250-$S$251))*0.5+1)</f>
        <v>-0.75</v>
      </c>
      <c r="T28" s="143">
        <f t="shared" si="3"/>
        <v>0</v>
      </c>
      <c r="U28" s="137">
        <f>((($K28-$U$251)/($U$250-$U$251))*0.5+1)</f>
        <v>-1.4</v>
      </c>
      <c r="V28" s="143">
        <f t="shared" si="4"/>
        <v>0</v>
      </c>
      <c r="W28" s="137">
        <f>((($G18-$W$251)/($W$250-$W$251))*0.5+1)</f>
        <v>0.25</v>
      </c>
      <c r="X28" s="143">
        <f t="shared" si="5"/>
        <v>0</v>
      </c>
      <c r="Y28" s="137">
        <f>((($G18-$Y$251)/($Y$250-$Y$251))*0.5+1)</f>
        <v>0.125</v>
      </c>
      <c r="Z28" s="143">
        <f t="shared" si="6"/>
        <v>0</v>
      </c>
      <c r="AA28" s="137">
        <f>((($H18-$AA$251)/($AA$250-$AA$251))*0.5+1)</f>
        <v>0</v>
      </c>
      <c r="AB28" s="143">
        <f t="shared" si="7"/>
        <v>0</v>
      </c>
      <c r="AC28" s="137">
        <f>((($H18-$AC$251)/($AC$250-$AC$251))*0.5+1)</f>
        <v>-0.5</v>
      </c>
      <c r="AD28" s="143">
        <f t="shared" si="8"/>
        <v>0</v>
      </c>
      <c r="AE28" s="137">
        <f>((($L21-$AE$251)/($AE$250-$AE$251))*0.5+1)</f>
        <v>0</v>
      </c>
      <c r="AF28" s="143">
        <f t="shared" si="9"/>
        <v>0</v>
      </c>
      <c r="AG28" s="137">
        <f>((($L21-$AF$251)/($AF$250-$AF$251))*0.5+1)</f>
        <v>-0.5</v>
      </c>
      <c r="AH28" s="143">
        <f>IF($AG28&gt;1.5,1.5,IF($AG28&lt;0.5,0,$AG28))</f>
        <v>0</v>
      </c>
      <c r="AI28" s="137">
        <f>((($T47-$AG$251)/($AG$250-$AG$251))*0.5+1)</f>
        <v>0.16666666666666663</v>
      </c>
      <c r="AJ28" s="143">
        <f>IF($AI28&gt;1.5,1.5,IF($AI28&lt;0.5,0,$AI28))</f>
        <v>0</v>
      </c>
      <c r="AK28" s="137">
        <f>((($V47-$AI$251)/($AI$250-$AI$251))*0.5+1)</f>
        <v>0</v>
      </c>
      <c r="AL28" s="143">
        <f>IF($AK28&gt;1.5,1.5,IF($AK28&lt;0.5,0,$AK28))</f>
        <v>0</v>
      </c>
      <c r="AM28" s="142"/>
      <c r="AN28" s="144">
        <f t="shared" si="10"/>
        <v>0</v>
      </c>
      <c r="AO28" s="144">
        <f t="shared" si="11"/>
        <v>0</v>
      </c>
      <c r="AQ28" s="166">
        <f>IF(AND(OR(J18&gt;=O$257,L18&gt;=Q$257),K28&gt;=S$257,G18+H18&gt;=U$257,AS28&gt;=W$257,L30&gt;=Y$257,R47&gt;=AA$257),1,0)</f>
        <v>0</v>
      </c>
      <c r="AS28" s="154">
        <f t="shared" si="12"/>
        <v>0</v>
      </c>
    </row>
    <row r="29" spans="1:45" s="7" customFormat="1" ht="9.9499999999999993" customHeight="1" x14ac:dyDescent="0.25">
      <c r="A29" s="14"/>
      <c r="B29" s="16"/>
      <c r="C29" s="90"/>
      <c r="D29" s="90"/>
      <c r="E29" s="90"/>
      <c r="F29" s="90"/>
      <c r="G29" s="159"/>
      <c r="H29" s="91"/>
      <c r="I29" s="91"/>
      <c r="J29" s="91"/>
      <c r="K29" s="91"/>
      <c r="L29" s="91"/>
      <c r="M29" s="17"/>
      <c r="N29" s="35"/>
      <c r="O29" s="30"/>
      <c r="P29" s="30"/>
      <c r="Q29" s="30"/>
      <c r="R29" s="30"/>
      <c r="S29" s="30"/>
      <c r="U29" s="6"/>
      <c r="V29" s="6"/>
      <c r="W29" s="6"/>
      <c r="X29" s="6"/>
      <c r="Y29" s="6"/>
      <c r="Z29" s="6"/>
      <c r="AD29" s="5"/>
      <c r="AE29" s="5"/>
      <c r="AF29" s="6"/>
      <c r="AG29" s="6"/>
      <c r="AH29" s="6"/>
      <c r="AI29" s="6"/>
      <c r="AJ29" s="6"/>
      <c r="AK29" s="6"/>
      <c r="AL29" s="6"/>
      <c r="AM29" s="6"/>
      <c r="AN29" s="6"/>
      <c r="AO29" s="6"/>
    </row>
    <row r="30" spans="1:45" s="7" customFormat="1" ht="18" customHeight="1" x14ac:dyDescent="0.25">
      <c r="A30" s="14"/>
      <c r="B30" s="16"/>
      <c r="C30" s="306" t="s">
        <v>540</v>
      </c>
      <c r="D30" s="306"/>
      <c r="E30" s="306"/>
      <c r="F30" s="306"/>
      <c r="G30" s="306"/>
      <c r="H30" s="306"/>
      <c r="I30" s="306"/>
      <c r="J30" s="91"/>
      <c r="K30" s="91"/>
      <c r="L30" s="160">
        <f>SUM(L31:L40)</f>
        <v>0</v>
      </c>
      <c r="M30" s="17"/>
      <c r="N30" s="35"/>
      <c r="O30" s="30"/>
      <c r="P30" s="30"/>
      <c r="Q30" s="30"/>
      <c r="R30" s="30"/>
      <c r="S30" s="30"/>
      <c r="U30" s="6"/>
      <c r="V30" s="6"/>
      <c r="W30" s="6"/>
      <c r="X30" s="6"/>
      <c r="Y30" s="6"/>
      <c r="Z30" s="6"/>
      <c r="AD30" s="5"/>
      <c r="AE30" s="5"/>
      <c r="AF30" s="6"/>
      <c r="AG30" s="6"/>
      <c r="AH30" s="6"/>
      <c r="AI30" s="6"/>
      <c r="AJ30" s="6"/>
      <c r="AK30" s="6"/>
      <c r="AL30" s="6"/>
      <c r="AM30" s="6"/>
      <c r="AN30" s="6"/>
      <c r="AO30" s="6"/>
    </row>
    <row r="31" spans="1:45" s="7" customFormat="1" ht="18" customHeight="1" x14ac:dyDescent="0.25">
      <c r="A31" s="14"/>
      <c r="B31" s="16"/>
      <c r="C31" s="304" t="s">
        <v>494</v>
      </c>
      <c r="D31" s="304"/>
      <c r="E31" s="304"/>
      <c r="F31" s="304"/>
      <c r="G31" s="304"/>
      <c r="H31" s="304"/>
      <c r="I31" s="304"/>
      <c r="J31" s="304"/>
      <c r="K31" s="304"/>
      <c r="L31" s="27"/>
      <c r="M31" s="17"/>
      <c r="N31" s="35"/>
      <c r="O31" s="30"/>
      <c r="P31" s="30"/>
      <c r="Q31" s="30"/>
      <c r="R31" s="30"/>
      <c r="S31" s="30"/>
      <c r="U31" s="6"/>
      <c r="V31" s="6"/>
      <c r="W31" s="6"/>
      <c r="X31" s="6"/>
      <c r="Y31" s="6"/>
      <c r="Z31" s="6"/>
      <c r="AD31" s="5"/>
      <c r="AE31" s="5"/>
      <c r="AF31" s="6"/>
      <c r="AG31" s="6"/>
      <c r="AH31" s="6"/>
      <c r="AI31" s="6"/>
      <c r="AJ31" s="6"/>
      <c r="AK31" s="6"/>
      <c r="AL31" s="6"/>
      <c r="AM31" s="6"/>
      <c r="AN31" s="6"/>
      <c r="AO31" s="6"/>
    </row>
    <row r="32" spans="1:45" s="7" customFormat="1" ht="18" customHeight="1" x14ac:dyDescent="0.25">
      <c r="A32" s="14"/>
      <c r="B32" s="16"/>
      <c r="C32" s="304" t="s">
        <v>495</v>
      </c>
      <c r="D32" s="304"/>
      <c r="E32" s="304"/>
      <c r="F32" s="304"/>
      <c r="G32" s="304"/>
      <c r="H32" s="304"/>
      <c r="I32" s="304"/>
      <c r="J32" s="304"/>
      <c r="K32" s="304"/>
      <c r="L32" s="27"/>
      <c r="M32" s="17"/>
      <c r="N32" s="35"/>
      <c r="O32" s="30"/>
      <c r="P32" s="30"/>
      <c r="Q32" s="30"/>
      <c r="R32" s="30"/>
      <c r="S32" s="30"/>
      <c r="U32" s="6"/>
      <c r="V32" s="6"/>
      <c r="W32" s="6"/>
      <c r="X32" s="6"/>
      <c r="Y32" s="6"/>
      <c r="Z32" s="6"/>
      <c r="AD32" s="5"/>
      <c r="AE32" s="5"/>
      <c r="AF32" s="6"/>
      <c r="AG32" s="6"/>
      <c r="AH32" s="6"/>
      <c r="AI32" s="6"/>
      <c r="AJ32" s="6"/>
      <c r="AK32" s="6"/>
      <c r="AL32" s="6"/>
      <c r="AM32" s="6"/>
      <c r="AN32" s="6"/>
      <c r="AO32" s="6"/>
    </row>
    <row r="33" spans="1:41" s="7" customFormat="1" ht="18" customHeight="1" x14ac:dyDescent="0.25">
      <c r="A33" s="14"/>
      <c r="B33" s="16"/>
      <c r="C33" s="304" t="s">
        <v>496</v>
      </c>
      <c r="D33" s="304"/>
      <c r="E33" s="304"/>
      <c r="F33" s="304"/>
      <c r="G33" s="304"/>
      <c r="H33" s="304"/>
      <c r="I33" s="304"/>
      <c r="J33" s="304"/>
      <c r="K33" s="304"/>
      <c r="L33" s="27"/>
      <c r="M33" s="17"/>
      <c r="N33" s="35"/>
      <c r="O33" s="30"/>
      <c r="P33" s="30"/>
      <c r="Q33" s="30"/>
      <c r="R33" s="30"/>
      <c r="S33" s="30"/>
      <c r="U33" s="6"/>
      <c r="V33" s="6"/>
      <c r="W33" s="6"/>
      <c r="X33" s="6"/>
      <c r="Y33" s="6"/>
      <c r="Z33" s="6"/>
      <c r="AD33" s="5"/>
      <c r="AE33" s="5"/>
      <c r="AF33" s="6"/>
      <c r="AG33" s="6"/>
      <c r="AH33" s="6"/>
      <c r="AI33" s="6"/>
      <c r="AJ33" s="6"/>
      <c r="AK33" s="6"/>
      <c r="AL33" s="6"/>
      <c r="AM33" s="6"/>
      <c r="AN33" s="6"/>
      <c r="AO33" s="6"/>
    </row>
    <row r="34" spans="1:41" s="7" customFormat="1" ht="18" customHeight="1" x14ac:dyDescent="0.25">
      <c r="A34" s="14"/>
      <c r="B34" s="16"/>
      <c r="C34" s="304" t="s">
        <v>497</v>
      </c>
      <c r="D34" s="304"/>
      <c r="E34" s="304"/>
      <c r="F34" s="304"/>
      <c r="G34" s="304"/>
      <c r="H34" s="304"/>
      <c r="I34" s="304"/>
      <c r="J34" s="304"/>
      <c r="K34" s="304"/>
      <c r="L34" s="27"/>
      <c r="M34" s="17"/>
      <c r="N34" s="35"/>
      <c r="O34" s="30"/>
      <c r="P34" s="30"/>
      <c r="Q34" s="30"/>
      <c r="R34" s="30"/>
      <c r="S34" s="30"/>
      <c r="U34" s="6"/>
      <c r="V34" s="6"/>
      <c r="W34" s="6"/>
      <c r="X34" s="6"/>
      <c r="Y34" s="6"/>
      <c r="Z34" s="6"/>
      <c r="AD34" s="5"/>
      <c r="AE34" s="5"/>
      <c r="AF34" s="6"/>
      <c r="AG34" s="6"/>
      <c r="AH34" s="6"/>
      <c r="AI34" s="6"/>
      <c r="AJ34" s="6"/>
      <c r="AK34" s="6"/>
      <c r="AL34" s="6"/>
      <c r="AM34" s="6"/>
      <c r="AN34" s="6"/>
      <c r="AO34" s="6"/>
    </row>
    <row r="35" spans="1:41" s="7" customFormat="1" ht="18" customHeight="1" x14ac:dyDescent="0.25">
      <c r="A35" s="14"/>
      <c r="B35" s="16"/>
      <c r="C35" s="304" t="s">
        <v>498</v>
      </c>
      <c r="D35" s="304"/>
      <c r="E35" s="304"/>
      <c r="F35" s="304"/>
      <c r="G35" s="304"/>
      <c r="H35" s="304"/>
      <c r="I35" s="304"/>
      <c r="J35" s="304"/>
      <c r="K35" s="304"/>
      <c r="L35" s="27"/>
      <c r="M35" s="17"/>
      <c r="N35" s="35"/>
      <c r="O35" s="30"/>
      <c r="P35" s="30"/>
      <c r="Q35" s="30"/>
      <c r="R35" s="30"/>
      <c r="S35" s="30"/>
      <c r="U35" s="6"/>
      <c r="V35" s="6"/>
      <c r="W35" s="6"/>
      <c r="X35" s="6"/>
      <c r="Y35" s="6"/>
      <c r="Z35" s="6"/>
      <c r="AD35" s="5"/>
      <c r="AE35" s="5"/>
      <c r="AF35" s="6"/>
      <c r="AG35" s="6"/>
      <c r="AH35" s="6"/>
      <c r="AI35" s="6"/>
      <c r="AJ35" s="6"/>
      <c r="AK35" s="6"/>
      <c r="AL35" s="6"/>
      <c r="AM35" s="6"/>
      <c r="AN35" s="6"/>
      <c r="AO35" s="6"/>
    </row>
    <row r="36" spans="1:41" s="7" customFormat="1" ht="18" customHeight="1" x14ac:dyDescent="0.25">
      <c r="A36" s="14"/>
      <c r="B36" s="16"/>
      <c r="C36" s="304" t="s">
        <v>499</v>
      </c>
      <c r="D36" s="304"/>
      <c r="E36" s="304"/>
      <c r="F36" s="304"/>
      <c r="G36" s="304"/>
      <c r="H36" s="304"/>
      <c r="I36" s="304"/>
      <c r="J36" s="304"/>
      <c r="K36" s="304"/>
      <c r="L36" s="27"/>
      <c r="M36" s="17"/>
      <c r="N36" s="35"/>
      <c r="O36" s="30"/>
      <c r="P36" s="30"/>
      <c r="Q36" s="30"/>
      <c r="R36" s="30"/>
      <c r="S36" s="30"/>
      <c r="U36" s="6"/>
      <c r="V36" s="6"/>
      <c r="W36" s="6"/>
      <c r="X36" s="6"/>
      <c r="Y36" s="6"/>
      <c r="Z36" s="6"/>
      <c r="AD36" s="5"/>
      <c r="AE36" s="5"/>
      <c r="AF36" s="6"/>
      <c r="AG36" s="6"/>
      <c r="AH36" s="6"/>
      <c r="AI36" s="6"/>
      <c r="AJ36" s="6"/>
      <c r="AK36" s="6"/>
      <c r="AL36" s="6"/>
      <c r="AM36" s="6"/>
      <c r="AN36" s="6"/>
      <c r="AO36" s="6"/>
    </row>
    <row r="37" spans="1:41" s="7" customFormat="1" ht="18" customHeight="1" x14ac:dyDescent="0.25">
      <c r="A37" s="14"/>
      <c r="B37" s="16"/>
      <c r="C37" s="304" t="s">
        <v>500</v>
      </c>
      <c r="D37" s="304"/>
      <c r="E37" s="304"/>
      <c r="F37" s="304"/>
      <c r="G37" s="304"/>
      <c r="H37" s="304"/>
      <c r="I37" s="304"/>
      <c r="J37" s="304"/>
      <c r="K37" s="304"/>
      <c r="L37" s="27"/>
      <c r="M37" s="17"/>
      <c r="N37" s="35"/>
      <c r="O37" s="30"/>
      <c r="P37" s="30"/>
      <c r="Q37" s="30"/>
      <c r="R37" s="30"/>
      <c r="S37" s="30"/>
      <c r="U37" s="6"/>
      <c r="V37" s="6"/>
      <c r="W37" s="6"/>
      <c r="X37" s="6"/>
      <c r="Y37" s="6"/>
      <c r="Z37" s="6"/>
      <c r="AD37" s="5"/>
      <c r="AE37" s="5"/>
      <c r="AF37" s="6"/>
      <c r="AG37" s="6"/>
      <c r="AH37" s="6"/>
      <c r="AI37" s="6"/>
      <c r="AJ37" s="6"/>
      <c r="AK37" s="6"/>
      <c r="AL37" s="6"/>
      <c r="AM37" s="6"/>
      <c r="AN37" s="6"/>
      <c r="AO37" s="6"/>
    </row>
    <row r="38" spans="1:41" s="7" customFormat="1" ht="18" customHeight="1" x14ac:dyDescent="0.25">
      <c r="A38" s="14"/>
      <c r="B38" s="16"/>
      <c r="C38" s="304" t="s">
        <v>501</v>
      </c>
      <c r="D38" s="304"/>
      <c r="E38" s="304"/>
      <c r="F38" s="304"/>
      <c r="G38" s="304"/>
      <c r="H38" s="304"/>
      <c r="I38" s="304"/>
      <c r="J38" s="304"/>
      <c r="K38" s="304"/>
      <c r="L38" s="27"/>
      <c r="M38" s="17"/>
      <c r="N38" s="35"/>
      <c r="O38" s="30"/>
      <c r="P38" s="30"/>
      <c r="Q38" s="30"/>
      <c r="R38" s="30"/>
      <c r="S38" s="30"/>
      <c r="U38" s="6"/>
      <c r="V38" s="6"/>
      <c r="W38" s="6"/>
      <c r="X38" s="6"/>
      <c r="Y38" s="6"/>
      <c r="Z38" s="6"/>
      <c r="AD38" s="5"/>
      <c r="AE38" s="5"/>
      <c r="AF38" s="6"/>
      <c r="AG38" s="6"/>
      <c r="AH38" s="6"/>
      <c r="AI38" s="6"/>
      <c r="AJ38" s="6"/>
      <c r="AK38" s="6"/>
      <c r="AL38" s="6"/>
      <c r="AM38" s="6"/>
      <c r="AN38" s="6"/>
      <c r="AO38" s="6"/>
    </row>
    <row r="39" spans="1:41" s="7" customFormat="1" ht="18" customHeight="1" x14ac:dyDescent="0.25">
      <c r="A39" s="14"/>
      <c r="B39" s="16"/>
      <c r="C39" s="304" t="s">
        <v>502</v>
      </c>
      <c r="D39" s="304"/>
      <c r="E39" s="304"/>
      <c r="F39" s="304"/>
      <c r="G39" s="304"/>
      <c r="H39" s="304"/>
      <c r="I39" s="304"/>
      <c r="J39" s="304"/>
      <c r="K39" s="304"/>
      <c r="L39" s="27"/>
      <c r="M39" s="17"/>
      <c r="N39" s="35"/>
      <c r="O39" s="30"/>
      <c r="P39" s="30"/>
      <c r="Q39" s="30"/>
      <c r="R39" s="30"/>
      <c r="S39" s="30"/>
      <c r="U39" s="6"/>
      <c r="V39" s="6"/>
      <c r="W39" s="6"/>
      <c r="X39" s="6"/>
      <c r="Y39" s="6"/>
      <c r="Z39" s="6"/>
      <c r="AD39" s="5"/>
      <c r="AE39" s="5"/>
      <c r="AF39" s="6"/>
      <c r="AG39" s="6"/>
      <c r="AH39" s="6"/>
      <c r="AI39" s="6"/>
      <c r="AJ39" s="6"/>
      <c r="AK39" s="6"/>
      <c r="AL39" s="6"/>
      <c r="AM39" s="6"/>
      <c r="AN39" s="6"/>
      <c r="AO39" s="6"/>
    </row>
    <row r="40" spans="1:41" s="7" customFormat="1" ht="18" customHeight="1" x14ac:dyDescent="0.25">
      <c r="A40" s="14"/>
      <c r="B40" s="16"/>
      <c r="C40" s="304" t="s">
        <v>503</v>
      </c>
      <c r="D40" s="304"/>
      <c r="E40" s="304"/>
      <c r="F40" s="304"/>
      <c r="G40" s="304"/>
      <c r="H40" s="304"/>
      <c r="I40" s="304"/>
      <c r="J40" s="304"/>
      <c r="K40" s="304"/>
      <c r="L40" s="27"/>
      <c r="M40" s="17"/>
      <c r="N40" s="35"/>
      <c r="O40" s="30"/>
      <c r="P40" s="30"/>
      <c r="Q40" s="30"/>
      <c r="R40" s="30"/>
      <c r="S40" s="30"/>
      <c r="U40" s="6"/>
      <c r="V40" s="6"/>
      <c r="W40" s="6"/>
      <c r="X40" s="6"/>
      <c r="Y40" s="6"/>
      <c r="Z40" s="6"/>
      <c r="AD40" s="5"/>
      <c r="AE40" s="5"/>
      <c r="AF40" s="6"/>
      <c r="AG40" s="6"/>
      <c r="AH40" s="6"/>
      <c r="AI40" s="6"/>
      <c r="AJ40" s="6"/>
      <c r="AK40" s="6"/>
      <c r="AL40" s="6"/>
      <c r="AM40" s="6"/>
      <c r="AN40" s="6"/>
      <c r="AO40" s="6"/>
    </row>
    <row r="41" spans="1:41" s="7" customFormat="1" ht="9.9499999999999993" customHeight="1" x14ac:dyDescent="0.25">
      <c r="A41" s="14"/>
      <c r="B41" s="16"/>
      <c r="C41" s="90"/>
      <c r="D41" s="90"/>
      <c r="E41" s="90"/>
      <c r="F41" s="90"/>
      <c r="G41" s="91"/>
      <c r="H41" s="91"/>
      <c r="I41" s="91"/>
      <c r="J41" s="91"/>
      <c r="K41" s="91"/>
      <c r="L41" s="91"/>
      <c r="M41" s="17"/>
      <c r="N41" s="35"/>
      <c r="O41" s="411"/>
      <c r="P41" s="411"/>
      <c r="Q41" s="411"/>
      <c r="R41" s="30"/>
      <c r="S41" s="30"/>
      <c r="U41" s="6"/>
      <c r="V41" s="6"/>
      <c r="W41" s="6"/>
      <c r="X41" s="6"/>
      <c r="Y41" s="6"/>
      <c r="Z41" s="6"/>
      <c r="AD41" s="5"/>
      <c r="AE41" s="5"/>
      <c r="AF41" s="6"/>
      <c r="AG41" s="6"/>
      <c r="AH41" s="6"/>
      <c r="AI41" s="6"/>
      <c r="AJ41" s="6"/>
      <c r="AK41" s="6"/>
      <c r="AL41" s="6"/>
      <c r="AM41" s="6"/>
      <c r="AN41" s="6"/>
      <c r="AO41" s="6"/>
    </row>
    <row r="42" spans="1:41" s="7" customFormat="1" ht="18" customHeight="1" x14ac:dyDescent="0.25">
      <c r="A42" s="14"/>
      <c r="B42" s="16"/>
      <c r="C42" s="15" t="s">
        <v>541</v>
      </c>
      <c r="D42" s="90"/>
      <c r="E42" s="90"/>
      <c r="F42" s="90"/>
      <c r="G42" s="91"/>
      <c r="H42" s="91"/>
      <c r="I42" s="91"/>
      <c r="J42" s="91"/>
      <c r="K42" s="91"/>
      <c r="L42" s="91"/>
      <c r="M42" s="17"/>
      <c r="N42" s="35"/>
      <c r="O42" s="148"/>
      <c r="P42" s="148"/>
      <c r="Q42" s="148"/>
      <c r="R42" s="30"/>
      <c r="S42" s="30"/>
      <c r="U42" s="6"/>
      <c r="V42" s="6"/>
      <c r="W42" s="6"/>
      <c r="X42" s="6"/>
      <c r="Y42" s="6"/>
      <c r="Z42" s="6"/>
      <c r="AD42" s="5"/>
      <c r="AE42" s="5"/>
      <c r="AF42" s="6"/>
      <c r="AG42" s="6"/>
      <c r="AH42" s="6"/>
      <c r="AI42" s="6"/>
      <c r="AJ42" s="6"/>
      <c r="AK42" s="6"/>
      <c r="AL42" s="6"/>
      <c r="AM42" s="6"/>
      <c r="AN42" s="6"/>
      <c r="AO42" s="6"/>
    </row>
    <row r="43" spans="1:41" s="7" customFormat="1" ht="27.95" customHeight="1" x14ac:dyDescent="0.25">
      <c r="A43" s="14"/>
      <c r="B43" s="16"/>
      <c r="C43" s="412" t="s">
        <v>542</v>
      </c>
      <c r="D43" s="412"/>
      <c r="E43" s="412"/>
      <c r="F43" s="412"/>
      <c r="G43" s="412"/>
      <c r="H43" s="412"/>
      <c r="I43" s="412"/>
      <c r="J43" s="412"/>
      <c r="K43" s="412"/>
      <c r="L43" s="412"/>
      <c r="M43" s="17"/>
      <c r="N43" s="35"/>
      <c r="O43" s="148"/>
      <c r="P43" s="148"/>
      <c r="Q43" s="148"/>
      <c r="R43" s="30"/>
      <c r="S43" s="30"/>
      <c r="U43" s="6"/>
      <c r="V43" s="6"/>
      <c r="W43" s="6"/>
      <c r="X43" s="6"/>
      <c r="Y43" s="6"/>
      <c r="Z43" s="6"/>
      <c r="AD43" s="5"/>
      <c r="AE43" s="5"/>
      <c r="AF43" s="6"/>
      <c r="AG43" s="6"/>
      <c r="AH43" s="6"/>
      <c r="AI43" s="6"/>
      <c r="AJ43" s="6"/>
      <c r="AK43" s="6"/>
      <c r="AL43" s="6"/>
      <c r="AM43" s="6"/>
      <c r="AN43" s="6"/>
      <c r="AO43" s="6"/>
    </row>
    <row r="44" spans="1:41" s="7" customFormat="1" ht="9.9499999999999993" customHeight="1" x14ac:dyDescent="0.25">
      <c r="A44" s="14"/>
      <c r="B44" s="16"/>
      <c r="C44" s="15"/>
      <c r="D44" s="90"/>
      <c r="E44" s="90"/>
      <c r="F44" s="90"/>
      <c r="G44" s="91"/>
      <c r="H44" s="91"/>
      <c r="I44" s="91"/>
      <c r="J44" s="91"/>
      <c r="K44" s="91"/>
      <c r="L44" s="91"/>
      <c r="M44" s="17"/>
      <c r="N44" s="35"/>
      <c r="O44" s="148"/>
      <c r="P44" s="148"/>
      <c r="Q44" s="148"/>
      <c r="R44" s="30"/>
      <c r="S44" s="30"/>
      <c r="U44" s="6"/>
      <c r="V44" s="6"/>
      <c r="W44" s="6"/>
      <c r="X44" s="6"/>
      <c r="Y44" s="6"/>
      <c r="Z44" s="6"/>
      <c r="AD44" s="5"/>
      <c r="AE44" s="5"/>
      <c r="AF44" s="6"/>
      <c r="AG44" s="6"/>
      <c r="AH44" s="6"/>
      <c r="AI44" s="6"/>
      <c r="AJ44" s="6"/>
      <c r="AK44" s="6"/>
      <c r="AL44" s="6"/>
      <c r="AM44" s="6"/>
      <c r="AN44" s="6"/>
      <c r="AO44" s="6"/>
    </row>
    <row r="45" spans="1:41" s="7" customFormat="1" ht="18" customHeight="1" x14ac:dyDescent="0.25">
      <c r="A45" s="14"/>
      <c r="B45" s="388" t="s">
        <v>543</v>
      </c>
      <c r="C45" s="388" t="s">
        <v>479</v>
      </c>
      <c r="D45" s="388" t="s">
        <v>484</v>
      </c>
      <c r="E45" s="388" t="s">
        <v>483</v>
      </c>
      <c r="F45" s="409" t="s">
        <v>544</v>
      </c>
      <c r="G45" s="390" t="s">
        <v>545</v>
      </c>
      <c r="H45" s="391"/>
      <c r="I45" s="410" t="s">
        <v>533</v>
      </c>
      <c r="J45" s="391"/>
      <c r="K45" s="390" t="s">
        <v>546</v>
      </c>
      <c r="L45" s="391"/>
      <c r="M45" s="17"/>
      <c r="N45" s="35"/>
      <c r="P45" s="277"/>
      <c r="Q45" s="277"/>
      <c r="R45" s="316" t="s">
        <v>83</v>
      </c>
      <c r="S45" s="316"/>
      <c r="T45" s="316"/>
      <c r="U45" s="316"/>
      <c r="V45" s="316"/>
      <c r="W45" s="316"/>
      <c r="X45" s="6"/>
      <c r="Y45" s="6"/>
      <c r="Z45" s="6"/>
      <c r="AD45" s="5"/>
      <c r="AE45" s="5"/>
      <c r="AF45" s="6"/>
      <c r="AG45" s="6"/>
      <c r="AH45" s="6"/>
      <c r="AI45" s="6"/>
      <c r="AJ45" s="6"/>
      <c r="AK45" s="6"/>
      <c r="AL45" s="6"/>
      <c r="AM45" s="6"/>
      <c r="AN45" s="6"/>
      <c r="AO45" s="6"/>
    </row>
    <row r="46" spans="1:41" s="7" customFormat="1" ht="18" customHeight="1" x14ac:dyDescent="0.25">
      <c r="A46" s="14"/>
      <c r="B46" s="389"/>
      <c r="C46" s="389"/>
      <c r="D46" s="389"/>
      <c r="E46" s="389"/>
      <c r="F46" s="389"/>
      <c r="G46" s="163" t="s">
        <v>547</v>
      </c>
      <c r="H46" s="163" t="s">
        <v>395</v>
      </c>
      <c r="I46" s="163" t="s">
        <v>548</v>
      </c>
      <c r="J46" s="267" t="s">
        <v>538</v>
      </c>
      <c r="K46" s="163" t="s">
        <v>548</v>
      </c>
      <c r="L46" s="267" t="s">
        <v>538</v>
      </c>
      <c r="M46" s="17"/>
      <c r="N46" s="35"/>
      <c r="P46" s="277"/>
      <c r="Q46" s="277"/>
      <c r="R46" s="316" t="s">
        <v>266</v>
      </c>
      <c r="S46" s="316"/>
      <c r="T46" s="316" t="s">
        <v>84</v>
      </c>
      <c r="U46" s="316"/>
      <c r="V46" s="316" t="s">
        <v>85</v>
      </c>
      <c r="W46" s="316"/>
      <c r="X46" s="6"/>
      <c r="Y46" s="6"/>
      <c r="Z46" s="6"/>
      <c r="AD46" s="5"/>
      <c r="AE46" s="5"/>
      <c r="AF46" s="6"/>
      <c r="AG46" s="6"/>
      <c r="AH46" s="6"/>
      <c r="AI46" s="6"/>
      <c r="AJ46" s="6"/>
      <c r="AK46" s="6"/>
      <c r="AL46" s="6"/>
      <c r="AM46" s="6"/>
      <c r="AN46" s="6"/>
      <c r="AO46" s="6"/>
    </row>
    <row r="47" spans="1:41" s="7" customFormat="1" ht="18" customHeight="1" x14ac:dyDescent="0.25">
      <c r="A47" s="14"/>
      <c r="B47" s="21"/>
      <c r="C47" s="392" t="s">
        <v>549</v>
      </c>
      <c r="D47" s="393"/>
      <c r="E47" s="394"/>
      <c r="F47" s="182"/>
      <c r="G47" s="128"/>
      <c r="H47" s="128"/>
      <c r="I47" s="27"/>
      <c r="J47" s="27"/>
      <c r="K47" s="27"/>
      <c r="L47" s="27"/>
      <c r="M47" s="17"/>
      <c r="N47" s="35"/>
      <c r="O47" s="35"/>
      <c r="P47" s="35"/>
      <c r="Q47" s="35"/>
      <c r="R47" s="382">
        <f>COUNTIF($P48:PJ77,"&gt;=1")</f>
        <v>0</v>
      </c>
      <c r="S47" s="382"/>
      <c r="T47" s="382">
        <f>COUNTIF($P48:$P77,"&gt;=250")</f>
        <v>0</v>
      </c>
      <c r="U47" s="382"/>
      <c r="V47" s="382">
        <f>COUNTIF($P48:$P77,"&gt;=700")</f>
        <v>0</v>
      </c>
      <c r="W47" s="382"/>
      <c r="X47" s="6"/>
      <c r="Y47" s="6"/>
      <c r="Z47" s="6"/>
      <c r="AD47" s="5"/>
      <c r="AE47" s="5"/>
      <c r="AF47" s="6"/>
      <c r="AG47" s="6"/>
      <c r="AH47" s="6"/>
      <c r="AI47" s="6"/>
      <c r="AJ47" s="6"/>
      <c r="AK47" s="6"/>
      <c r="AL47" s="6"/>
      <c r="AM47" s="6"/>
      <c r="AN47" s="6"/>
      <c r="AO47" s="6"/>
    </row>
    <row r="48" spans="1:41" s="7" customFormat="1" ht="27.95" customHeight="1" x14ac:dyDescent="0.25">
      <c r="A48" s="14"/>
      <c r="B48" s="36">
        <v>1</v>
      </c>
      <c r="C48" s="178"/>
      <c r="D48" s="178"/>
      <c r="E48" s="178"/>
      <c r="F48" s="177"/>
      <c r="G48" s="128"/>
      <c r="H48" s="128"/>
      <c r="I48" s="27"/>
      <c r="J48" s="27"/>
      <c r="K48" s="27"/>
      <c r="L48" s="27"/>
      <c r="M48" s="17"/>
      <c r="N48" s="35"/>
      <c r="O48" s="180"/>
      <c r="P48" s="353">
        <f>IF(I48&gt;=J48,I48,J48)</f>
        <v>0</v>
      </c>
      <c r="Q48" s="353"/>
      <c r="R48" s="383"/>
      <c r="S48" s="383"/>
      <c r="T48" s="277"/>
      <c r="U48" s="275"/>
      <c r="V48" s="275"/>
      <c r="W48" s="275"/>
      <c r="X48" s="6"/>
      <c r="Y48" s="6"/>
      <c r="Z48" s="6"/>
      <c r="AD48" s="5"/>
      <c r="AE48" s="5"/>
      <c r="AF48" s="6"/>
      <c r="AG48" s="6"/>
      <c r="AH48" s="6"/>
      <c r="AI48" s="6"/>
      <c r="AJ48" s="6"/>
      <c r="AK48" s="6"/>
      <c r="AL48" s="6"/>
      <c r="AM48" s="6"/>
      <c r="AN48" s="6"/>
      <c r="AO48" s="6"/>
    </row>
    <row r="49" spans="1:41" s="7" customFormat="1" ht="27.95" customHeight="1" x14ac:dyDescent="0.25">
      <c r="A49" s="14"/>
      <c r="B49" s="36">
        <v>2</v>
      </c>
      <c r="C49" s="178"/>
      <c r="D49" s="178"/>
      <c r="E49" s="178"/>
      <c r="F49" s="177"/>
      <c r="G49" s="128"/>
      <c r="H49" s="128"/>
      <c r="I49" s="27"/>
      <c r="J49" s="27"/>
      <c r="K49" s="27"/>
      <c r="L49" s="27"/>
      <c r="M49" s="17"/>
      <c r="N49" s="35"/>
      <c r="O49" s="180"/>
      <c r="P49" s="353">
        <f t="shared" ref="P49:P77" si="13">IF(I49&gt;=J49,I49,J49)</f>
        <v>0</v>
      </c>
      <c r="Q49" s="353"/>
      <c r="R49" s="383"/>
      <c r="S49" s="383"/>
      <c r="T49" s="277"/>
      <c r="U49" s="275"/>
      <c r="V49" s="275"/>
      <c r="W49" s="275"/>
      <c r="X49" s="6"/>
      <c r="Y49" s="6"/>
      <c r="Z49" s="6"/>
      <c r="AD49" s="5"/>
      <c r="AE49" s="5"/>
      <c r="AF49" s="6"/>
      <c r="AG49" s="6"/>
      <c r="AH49" s="6"/>
      <c r="AI49" s="6"/>
      <c r="AJ49" s="6"/>
      <c r="AK49" s="6"/>
      <c r="AL49" s="6"/>
      <c r="AM49" s="6"/>
      <c r="AN49" s="6"/>
      <c r="AO49" s="6"/>
    </row>
    <row r="50" spans="1:41" s="7" customFormat="1" ht="27.95" customHeight="1" x14ac:dyDescent="0.25">
      <c r="A50" s="14"/>
      <c r="B50" s="36">
        <v>3</v>
      </c>
      <c r="C50" s="178"/>
      <c r="D50" s="178"/>
      <c r="E50" s="178"/>
      <c r="F50" s="177"/>
      <c r="G50" s="128"/>
      <c r="H50" s="128"/>
      <c r="I50" s="27"/>
      <c r="J50" s="27"/>
      <c r="K50" s="27"/>
      <c r="L50" s="27"/>
      <c r="M50" s="17"/>
      <c r="N50" s="35"/>
      <c r="O50" s="180"/>
      <c r="P50" s="353">
        <f t="shared" si="13"/>
        <v>0</v>
      </c>
      <c r="Q50" s="353"/>
      <c r="R50" s="383"/>
      <c r="S50" s="383"/>
      <c r="T50" s="277"/>
      <c r="U50" s="275"/>
      <c r="V50" s="275"/>
      <c r="W50" s="275"/>
      <c r="X50" s="6"/>
      <c r="Y50" s="6"/>
      <c r="Z50" s="6"/>
      <c r="AD50" s="5"/>
      <c r="AE50" s="5"/>
      <c r="AF50" s="6"/>
      <c r="AG50" s="6"/>
      <c r="AH50" s="6"/>
      <c r="AI50" s="6"/>
      <c r="AJ50" s="6"/>
      <c r="AK50" s="6"/>
      <c r="AL50" s="6"/>
      <c r="AM50" s="6"/>
      <c r="AN50" s="6"/>
      <c r="AO50" s="6"/>
    </row>
    <row r="51" spans="1:41" s="7" customFormat="1" ht="27.95" customHeight="1" x14ac:dyDescent="0.25">
      <c r="A51" s="14"/>
      <c r="B51" s="36">
        <v>4</v>
      </c>
      <c r="C51" s="178"/>
      <c r="D51" s="178"/>
      <c r="E51" s="178"/>
      <c r="F51" s="177"/>
      <c r="G51" s="128"/>
      <c r="H51" s="128"/>
      <c r="I51" s="27"/>
      <c r="J51" s="27"/>
      <c r="K51" s="27"/>
      <c r="L51" s="27"/>
      <c r="M51" s="17"/>
      <c r="N51" s="35"/>
      <c r="O51" s="180"/>
      <c r="P51" s="353">
        <f t="shared" si="13"/>
        <v>0</v>
      </c>
      <c r="Q51" s="353"/>
      <c r="R51" s="383"/>
      <c r="S51" s="383"/>
      <c r="T51" s="277"/>
      <c r="U51" s="275"/>
      <c r="V51" s="275"/>
      <c r="W51" s="275"/>
      <c r="X51" s="6"/>
      <c r="Y51" s="6"/>
      <c r="Z51" s="6"/>
      <c r="AD51" s="5"/>
      <c r="AE51" s="5"/>
      <c r="AF51" s="6"/>
      <c r="AG51" s="6"/>
      <c r="AH51" s="6"/>
      <c r="AI51" s="6"/>
      <c r="AJ51" s="6"/>
      <c r="AK51" s="6"/>
      <c r="AL51" s="6"/>
      <c r="AM51" s="6"/>
      <c r="AN51" s="6"/>
      <c r="AO51" s="6"/>
    </row>
    <row r="52" spans="1:41" s="7" customFormat="1" ht="27.95" customHeight="1" x14ac:dyDescent="0.25">
      <c r="A52" s="14"/>
      <c r="B52" s="36">
        <v>5</v>
      </c>
      <c r="C52" s="178"/>
      <c r="D52" s="178"/>
      <c r="E52" s="178"/>
      <c r="F52" s="177"/>
      <c r="G52" s="128"/>
      <c r="H52" s="128"/>
      <c r="I52" s="27"/>
      <c r="J52" s="27"/>
      <c r="K52" s="27"/>
      <c r="L52" s="27"/>
      <c r="M52" s="17"/>
      <c r="N52" s="35"/>
      <c r="O52" s="180"/>
      <c r="P52" s="353">
        <f t="shared" si="13"/>
        <v>0</v>
      </c>
      <c r="Q52" s="353"/>
      <c r="R52" s="383"/>
      <c r="S52" s="383"/>
      <c r="T52" s="277"/>
      <c r="U52" s="275"/>
      <c r="V52" s="275"/>
      <c r="W52" s="275"/>
      <c r="X52" s="6"/>
      <c r="Y52" s="6"/>
      <c r="Z52" s="6"/>
      <c r="AD52" s="5"/>
      <c r="AE52" s="5"/>
      <c r="AF52" s="6"/>
      <c r="AG52" s="6"/>
      <c r="AH52" s="6"/>
      <c r="AI52" s="6"/>
      <c r="AJ52" s="6"/>
      <c r="AK52" s="6"/>
      <c r="AL52" s="6"/>
      <c r="AM52" s="6"/>
      <c r="AN52" s="6"/>
      <c r="AO52" s="6"/>
    </row>
    <row r="53" spans="1:41" s="7" customFormat="1" ht="27.95" customHeight="1" x14ac:dyDescent="0.25">
      <c r="A53" s="14"/>
      <c r="B53" s="36">
        <v>6</v>
      </c>
      <c r="C53" s="178"/>
      <c r="D53" s="178"/>
      <c r="E53" s="178"/>
      <c r="F53" s="177"/>
      <c r="G53" s="128"/>
      <c r="H53" s="128"/>
      <c r="I53" s="27"/>
      <c r="J53" s="27"/>
      <c r="K53" s="27"/>
      <c r="L53" s="27"/>
      <c r="M53" s="17"/>
      <c r="N53" s="35"/>
      <c r="O53" s="180"/>
      <c r="P53" s="353">
        <f t="shared" si="13"/>
        <v>0</v>
      </c>
      <c r="Q53" s="353"/>
      <c r="R53" s="383"/>
      <c r="S53" s="383"/>
      <c r="T53" s="277"/>
      <c r="U53" s="275"/>
      <c r="V53" s="275"/>
      <c r="W53" s="275"/>
      <c r="X53" s="6"/>
      <c r="Y53" s="6"/>
      <c r="Z53" s="6"/>
      <c r="AD53" s="5"/>
      <c r="AE53" s="5"/>
      <c r="AF53" s="6"/>
      <c r="AG53" s="6"/>
      <c r="AH53" s="6"/>
      <c r="AI53" s="6"/>
      <c r="AJ53" s="6"/>
      <c r="AK53" s="6"/>
      <c r="AL53" s="6"/>
      <c r="AM53" s="6"/>
      <c r="AN53" s="6"/>
      <c r="AO53" s="6"/>
    </row>
    <row r="54" spans="1:41" s="7" customFormat="1" ht="27.95" customHeight="1" x14ac:dyDescent="0.25">
      <c r="A54" s="14"/>
      <c r="B54" s="36">
        <v>7</v>
      </c>
      <c r="C54" s="178"/>
      <c r="D54" s="178"/>
      <c r="E54" s="178"/>
      <c r="F54" s="177"/>
      <c r="G54" s="128"/>
      <c r="H54" s="128"/>
      <c r="I54" s="27"/>
      <c r="J54" s="27"/>
      <c r="K54" s="27"/>
      <c r="L54" s="27"/>
      <c r="M54" s="17"/>
      <c r="N54" s="35"/>
      <c r="O54" s="180"/>
      <c r="P54" s="353">
        <f t="shared" si="13"/>
        <v>0</v>
      </c>
      <c r="Q54" s="353"/>
      <c r="R54" s="383"/>
      <c r="S54" s="383"/>
      <c r="T54" s="277"/>
      <c r="U54" s="275"/>
      <c r="V54" s="275"/>
      <c r="W54" s="275"/>
      <c r="X54" s="6"/>
      <c r="Y54" s="6"/>
      <c r="Z54" s="6"/>
      <c r="AD54" s="5"/>
      <c r="AE54" s="5"/>
      <c r="AF54" s="6"/>
      <c r="AG54" s="6"/>
      <c r="AH54" s="6"/>
      <c r="AI54" s="6"/>
      <c r="AJ54" s="6"/>
      <c r="AK54" s="6"/>
      <c r="AL54" s="6"/>
      <c r="AM54" s="6"/>
      <c r="AN54" s="6"/>
      <c r="AO54" s="6"/>
    </row>
    <row r="55" spans="1:41" s="7" customFormat="1" ht="27.95" customHeight="1" x14ac:dyDescent="0.25">
      <c r="A55" s="14"/>
      <c r="B55" s="36">
        <v>8</v>
      </c>
      <c r="C55" s="178"/>
      <c r="D55" s="178"/>
      <c r="E55" s="178"/>
      <c r="F55" s="177"/>
      <c r="G55" s="128"/>
      <c r="H55" s="128"/>
      <c r="I55" s="27"/>
      <c r="J55" s="27"/>
      <c r="K55" s="27"/>
      <c r="L55" s="27"/>
      <c r="M55" s="17"/>
      <c r="N55" s="35"/>
      <c r="O55" s="180"/>
      <c r="P55" s="353">
        <f t="shared" si="13"/>
        <v>0</v>
      </c>
      <c r="Q55" s="353"/>
      <c r="R55" s="383"/>
      <c r="S55" s="383"/>
      <c r="T55" s="277"/>
      <c r="U55" s="275"/>
      <c r="V55" s="275"/>
      <c r="W55" s="275"/>
      <c r="X55" s="6"/>
      <c r="Y55" s="6"/>
      <c r="Z55" s="6"/>
      <c r="AD55" s="5"/>
      <c r="AE55" s="5"/>
      <c r="AF55" s="6"/>
      <c r="AG55" s="6"/>
      <c r="AH55" s="6"/>
      <c r="AI55" s="6"/>
      <c r="AJ55" s="6"/>
      <c r="AK55" s="6"/>
      <c r="AL55" s="6"/>
      <c r="AM55" s="6"/>
      <c r="AN55" s="6"/>
      <c r="AO55" s="6"/>
    </row>
    <row r="56" spans="1:41" s="7" customFormat="1" ht="27.95" customHeight="1" x14ac:dyDescent="0.25">
      <c r="A56" s="14"/>
      <c r="B56" s="36">
        <v>9</v>
      </c>
      <c r="C56" s="178"/>
      <c r="D56" s="178"/>
      <c r="E56" s="178"/>
      <c r="F56" s="177"/>
      <c r="G56" s="128"/>
      <c r="H56" s="128"/>
      <c r="I56" s="27"/>
      <c r="J56" s="27"/>
      <c r="K56" s="27"/>
      <c r="L56" s="27"/>
      <c r="M56" s="17"/>
      <c r="N56" s="35"/>
      <c r="O56" s="180"/>
      <c r="P56" s="353">
        <f t="shared" si="13"/>
        <v>0</v>
      </c>
      <c r="Q56" s="353"/>
      <c r="R56" s="383"/>
      <c r="S56" s="383"/>
      <c r="T56" s="277"/>
      <c r="U56" s="275"/>
      <c r="V56" s="275"/>
      <c r="W56" s="275"/>
      <c r="X56" s="6"/>
      <c r="Y56" s="6"/>
      <c r="Z56" s="6"/>
      <c r="AD56" s="5"/>
      <c r="AE56" s="5"/>
      <c r="AF56" s="6"/>
      <c r="AG56" s="6"/>
      <c r="AH56" s="6"/>
      <c r="AI56" s="6"/>
      <c r="AJ56" s="6"/>
      <c r="AK56" s="6"/>
      <c r="AL56" s="6"/>
      <c r="AM56" s="6"/>
      <c r="AN56" s="6"/>
      <c r="AO56" s="6"/>
    </row>
    <row r="57" spans="1:41" s="7" customFormat="1" ht="27.95" customHeight="1" x14ac:dyDescent="0.25">
      <c r="A57" s="14"/>
      <c r="B57" s="36">
        <v>10</v>
      </c>
      <c r="C57" s="178"/>
      <c r="D57" s="178"/>
      <c r="E57" s="178"/>
      <c r="F57" s="177"/>
      <c r="G57" s="128"/>
      <c r="H57" s="128"/>
      <c r="I57" s="27"/>
      <c r="J57" s="27"/>
      <c r="K57" s="27"/>
      <c r="L57" s="27"/>
      <c r="M57" s="17"/>
      <c r="N57" s="35"/>
      <c r="O57" s="180"/>
      <c r="P57" s="353">
        <f t="shared" si="13"/>
        <v>0</v>
      </c>
      <c r="Q57" s="353"/>
      <c r="R57" s="383"/>
      <c r="S57" s="383"/>
      <c r="T57" s="277"/>
      <c r="U57" s="275"/>
      <c r="V57" s="275"/>
      <c r="W57" s="275"/>
      <c r="X57" s="6"/>
      <c r="Y57" s="6"/>
      <c r="Z57" s="6"/>
      <c r="AD57" s="5"/>
      <c r="AE57" s="5"/>
      <c r="AF57" s="6"/>
      <c r="AG57" s="6"/>
      <c r="AH57" s="6"/>
      <c r="AI57" s="6"/>
      <c r="AJ57" s="6"/>
      <c r="AK57" s="6"/>
      <c r="AL57" s="6"/>
      <c r="AM57" s="6"/>
      <c r="AN57" s="6"/>
      <c r="AO57" s="6"/>
    </row>
    <row r="58" spans="1:41" s="7" customFormat="1" ht="27.95" customHeight="1" x14ac:dyDescent="0.25">
      <c r="A58" s="14"/>
      <c r="B58" s="36">
        <v>11</v>
      </c>
      <c r="C58" s="178"/>
      <c r="D58" s="178"/>
      <c r="E58" s="178"/>
      <c r="F58" s="177"/>
      <c r="G58" s="128"/>
      <c r="H58" s="128"/>
      <c r="I58" s="27"/>
      <c r="J58" s="27"/>
      <c r="K58" s="27"/>
      <c r="L58" s="27"/>
      <c r="M58" s="17"/>
      <c r="N58" s="35"/>
      <c r="O58" s="180"/>
      <c r="P58" s="353">
        <f t="shared" si="13"/>
        <v>0</v>
      </c>
      <c r="Q58" s="353"/>
      <c r="R58" s="383"/>
      <c r="S58" s="383"/>
      <c r="T58" s="277"/>
      <c r="U58" s="275"/>
      <c r="V58" s="275"/>
      <c r="W58" s="275"/>
      <c r="X58" s="6"/>
      <c r="Y58" s="6"/>
      <c r="Z58" s="6"/>
      <c r="AD58" s="5"/>
      <c r="AE58" s="5"/>
      <c r="AF58" s="6"/>
      <c r="AG58" s="6"/>
      <c r="AH58" s="6"/>
      <c r="AI58" s="6"/>
      <c r="AJ58" s="6"/>
      <c r="AK58" s="6"/>
      <c r="AL58" s="6"/>
      <c r="AM58" s="6"/>
      <c r="AN58" s="6"/>
      <c r="AO58" s="6"/>
    </row>
    <row r="59" spans="1:41" s="7" customFormat="1" ht="27.95" customHeight="1" x14ac:dyDescent="0.25">
      <c r="A59" s="14"/>
      <c r="B59" s="36">
        <v>12</v>
      </c>
      <c r="C59" s="178"/>
      <c r="D59" s="178"/>
      <c r="E59" s="178"/>
      <c r="F59" s="177"/>
      <c r="G59" s="128"/>
      <c r="H59" s="128"/>
      <c r="I59" s="27"/>
      <c r="J59" s="27"/>
      <c r="K59" s="27"/>
      <c r="L59" s="27"/>
      <c r="M59" s="17"/>
      <c r="N59" s="35"/>
      <c r="O59" s="180"/>
      <c r="P59" s="353">
        <f t="shared" si="13"/>
        <v>0</v>
      </c>
      <c r="Q59" s="353"/>
      <c r="R59" s="383"/>
      <c r="S59" s="383"/>
      <c r="T59" s="277"/>
      <c r="U59" s="275"/>
      <c r="V59" s="275"/>
      <c r="W59" s="275"/>
      <c r="X59" s="6"/>
      <c r="Y59" s="6"/>
      <c r="Z59" s="6"/>
      <c r="AD59" s="5"/>
      <c r="AE59" s="5"/>
      <c r="AF59" s="6"/>
      <c r="AG59" s="6"/>
      <c r="AH59" s="6"/>
      <c r="AI59" s="6"/>
      <c r="AJ59" s="6"/>
      <c r="AK59" s="6"/>
      <c r="AL59" s="6"/>
      <c r="AM59" s="6"/>
      <c r="AN59" s="6"/>
      <c r="AO59" s="6"/>
    </row>
    <row r="60" spans="1:41" s="7" customFormat="1" ht="27.95" customHeight="1" x14ac:dyDescent="0.25">
      <c r="A60" s="14"/>
      <c r="B60" s="36">
        <v>13</v>
      </c>
      <c r="C60" s="178"/>
      <c r="D60" s="178"/>
      <c r="E60" s="178"/>
      <c r="F60" s="177"/>
      <c r="G60" s="128"/>
      <c r="H60" s="128"/>
      <c r="I60" s="27"/>
      <c r="J60" s="27"/>
      <c r="K60" s="27"/>
      <c r="L60" s="27"/>
      <c r="M60" s="17"/>
      <c r="N60" s="35"/>
      <c r="O60" s="180"/>
      <c r="P60" s="353">
        <f t="shared" si="13"/>
        <v>0</v>
      </c>
      <c r="Q60" s="353"/>
      <c r="R60" s="383"/>
      <c r="S60" s="383"/>
      <c r="T60" s="277"/>
      <c r="U60" s="275"/>
      <c r="V60" s="275"/>
      <c r="W60" s="275"/>
      <c r="X60" s="6"/>
      <c r="Y60" s="6"/>
      <c r="Z60" s="6"/>
      <c r="AD60" s="5"/>
      <c r="AE60" s="5"/>
      <c r="AF60" s="6"/>
      <c r="AG60" s="6"/>
      <c r="AH60" s="6"/>
      <c r="AI60" s="6"/>
      <c r="AJ60" s="6"/>
      <c r="AK60" s="6"/>
      <c r="AL60" s="6"/>
      <c r="AM60" s="6"/>
      <c r="AN60" s="6"/>
      <c r="AO60" s="6"/>
    </row>
    <row r="61" spans="1:41" s="7" customFormat="1" ht="27.95" customHeight="1" x14ac:dyDescent="0.25">
      <c r="A61" s="14"/>
      <c r="B61" s="36">
        <v>14</v>
      </c>
      <c r="C61" s="178"/>
      <c r="D61" s="178"/>
      <c r="E61" s="178"/>
      <c r="F61" s="177"/>
      <c r="G61" s="128"/>
      <c r="H61" s="128"/>
      <c r="I61" s="27"/>
      <c r="J61" s="27"/>
      <c r="K61" s="27"/>
      <c r="L61" s="27"/>
      <c r="M61" s="17"/>
      <c r="N61" s="35"/>
      <c r="O61" s="180"/>
      <c r="P61" s="353">
        <f t="shared" si="13"/>
        <v>0</v>
      </c>
      <c r="Q61" s="353"/>
      <c r="R61" s="383"/>
      <c r="S61" s="383"/>
      <c r="T61" s="277"/>
      <c r="U61" s="275"/>
      <c r="V61" s="275"/>
      <c r="W61" s="275"/>
      <c r="X61" s="6"/>
      <c r="Y61" s="6"/>
      <c r="Z61" s="6"/>
      <c r="AD61" s="5"/>
      <c r="AE61" s="5"/>
      <c r="AF61" s="6"/>
      <c r="AG61" s="6"/>
      <c r="AH61" s="6"/>
      <c r="AI61" s="6"/>
      <c r="AJ61" s="6"/>
      <c r="AK61" s="6"/>
      <c r="AL61" s="6"/>
      <c r="AM61" s="6"/>
      <c r="AN61" s="6"/>
      <c r="AO61" s="6"/>
    </row>
    <row r="62" spans="1:41" s="7" customFormat="1" ht="27.95" customHeight="1" x14ac:dyDescent="0.25">
      <c r="A62" s="14"/>
      <c r="B62" s="36">
        <v>15</v>
      </c>
      <c r="C62" s="178"/>
      <c r="D62" s="178"/>
      <c r="E62" s="178"/>
      <c r="F62" s="177"/>
      <c r="G62" s="128"/>
      <c r="H62" s="128"/>
      <c r="I62" s="27"/>
      <c r="J62" s="27"/>
      <c r="K62" s="27"/>
      <c r="L62" s="27"/>
      <c r="M62" s="17"/>
      <c r="N62" s="35"/>
      <c r="O62" s="180"/>
      <c r="P62" s="353">
        <f t="shared" si="13"/>
        <v>0</v>
      </c>
      <c r="Q62" s="353"/>
      <c r="R62" s="383"/>
      <c r="S62" s="383"/>
      <c r="T62" s="277"/>
      <c r="U62" s="275"/>
      <c r="V62" s="275"/>
      <c r="W62" s="275"/>
      <c r="X62" s="6"/>
      <c r="Y62" s="6"/>
      <c r="Z62" s="6"/>
      <c r="AD62" s="5"/>
      <c r="AE62" s="5"/>
      <c r="AF62" s="6"/>
      <c r="AG62" s="6"/>
      <c r="AH62" s="6"/>
      <c r="AI62" s="6"/>
      <c r="AJ62" s="6"/>
      <c r="AK62" s="6"/>
      <c r="AL62" s="6"/>
      <c r="AM62" s="6"/>
      <c r="AN62" s="6"/>
      <c r="AO62" s="6"/>
    </row>
    <row r="63" spans="1:41" s="7" customFormat="1" ht="27.95" customHeight="1" x14ac:dyDescent="0.25">
      <c r="A63" s="14"/>
      <c r="B63" s="36">
        <v>16</v>
      </c>
      <c r="C63" s="178"/>
      <c r="D63" s="178"/>
      <c r="E63" s="178"/>
      <c r="F63" s="177"/>
      <c r="G63" s="128"/>
      <c r="H63" s="128"/>
      <c r="I63" s="27"/>
      <c r="J63" s="27"/>
      <c r="K63" s="27"/>
      <c r="L63" s="27"/>
      <c r="M63" s="17"/>
      <c r="N63" s="35"/>
      <c r="O63" s="180"/>
      <c r="P63" s="353">
        <f t="shared" si="13"/>
        <v>0</v>
      </c>
      <c r="Q63" s="353"/>
      <c r="R63" s="383"/>
      <c r="S63" s="383"/>
      <c r="T63" s="277"/>
      <c r="U63" s="275"/>
      <c r="V63" s="275"/>
      <c r="W63" s="275"/>
      <c r="X63" s="6"/>
      <c r="Y63" s="6"/>
      <c r="Z63" s="6"/>
      <c r="AD63" s="5"/>
      <c r="AE63" s="5"/>
      <c r="AF63" s="6"/>
      <c r="AG63" s="6"/>
      <c r="AH63" s="6"/>
      <c r="AI63" s="6"/>
      <c r="AJ63" s="6"/>
      <c r="AK63" s="6"/>
      <c r="AL63" s="6"/>
      <c r="AM63" s="6"/>
      <c r="AN63" s="6"/>
      <c r="AO63" s="6"/>
    </row>
    <row r="64" spans="1:41" s="7" customFormat="1" ht="27.95" customHeight="1" x14ac:dyDescent="0.25">
      <c r="A64" s="14"/>
      <c r="B64" s="36">
        <v>17</v>
      </c>
      <c r="C64" s="178"/>
      <c r="D64" s="178"/>
      <c r="E64" s="178"/>
      <c r="F64" s="177"/>
      <c r="G64" s="128"/>
      <c r="H64" s="128"/>
      <c r="I64" s="27"/>
      <c r="J64" s="27"/>
      <c r="K64" s="27"/>
      <c r="L64" s="27"/>
      <c r="M64" s="17"/>
      <c r="N64" s="35"/>
      <c r="O64" s="180"/>
      <c r="P64" s="353">
        <f t="shared" si="13"/>
        <v>0</v>
      </c>
      <c r="Q64" s="353"/>
      <c r="R64" s="383"/>
      <c r="S64" s="383"/>
      <c r="T64" s="277"/>
      <c r="U64" s="275"/>
      <c r="V64" s="275"/>
      <c r="W64" s="275"/>
      <c r="X64" s="6"/>
      <c r="Y64" s="6"/>
      <c r="Z64" s="6"/>
      <c r="AD64" s="5"/>
      <c r="AE64" s="5"/>
      <c r="AF64" s="6"/>
      <c r="AG64" s="6"/>
      <c r="AH64" s="6"/>
      <c r="AI64" s="6"/>
      <c r="AJ64" s="6"/>
      <c r="AK64" s="6"/>
      <c r="AL64" s="6"/>
      <c r="AM64" s="6"/>
      <c r="AN64" s="6"/>
      <c r="AO64" s="6"/>
    </row>
    <row r="65" spans="1:41" s="7" customFormat="1" ht="27.95" customHeight="1" x14ac:dyDescent="0.25">
      <c r="A65" s="14"/>
      <c r="B65" s="36">
        <v>18</v>
      </c>
      <c r="C65" s="178"/>
      <c r="D65" s="178"/>
      <c r="E65" s="178"/>
      <c r="F65" s="177"/>
      <c r="G65" s="128"/>
      <c r="H65" s="128"/>
      <c r="I65" s="27"/>
      <c r="J65" s="27"/>
      <c r="K65" s="27"/>
      <c r="L65" s="27"/>
      <c r="M65" s="17"/>
      <c r="N65" s="35"/>
      <c r="O65" s="180"/>
      <c r="P65" s="353">
        <f t="shared" si="13"/>
        <v>0</v>
      </c>
      <c r="Q65" s="353"/>
      <c r="R65" s="383"/>
      <c r="S65" s="383"/>
      <c r="T65" s="277"/>
      <c r="U65" s="275"/>
      <c r="V65" s="275"/>
      <c r="W65" s="275"/>
      <c r="X65" s="6"/>
      <c r="Y65" s="6"/>
      <c r="Z65" s="6"/>
      <c r="AD65" s="5"/>
      <c r="AE65" s="5"/>
      <c r="AF65" s="6"/>
      <c r="AG65" s="6"/>
      <c r="AH65" s="6"/>
      <c r="AI65" s="6"/>
      <c r="AJ65" s="6"/>
      <c r="AK65" s="6"/>
      <c r="AL65" s="6"/>
      <c r="AM65" s="6"/>
      <c r="AN65" s="6"/>
      <c r="AO65" s="6"/>
    </row>
    <row r="66" spans="1:41" s="7" customFormat="1" ht="27.95" customHeight="1" x14ac:dyDescent="0.25">
      <c r="A66" s="14"/>
      <c r="B66" s="36">
        <v>19</v>
      </c>
      <c r="C66" s="178"/>
      <c r="D66" s="178"/>
      <c r="E66" s="178"/>
      <c r="F66" s="177"/>
      <c r="G66" s="128"/>
      <c r="H66" s="128"/>
      <c r="I66" s="27"/>
      <c r="J66" s="27"/>
      <c r="K66" s="27"/>
      <c r="L66" s="27"/>
      <c r="M66" s="17"/>
      <c r="N66" s="35"/>
      <c r="O66" s="180"/>
      <c r="P66" s="353">
        <f t="shared" si="13"/>
        <v>0</v>
      </c>
      <c r="Q66" s="353"/>
      <c r="R66" s="383"/>
      <c r="S66" s="383"/>
      <c r="T66" s="277"/>
      <c r="U66" s="275"/>
      <c r="V66" s="275"/>
      <c r="W66" s="275"/>
      <c r="X66" s="6"/>
      <c r="Y66" s="6"/>
      <c r="Z66" s="6"/>
      <c r="AD66" s="5"/>
      <c r="AE66" s="5"/>
      <c r="AF66" s="6"/>
      <c r="AG66" s="6"/>
      <c r="AH66" s="6"/>
      <c r="AI66" s="6"/>
      <c r="AJ66" s="6"/>
      <c r="AK66" s="6"/>
      <c r="AL66" s="6"/>
      <c r="AM66" s="6"/>
      <c r="AN66" s="6"/>
      <c r="AO66" s="6"/>
    </row>
    <row r="67" spans="1:41" s="7" customFormat="1" ht="27.95" customHeight="1" x14ac:dyDescent="0.25">
      <c r="A67" s="14"/>
      <c r="B67" s="36">
        <v>20</v>
      </c>
      <c r="C67" s="178"/>
      <c r="D67" s="178"/>
      <c r="E67" s="178"/>
      <c r="F67" s="177"/>
      <c r="G67" s="128"/>
      <c r="H67" s="128"/>
      <c r="I67" s="27"/>
      <c r="J67" s="27"/>
      <c r="K67" s="27"/>
      <c r="L67" s="27"/>
      <c r="M67" s="17"/>
      <c r="N67" s="35"/>
      <c r="O67" s="180"/>
      <c r="P67" s="353">
        <f t="shared" si="13"/>
        <v>0</v>
      </c>
      <c r="Q67" s="353"/>
      <c r="R67" s="383"/>
      <c r="S67" s="383"/>
      <c r="T67" s="277"/>
      <c r="U67" s="275"/>
      <c r="V67" s="275"/>
      <c r="W67" s="275"/>
      <c r="X67" s="6"/>
      <c r="Y67" s="6"/>
      <c r="Z67" s="6"/>
      <c r="AD67" s="5"/>
      <c r="AE67" s="5"/>
      <c r="AF67" s="6"/>
      <c r="AG67" s="6"/>
      <c r="AH67" s="6"/>
      <c r="AI67" s="6"/>
      <c r="AJ67" s="6"/>
      <c r="AK67" s="6"/>
      <c r="AL67" s="6"/>
      <c r="AM67" s="6"/>
      <c r="AN67" s="6"/>
      <c r="AO67" s="6"/>
    </row>
    <row r="68" spans="1:41" s="7" customFormat="1" ht="27.95" customHeight="1" x14ac:dyDescent="0.25">
      <c r="A68" s="14"/>
      <c r="B68" s="36">
        <v>21</v>
      </c>
      <c r="C68" s="178"/>
      <c r="D68" s="178"/>
      <c r="E68" s="178"/>
      <c r="F68" s="177"/>
      <c r="G68" s="128"/>
      <c r="H68" s="128"/>
      <c r="I68" s="27"/>
      <c r="J68" s="27"/>
      <c r="K68" s="27"/>
      <c r="L68" s="27"/>
      <c r="M68" s="17"/>
      <c r="N68" s="35"/>
      <c r="O68" s="180"/>
      <c r="P68" s="353">
        <f t="shared" si="13"/>
        <v>0</v>
      </c>
      <c r="Q68" s="353"/>
      <c r="R68" s="383"/>
      <c r="S68" s="383"/>
      <c r="T68" s="277"/>
      <c r="U68" s="275"/>
      <c r="V68" s="275"/>
      <c r="W68" s="275"/>
      <c r="X68" s="6"/>
      <c r="Y68" s="6"/>
      <c r="Z68" s="6"/>
      <c r="AD68" s="5"/>
      <c r="AE68" s="5"/>
      <c r="AF68" s="6"/>
      <c r="AG68" s="6"/>
      <c r="AH68" s="6"/>
      <c r="AI68" s="6"/>
      <c r="AJ68" s="6"/>
      <c r="AK68" s="6"/>
      <c r="AL68" s="6"/>
      <c r="AM68" s="6"/>
      <c r="AN68" s="6"/>
      <c r="AO68" s="6"/>
    </row>
    <row r="69" spans="1:41" s="7" customFormat="1" ht="27.95" customHeight="1" x14ac:dyDescent="0.25">
      <c r="A69" s="14"/>
      <c r="B69" s="36">
        <v>22</v>
      </c>
      <c r="C69" s="178"/>
      <c r="D69" s="178"/>
      <c r="E69" s="178"/>
      <c r="F69" s="177"/>
      <c r="G69" s="128"/>
      <c r="H69" s="128"/>
      <c r="I69" s="27"/>
      <c r="J69" s="27"/>
      <c r="K69" s="27"/>
      <c r="L69" s="27"/>
      <c r="M69" s="17"/>
      <c r="N69" s="35"/>
      <c r="O69" s="180"/>
      <c r="P69" s="353">
        <f t="shared" si="13"/>
        <v>0</v>
      </c>
      <c r="Q69" s="353"/>
      <c r="R69" s="383"/>
      <c r="S69" s="383"/>
      <c r="T69" s="277"/>
      <c r="U69" s="275"/>
      <c r="V69" s="275"/>
      <c r="W69" s="275"/>
      <c r="X69" s="6"/>
      <c r="Y69" s="6"/>
      <c r="Z69" s="6"/>
      <c r="AD69" s="5"/>
      <c r="AE69" s="5"/>
      <c r="AF69" s="6"/>
      <c r="AG69" s="6"/>
      <c r="AH69" s="6"/>
      <c r="AI69" s="6"/>
      <c r="AJ69" s="6"/>
      <c r="AK69" s="6"/>
      <c r="AL69" s="6"/>
      <c r="AM69" s="6"/>
      <c r="AN69" s="6"/>
      <c r="AO69" s="6"/>
    </row>
    <row r="70" spans="1:41" s="7" customFormat="1" ht="27.95" customHeight="1" x14ac:dyDescent="0.25">
      <c r="A70" s="14"/>
      <c r="B70" s="36">
        <v>23</v>
      </c>
      <c r="C70" s="178"/>
      <c r="D70" s="178"/>
      <c r="E70" s="178"/>
      <c r="F70" s="177"/>
      <c r="G70" s="128"/>
      <c r="H70" s="128"/>
      <c r="I70" s="27"/>
      <c r="J70" s="27"/>
      <c r="K70" s="27"/>
      <c r="L70" s="27"/>
      <c r="M70" s="17"/>
      <c r="N70" s="35"/>
      <c r="O70" s="180"/>
      <c r="P70" s="353">
        <f t="shared" si="13"/>
        <v>0</v>
      </c>
      <c r="Q70" s="353"/>
      <c r="R70" s="383"/>
      <c r="S70" s="383"/>
      <c r="T70" s="277"/>
      <c r="U70" s="275"/>
      <c r="V70" s="275"/>
      <c r="W70" s="275"/>
      <c r="X70" s="6"/>
      <c r="Y70" s="6"/>
      <c r="Z70" s="6"/>
      <c r="AD70" s="5"/>
      <c r="AE70" s="5"/>
      <c r="AF70" s="6"/>
      <c r="AG70" s="6"/>
      <c r="AH70" s="6"/>
      <c r="AI70" s="6"/>
      <c r="AJ70" s="6"/>
      <c r="AK70" s="6"/>
      <c r="AL70" s="6"/>
      <c r="AM70" s="6"/>
      <c r="AN70" s="6"/>
      <c r="AO70" s="6"/>
    </row>
    <row r="71" spans="1:41" s="7" customFormat="1" ht="27.95" customHeight="1" x14ac:dyDescent="0.25">
      <c r="A71" s="14"/>
      <c r="B71" s="36">
        <v>24</v>
      </c>
      <c r="C71" s="178"/>
      <c r="D71" s="178"/>
      <c r="E71" s="178"/>
      <c r="F71" s="177"/>
      <c r="G71" s="128"/>
      <c r="H71" s="128"/>
      <c r="I71" s="27"/>
      <c r="J71" s="27"/>
      <c r="K71" s="27"/>
      <c r="L71" s="27"/>
      <c r="M71" s="17"/>
      <c r="N71" s="35"/>
      <c r="O71" s="180"/>
      <c r="P71" s="353">
        <f t="shared" si="13"/>
        <v>0</v>
      </c>
      <c r="Q71" s="353"/>
      <c r="R71" s="383"/>
      <c r="S71" s="383"/>
      <c r="T71" s="277"/>
      <c r="U71" s="275"/>
      <c r="V71" s="275"/>
      <c r="W71" s="275"/>
      <c r="X71" s="6"/>
      <c r="Y71" s="6"/>
      <c r="Z71" s="6"/>
      <c r="AD71" s="5"/>
      <c r="AE71" s="5"/>
      <c r="AF71" s="6"/>
      <c r="AG71" s="6"/>
      <c r="AH71" s="6"/>
      <c r="AI71" s="6"/>
      <c r="AJ71" s="6"/>
      <c r="AK71" s="6"/>
      <c r="AL71" s="6"/>
      <c r="AM71" s="6"/>
      <c r="AN71" s="6"/>
      <c r="AO71" s="6"/>
    </row>
    <row r="72" spans="1:41" s="7" customFormat="1" ht="27.95" customHeight="1" x14ac:dyDescent="0.25">
      <c r="A72" s="14"/>
      <c r="B72" s="36">
        <v>25</v>
      </c>
      <c r="C72" s="178"/>
      <c r="D72" s="178"/>
      <c r="E72" s="178"/>
      <c r="F72" s="177"/>
      <c r="G72" s="128"/>
      <c r="H72" s="128"/>
      <c r="I72" s="27"/>
      <c r="J72" s="27"/>
      <c r="K72" s="27"/>
      <c r="L72" s="27"/>
      <c r="M72" s="17"/>
      <c r="N72" s="35"/>
      <c r="O72" s="180"/>
      <c r="P72" s="353">
        <f t="shared" si="13"/>
        <v>0</v>
      </c>
      <c r="Q72" s="353"/>
      <c r="R72" s="383"/>
      <c r="S72" s="383"/>
      <c r="T72" s="277"/>
      <c r="U72" s="275"/>
      <c r="V72" s="275"/>
      <c r="W72" s="275"/>
      <c r="X72" s="6"/>
      <c r="Y72" s="6"/>
      <c r="Z72" s="6"/>
      <c r="AD72" s="5"/>
      <c r="AE72" s="5"/>
      <c r="AF72" s="6"/>
      <c r="AG72" s="6"/>
      <c r="AH72" s="6"/>
      <c r="AI72" s="6"/>
      <c r="AJ72" s="6"/>
      <c r="AK72" s="6"/>
      <c r="AL72" s="6"/>
      <c r="AM72" s="6"/>
      <c r="AN72" s="6"/>
      <c r="AO72" s="6"/>
    </row>
    <row r="73" spans="1:41" s="7" customFormat="1" ht="27.95" customHeight="1" x14ac:dyDescent="0.25">
      <c r="A73" s="14"/>
      <c r="B73" s="36">
        <v>26</v>
      </c>
      <c r="C73" s="178"/>
      <c r="D73" s="178"/>
      <c r="E73" s="178"/>
      <c r="F73" s="177"/>
      <c r="G73" s="128"/>
      <c r="H73" s="128"/>
      <c r="I73" s="27"/>
      <c r="J73" s="27"/>
      <c r="K73" s="27"/>
      <c r="L73" s="27"/>
      <c r="M73" s="17"/>
      <c r="N73" s="35"/>
      <c r="O73" s="180"/>
      <c r="P73" s="353">
        <f t="shared" si="13"/>
        <v>0</v>
      </c>
      <c r="Q73" s="353"/>
      <c r="R73" s="383"/>
      <c r="S73" s="383"/>
      <c r="T73" s="277"/>
      <c r="U73" s="275"/>
      <c r="V73" s="275"/>
      <c r="W73" s="275"/>
      <c r="X73" s="6"/>
      <c r="Y73" s="6"/>
      <c r="Z73" s="6"/>
      <c r="AD73" s="5"/>
      <c r="AE73" s="5"/>
      <c r="AF73" s="6"/>
      <c r="AG73" s="6"/>
      <c r="AH73" s="6"/>
      <c r="AI73" s="6"/>
      <c r="AJ73" s="6"/>
      <c r="AK73" s="6"/>
      <c r="AL73" s="6"/>
      <c r="AM73" s="6"/>
      <c r="AN73" s="6"/>
      <c r="AO73" s="6"/>
    </row>
    <row r="74" spans="1:41" s="7" customFormat="1" ht="27.95" customHeight="1" x14ac:dyDescent="0.25">
      <c r="A74" s="14"/>
      <c r="B74" s="36">
        <v>27</v>
      </c>
      <c r="C74" s="178"/>
      <c r="D74" s="178"/>
      <c r="E74" s="178"/>
      <c r="F74" s="177"/>
      <c r="G74" s="128"/>
      <c r="H74" s="128"/>
      <c r="I74" s="27"/>
      <c r="J74" s="27"/>
      <c r="K74" s="27"/>
      <c r="L74" s="27"/>
      <c r="M74" s="17"/>
      <c r="N74" s="35"/>
      <c r="O74" s="180"/>
      <c r="P74" s="353">
        <f t="shared" si="13"/>
        <v>0</v>
      </c>
      <c r="Q74" s="353"/>
      <c r="R74" s="383"/>
      <c r="S74" s="383"/>
      <c r="T74" s="277"/>
      <c r="U74" s="275"/>
      <c r="V74" s="275"/>
      <c r="W74" s="275"/>
      <c r="X74" s="6"/>
      <c r="Y74" s="6"/>
      <c r="Z74" s="6"/>
      <c r="AD74" s="5"/>
      <c r="AE74" s="5"/>
      <c r="AF74" s="6"/>
      <c r="AG74" s="6"/>
      <c r="AH74" s="6"/>
      <c r="AI74" s="6"/>
      <c r="AJ74" s="6"/>
      <c r="AK74" s="6"/>
      <c r="AL74" s="6"/>
      <c r="AM74" s="6"/>
      <c r="AN74" s="6"/>
      <c r="AO74" s="6"/>
    </row>
    <row r="75" spans="1:41" s="7" customFormat="1" ht="27.95" customHeight="1" x14ac:dyDescent="0.25">
      <c r="A75" s="14"/>
      <c r="B75" s="36">
        <v>28</v>
      </c>
      <c r="C75" s="178"/>
      <c r="D75" s="178"/>
      <c r="E75" s="178"/>
      <c r="F75" s="177"/>
      <c r="G75" s="128"/>
      <c r="H75" s="128"/>
      <c r="I75" s="27"/>
      <c r="J75" s="27"/>
      <c r="K75" s="27"/>
      <c r="L75" s="27"/>
      <c r="M75" s="17"/>
      <c r="N75" s="35"/>
      <c r="O75" s="180"/>
      <c r="P75" s="353">
        <f t="shared" si="13"/>
        <v>0</v>
      </c>
      <c r="Q75" s="353"/>
      <c r="R75" s="383"/>
      <c r="S75" s="383"/>
      <c r="T75" s="277"/>
      <c r="U75" s="275"/>
      <c r="V75" s="275"/>
      <c r="W75" s="275"/>
      <c r="X75" s="6"/>
      <c r="Y75" s="6"/>
      <c r="Z75" s="6"/>
      <c r="AD75" s="5"/>
      <c r="AE75" s="5"/>
      <c r="AF75" s="6"/>
      <c r="AG75" s="6"/>
      <c r="AH75" s="6"/>
      <c r="AI75" s="6"/>
      <c r="AJ75" s="6"/>
      <c r="AK75" s="6"/>
      <c r="AL75" s="6"/>
      <c r="AM75" s="6"/>
      <c r="AN75" s="6"/>
      <c r="AO75" s="6"/>
    </row>
    <row r="76" spans="1:41" s="7" customFormat="1" ht="27.95" customHeight="1" x14ac:dyDescent="0.25">
      <c r="A76" s="14"/>
      <c r="B76" s="36">
        <v>29</v>
      </c>
      <c r="C76" s="178"/>
      <c r="D76" s="178"/>
      <c r="E76" s="178"/>
      <c r="F76" s="177"/>
      <c r="G76" s="128"/>
      <c r="H76" s="128"/>
      <c r="I76" s="27"/>
      <c r="J76" s="27"/>
      <c r="K76" s="27"/>
      <c r="L76" s="27"/>
      <c r="M76" s="17"/>
      <c r="N76" s="35"/>
      <c r="O76" s="180"/>
      <c r="P76" s="353">
        <f t="shared" si="13"/>
        <v>0</v>
      </c>
      <c r="Q76" s="353"/>
      <c r="R76" s="383"/>
      <c r="S76" s="383"/>
      <c r="T76" s="277"/>
      <c r="U76" s="275"/>
      <c r="V76" s="275"/>
      <c r="W76" s="275"/>
      <c r="X76" s="6"/>
      <c r="Y76" s="6"/>
      <c r="Z76" s="6"/>
      <c r="AD76" s="5"/>
      <c r="AE76" s="5"/>
      <c r="AF76" s="6"/>
      <c r="AG76" s="6"/>
      <c r="AH76" s="6"/>
      <c r="AI76" s="6"/>
      <c r="AJ76" s="6"/>
      <c r="AK76" s="6"/>
      <c r="AL76" s="6"/>
      <c r="AM76" s="6"/>
      <c r="AN76" s="6"/>
      <c r="AO76" s="6"/>
    </row>
    <row r="77" spans="1:41" s="7" customFormat="1" ht="27.95" customHeight="1" x14ac:dyDescent="0.25">
      <c r="A77" s="14"/>
      <c r="B77" s="36">
        <v>30</v>
      </c>
      <c r="C77" s="178"/>
      <c r="D77" s="178"/>
      <c r="E77" s="178"/>
      <c r="F77" s="177"/>
      <c r="G77" s="128"/>
      <c r="H77" s="128"/>
      <c r="I77" s="27"/>
      <c r="J77" s="27"/>
      <c r="K77" s="27"/>
      <c r="L77" s="27"/>
      <c r="M77" s="17"/>
      <c r="N77" s="35"/>
      <c r="O77" s="180"/>
      <c r="P77" s="353">
        <f t="shared" si="13"/>
        <v>0</v>
      </c>
      <c r="Q77" s="353"/>
      <c r="R77" s="383"/>
      <c r="S77" s="383"/>
      <c r="T77" s="277"/>
      <c r="U77" s="275"/>
      <c r="V77" s="275"/>
      <c r="W77" s="275"/>
      <c r="X77" s="6"/>
      <c r="Y77" s="6"/>
      <c r="Z77" s="6"/>
      <c r="AD77" s="5"/>
      <c r="AE77" s="5"/>
      <c r="AF77" s="6"/>
      <c r="AG77" s="6"/>
      <c r="AH77" s="6"/>
      <c r="AI77" s="6"/>
      <c r="AJ77" s="6"/>
      <c r="AK77" s="6"/>
      <c r="AL77" s="6"/>
      <c r="AM77" s="6"/>
      <c r="AN77" s="6"/>
      <c r="AO77" s="6"/>
    </row>
    <row r="78" spans="1:41" s="7" customFormat="1" ht="18" customHeight="1" x14ac:dyDescent="0.25">
      <c r="A78" s="14"/>
      <c r="B78" s="23"/>
      <c r="C78" s="90"/>
      <c r="D78" s="90"/>
      <c r="E78" s="90"/>
      <c r="F78" s="36">
        <f>COUNTIF(F48:F77,"ja")</f>
        <v>0</v>
      </c>
      <c r="G78" s="406" t="s">
        <v>77</v>
      </c>
      <c r="H78" s="407"/>
      <c r="I78" s="160">
        <f>SUM(I47:I77)</f>
        <v>0</v>
      </c>
      <c r="J78" s="160">
        <f t="shared" ref="J78:L78" si="14">SUM(J47:J77)</f>
        <v>0</v>
      </c>
      <c r="K78" s="160">
        <f t="shared" si="14"/>
        <v>0</v>
      </c>
      <c r="L78" s="160">
        <f t="shared" si="14"/>
        <v>0</v>
      </c>
      <c r="M78" s="17"/>
      <c r="N78" s="35"/>
      <c r="O78" s="148"/>
      <c r="P78" s="383"/>
      <c r="Q78" s="383"/>
      <c r="R78" s="383"/>
      <c r="S78" s="383"/>
      <c r="U78" s="6"/>
      <c r="V78" s="6"/>
      <c r="W78" s="6"/>
      <c r="X78" s="6"/>
      <c r="Y78" s="6"/>
      <c r="Z78" s="6"/>
      <c r="AD78" s="5"/>
      <c r="AE78" s="5"/>
      <c r="AF78" s="6"/>
      <c r="AG78" s="6"/>
      <c r="AH78" s="6"/>
      <c r="AI78" s="6"/>
      <c r="AJ78" s="6"/>
      <c r="AK78" s="6"/>
      <c r="AL78" s="6"/>
      <c r="AM78" s="6"/>
      <c r="AN78" s="6"/>
      <c r="AO78" s="6"/>
    </row>
    <row r="79" spans="1:41" s="7" customFormat="1" ht="9.9499999999999993" customHeight="1" x14ac:dyDescent="0.25">
      <c r="A79" s="14"/>
      <c r="B79" s="16"/>
      <c r="C79" s="90"/>
      <c r="D79" s="90"/>
      <c r="E79" s="90"/>
      <c r="F79" s="90"/>
      <c r="G79" s="91"/>
      <c r="H79" s="91"/>
      <c r="I79" s="91"/>
      <c r="J79" s="91"/>
      <c r="K79" s="91"/>
      <c r="L79" s="91"/>
      <c r="M79" s="17"/>
      <c r="N79" s="35"/>
      <c r="O79" s="30"/>
      <c r="P79" s="30"/>
      <c r="Q79" s="30"/>
      <c r="R79" s="30"/>
      <c r="S79" s="30"/>
      <c r="U79" s="6"/>
      <c r="V79" s="6"/>
      <c r="W79" s="6"/>
      <c r="X79" s="6"/>
      <c r="Y79" s="6"/>
      <c r="Z79" s="6"/>
      <c r="AD79" s="5"/>
      <c r="AE79" s="5"/>
      <c r="AF79" s="6"/>
      <c r="AG79" s="6"/>
      <c r="AH79" s="6"/>
      <c r="AI79" s="6"/>
      <c r="AJ79" s="6"/>
      <c r="AK79" s="6"/>
      <c r="AL79" s="6"/>
      <c r="AM79" s="6"/>
      <c r="AN79" s="6"/>
      <c r="AO79" s="6"/>
    </row>
    <row r="80" spans="1:41" s="7" customFormat="1" ht="18" customHeight="1" x14ac:dyDescent="0.25">
      <c r="A80" s="14"/>
      <c r="B80" s="16"/>
      <c r="C80" s="15" t="s">
        <v>505</v>
      </c>
      <c r="D80" s="15"/>
      <c r="E80" s="15"/>
      <c r="F80" s="15"/>
      <c r="G80" s="91"/>
      <c r="H80" s="91"/>
      <c r="I80" s="91"/>
      <c r="J80" s="91"/>
      <c r="K80" s="91"/>
      <c r="L80" s="91"/>
      <c r="M80" s="17"/>
      <c r="N80" s="35"/>
      <c r="O80" s="30"/>
      <c r="P80" s="30"/>
      <c r="Q80" s="30"/>
      <c r="R80" s="30"/>
      <c r="S80" s="30"/>
      <c r="U80" s="6"/>
      <c r="V80" s="6"/>
      <c r="W80" s="6"/>
      <c r="X80" s="6"/>
      <c r="Y80" s="6"/>
      <c r="Z80" s="6"/>
      <c r="AD80" s="5"/>
      <c r="AE80" s="5"/>
      <c r="AF80" s="6"/>
      <c r="AG80" s="6"/>
      <c r="AH80" s="6"/>
      <c r="AI80" s="6"/>
      <c r="AJ80" s="6"/>
      <c r="AK80" s="6"/>
      <c r="AL80" s="6"/>
      <c r="AM80" s="6"/>
      <c r="AN80" s="6"/>
      <c r="AO80" s="6"/>
    </row>
    <row r="81" spans="1:41" s="7" customFormat="1" ht="18" customHeight="1" x14ac:dyDescent="0.25">
      <c r="A81" s="14"/>
      <c r="B81" s="16"/>
      <c r="C81" s="90" t="s">
        <v>506</v>
      </c>
      <c r="D81" s="90"/>
      <c r="E81" s="398"/>
      <c r="F81" s="399"/>
      <c r="G81" s="399"/>
      <c r="H81" s="399"/>
      <c r="I81" s="399"/>
      <c r="J81" s="399"/>
      <c r="K81" s="399"/>
      <c r="L81" s="400"/>
      <c r="M81" s="17"/>
      <c r="N81" s="35"/>
      <c r="O81" s="30"/>
      <c r="P81" s="30"/>
      <c r="Q81" s="30"/>
      <c r="R81" s="30"/>
      <c r="S81" s="30"/>
      <c r="U81" s="6"/>
      <c r="V81" s="6"/>
      <c r="W81" s="6"/>
      <c r="X81" s="6"/>
      <c r="Y81" s="6"/>
      <c r="Z81" s="6"/>
      <c r="AD81" s="5"/>
      <c r="AE81" s="5"/>
      <c r="AF81" s="6"/>
      <c r="AG81" s="6"/>
      <c r="AH81" s="6"/>
      <c r="AI81" s="6"/>
      <c r="AJ81" s="6"/>
      <c r="AK81" s="6"/>
      <c r="AL81" s="6"/>
      <c r="AM81" s="6"/>
      <c r="AN81" s="6"/>
      <c r="AO81" s="6"/>
    </row>
    <row r="82" spans="1:41" s="7" customFormat="1" ht="18" customHeight="1" x14ac:dyDescent="0.25">
      <c r="A82" s="14"/>
      <c r="B82" s="16"/>
      <c r="C82" s="90" t="s">
        <v>550</v>
      </c>
      <c r="D82" s="90"/>
      <c r="E82" s="398"/>
      <c r="F82" s="399"/>
      <c r="G82" s="399"/>
      <c r="H82" s="399"/>
      <c r="I82" s="399"/>
      <c r="J82" s="399"/>
      <c r="K82" s="399"/>
      <c r="L82" s="400"/>
      <c r="M82" s="17"/>
      <c r="N82" s="35"/>
      <c r="O82" s="30"/>
      <c r="P82" s="30"/>
      <c r="Q82" s="30"/>
      <c r="R82" s="30"/>
      <c r="S82" s="30"/>
      <c r="U82" s="6"/>
      <c r="V82" s="6"/>
      <c r="W82" s="6"/>
      <c r="X82" s="6"/>
      <c r="Y82" s="6"/>
      <c r="Z82" s="6"/>
      <c r="AD82" s="5"/>
      <c r="AE82" s="5"/>
      <c r="AF82" s="6"/>
      <c r="AG82" s="6"/>
      <c r="AH82" s="6"/>
      <c r="AI82" s="6"/>
      <c r="AJ82" s="6"/>
      <c r="AK82" s="6"/>
      <c r="AL82" s="6"/>
      <c r="AM82" s="6"/>
      <c r="AN82" s="6"/>
      <c r="AO82" s="6"/>
    </row>
    <row r="83" spans="1:41" s="7" customFormat="1" ht="18" customHeight="1" x14ac:dyDescent="0.25">
      <c r="A83" s="14"/>
      <c r="B83" s="16"/>
      <c r="C83" s="262" t="s">
        <v>508</v>
      </c>
      <c r="D83" s="90"/>
      <c r="E83" s="398"/>
      <c r="F83" s="399"/>
      <c r="G83" s="399"/>
      <c r="H83" s="399"/>
      <c r="I83" s="399"/>
      <c r="J83" s="399"/>
      <c r="K83" s="399"/>
      <c r="L83" s="400"/>
      <c r="M83" s="17"/>
      <c r="N83" s="35"/>
      <c r="O83" s="30"/>
      <c r="P83" s="30"/>
      <c r="Q83" s="30"/>
      <c r="R83" s="30"/>
      <c r="S83" s="30"/>
      <c r="U83" s="6"/>
      <c r="V83" s="6"/>
      <c r="W83" s="6"/>
      <c r="X83" s="6"/>
      <c r="Y83" s="6"/>
      <c r="Z83" s="6"/>
      <c r="AD83" s="5"/>
      <c r="AE83" s="5"/>
      <c r="AF83" s="6"/>
      <c r="AG83" s="6"/>
      <c r="AH83" s="6"/>
      <c r="AI83" s="6"/>
      <c r="AJ83" s="6"/>
      <c r="AK83" s="6"/>
      <c r="AL83" s="6"/>
      <c r="AM83" s="6"/>
      <c r="AN83" s="6"/>
      <c r="AO83" s="6"/>
    </row>
    <row r="84" spans="1:41" s="7" customFormat="1" ht="18" customHeight="1" x14ac:dyDescent="0.25">
      <c r="A84" s="14"/>
      <c r="B84" s="16"/>
      <c r="C84" s="90" t="s">
        <v>389</v>
      </c>
      <c r="D84" s="90"/>
      <c r="E84" s="398"/>
      <c r="F84" s="399"/>
      <c r="G84" s="399"/>
      <c r="H84" s="399"/>
      <c r="I84" s="399"/>
      <c r="J84" s="399"/>
      <c r="K84" s="399"/>
      <c r="L84" s="400"/>
      <c r="M84" s="17"/>
      <c r="N84" s="35"/>
      <c r="O84" s="30"/>
      <c r="P84" s="30"/>
      <c r="Q84" s="30"/>
      <c r="R84" s="30"/>
      <c r="S84" s="30"/>
      <c r="U84" s="6"/>
      <c r="V84" s="6"/>
      <c r="W84" s="6"/>
      <c r="X84" s="6"/>
      <c r="Y84" s="6"/>
      <c r="Z84" s="6"/>
      <c r="AD84" s="5"/>
      <c r="AE84" s="5"/>
      <c r="AF84" s="6"/>
      <c r="AG84" s="6"/>
      <c r="AH84" s="6"/>
      <c r="AI84" s="6"/>
      <c r="AJ84" s="6"/>
      <c r="AK84" s="6"/>
      <c r="AL84" s="6"/>
      <c r="AM84" s="6"/>
      <c r="AN84" s="6"/>
      <c r="AO84" s="6"/>
    </row>
    <row r="85" spans="1:41" s="7" customFormat="1" ht="9.9499999999999993" customHeight="1" x14ac:dyDescent="0.25">
      <c r="A85" s="19"/>
      <c r="B85" s="20"/>
      <c r="C85" s="20"/>
      <c r="D85" s="20"/>
      <c r="E85" s="20"/>
      <c r="F85" s="20"/>
      <c r="G85" s="20"/>
      <c r="H85" s="20"/>
      <c r="I85" s="20"/>
      <c r="J85" s="20"/>
      <c r="K85" s="20"/>
      <c r="L85" s="20"/>
      <c r="M85" s="21"/>
      <c r="N85" s="35"/>
      <c r="O85" s="30"/>
      <c r="P85" s="30"/>
      <c r="Q85" s="30"/>
      <c r="R85" s="30"/>
      <c r="S85" s="30"/>
      <c r="U85" s="6"/>
      <c r="V85" s="6"/>
      <c r="W85" s="6"/>
      <c r="X85" s="6"/>
      <c r="Y85" s="6"/>
      <c r="Z85" s="6"/>
      <c r="AD85" s="5"/>
      <c r="AE85" s="5"/>
      <c r="AF85" s="6"/>
      <c r="AG85" s="6"/>
      <c r="AH85" s="6"/>
      <c r="AI85" s="6"/>
      <c r="AJ85" s="6"/>
      <c r="AK85" s="6"/>
      <c r="AL85" s="6"/>
      <c r="AM85" s="6"/>
      <c r="AN85" s="6"/>
      <c r="AO85" s="6"/>
    </row>
    <row r="86" spans="1:41" s="7" customFormat="1" ht="9.9499999999999993" customHeight="1" x14ac:dyDescent="0.25">
      <c r="A86" s="6"/>
      <c r="B86" s="6"/>
      <c r="C86" s="6"/>
      <c r="D86" s="6"/>
      <c r="E86" s="6"/>
      <c r="F86" s="6"/>
      <c r="G86" s="6"/>
      <c r="H86" s="6"/>
      <c r="I86" s="6"/>
      <c r="J86" s="6"/>
      <c r="K86" s="6"/>
      <c r="L86" s="6"/>
      <c r="N86" s="35"/>
      <c r="O86" s="30"/>
      <c r="P86" s="30"/>
      <c r="Q86" s="30"/>
      <c r="R86" s="30"/>
      <c r="S86" s="30"/>
      <c r="U86" s="6"/>
      <c r="V86" s="6"/>
      <c r="W86" s="6"/>
      <c r="X86" s="6"/>
      <c r="Y86" s="6"/>
      <c r="Z86" s="6"/>
      <c r="AD86" s="9"/>
      <c r="AE86" s="9"/>
      <c r="AF86" s="6"/>
      <c r="AG86" s="6"/>
      <c r="AH86" s="6"/>
      <c r="AI86" s="6"/>
      <c r="AJ86" s="6"/>
      <c r="AK86" s="6"/>
      <c r="AL86" s="6"/>
      <c r="AM86" s="6"/>
      <c r="AN86" s="6"/>
      <c r="AO86" s="6"/>
    </row>
    <row r="87" spans="1:41" s="7" customFormat="1" ht="9.9499999999999993" customHeight="1" x14ac:dyDescent="0.25">
      <c r="A87" s="11"/>
      <c r="B87" s="12"/>
      <c r="C87" s="12"/>
      <c r="D87" s="12"/>
      <c r="E87" s="12"/>
      <c r="F87" s="12"/>
      <c r="G87" s="12"/>
      <c r="H87" s="12"/>
      <c r="I87" s="12"/>
      <c r="J87" s="12"/>
      <c r="K87" s="12"/>
      <c r="L87" s="12"/>
      <c r="M87" s="13"/>
      <c r="N87" s="35"/>
      <c r="O87" s="30"/>
      <c r="P87" s="30"/>
      <c r="Q87" s="30"/>
      <c r="R87" s="30"/>
      <c r="S87" s="30"/>
      <c r="U87" s="6"/>
      <c r="V87" s="6"/>
      <c r="W87" s="6"/>
      <c r="X87" s="6"/>
      <c r="Y87" s="6"/>
      <c r="Z87" s="6"/>
      <c r="AA87" s="6"/>
      <c r="AB87" s="6"/>
      <c r="AC87" s="6"/>
      <c r="AD87" s="6"/>
      <c r="AE87" s="6"/>
      <c r="AF87" s="6"/>
      <c r="AG87" s="6"/>
      <c r="AH87" s="6"/>
      <c r="AI87" s="6"/>
      <c r="AJ87" s="6"/>
      <c r="AK87" s="6"/>
      <c r="AL87" s="6"/>
      <c r="AM87" s="6"/>
      <c r="AN87" s="6"/>
      <c r="AO87" s="6"/>
    </row>
    <row r="88" spans="1:41" s="7" customFormat="1" ht="18" customHeight="1" x14ac:dyDescent="0.25">
      <c r="A88" s="14"/>
      <c r="B88" s="16"/>
      <c r="C88" s="263" t="s">
        <v>552</v>
      </c>
      <c r="D88" s="15"/>
      <c r="E88" s="367"/>
      <c r="F88" s="367"/>
      <c r="G88" s="367"/>
      <c r="H88" s="367"/>
      <c r="I88" s="367"/>
      <c r="J88" s="367"/>
      <c r="K88" s="367"/>
      <c r="L88" s="367"/>
      <c r="M88" s="17"/>
      <c r="N88" s="35"/>
      <c r="O88" s="30"/>
      <c r="P88" s="30"/>
      <c r="Q88" s="30"/>
      <c r="R88" s="30"/>
      <c r="S88" s="30"/>
      <c r="U88" s="6"/>
      <c r="V88" s="6"/>
      <c r="W88" s="6"/>
      <c r="X88" s="6"/>
      <c r="Y88" s="6"/>
      <c r="Z88" s="6"/>
      <c r="AA88" s="6"/>
      <c r="AB88" s="6"/>
      <c r="AC88" s="6"/>
      <c r="AD88" s="6"/>
      <c r="AE88" s="6"/>
      <c r="AF88" s="6"/>
      <c r="AG88" s="6"/>
      <c r="AH88" s="6"/>
      <c r="AI88" s="6"/>
      <c r="AJ88" s="6"/>
      <c r="AK88" s="6"/>
      <c r="AL88" s="6"/>
      <c r="AM88" s="6"/>
      <c r="AN88" s="6"/>
      <c r="AO88" s="6"/>
    </row>
    <row r="89" spans="1:41" s="7" customFormat="1" ht="18" customHeight="1" x14ac:dyDescent="0.25">
      <c r="A89" s="14"/>
      <c r="B89" s="16"/>
      <c r="C89" s="90" t="s">
        <v>521</v>
      </c>
      <c r="D89" s="90"/>
      <c r="E89" s="310"/>
      <c r="F89" s="310"/>
      <c r="G89" s="310"/>
      <c r="H89" s="310"/>
      <c r="I89" s="310"/>
      <c r="J89" s="310"/>
      <c r="K89" s="310"/>
      <c r="L89" s="310"/>
      <c r="M89" s="17"/>
      <c r="N89" s="35"/>
      <c r="O89" s="30"/>
      <c r="P89" s="30"/>
      <c r="Q89" s="30"/>
      <c r="R89" s="30"/>
      <c r="S89" s="30"/>
      <c r="U89" s="6"/>
      <c r="V89" s="6"/>
      <c r="W89" s="6"/>
      <c r="X89" s="6"/>
      <c r="Y89" s="6"/>
      <c r="Z89" s="6"/>
      <c r="AA89" s="6"/>
      <c r="AB89" s="6"/>
      <c r="AC89" s="6"/>
      <c r="AD89" s="6"/>
      <c r="AE89" s="6"/>
      <c r="AF89" s="6"/>
      <c r="AG89" s="6"/>
      <c r="AH89" s="6"/>
      <c r="AI89" s="6"/>
      <c r="AJ89" s="6"/>
      <c r="AK89" s="6"/>
      <c r="AL89" s="6"/>
      <c r="AM89" s="6"/>
      <c r="AN89" s="6"/>
      <c r="AO89" s="6"/>
    </row>
    <row r="90" spans="1:41" s="7" customFormat="1" ht="18" customHeight="1" x14ac:dyDescent="0.25">
      <c r="A90" s="14"/>
      <c r="B90" s="16"/>
      <c r="C90" s="90" t="s">
        <v>522</v>
      </c>
      <c r="D90" s="90"/>
      <c r="E90" s="310"/>
      <c r="F90" s="310"/>
      <c r="G90" s="310"/>
      <c r="H90" s="310"/>
      <c r="I90" s="310"/>
      <c r="J90" s="310"/>
      <c r="K90" s="310"/>
      <c r="L90" s="310"/>
      <c r="M90" s="17"/>
      <c r="N90" s="35"/>
      <c r="O90" s="30"/>
      <c r="P90" s="30"/>
      <c r="Q90" s="30"/>
      <c r="R90" s="30"/>
      <c r="S90" s="30"/>
      <c r="U90" s="6"/>
      <c r="V90" s="6"/>
      <c r="W90" s="6"/>
      <c r="X90" s="6"/>
      <c r="Y90" s="6"/>
      <c r="Z90" s="6"/>
      <c r="AA90" s="6"/>
      <c r="AB90" s="6"/>
      <c r="AC90" s="6"/>
      <c r="AD90" s="6"/>
      <c r="AE90" s="6"/>
      <c r="AF90" s="6"/>
      <c r="AG90" s="6"/>
      <c r="AH90" s="6"/>
      <c r="AI90" s="6"/>
      <c r="AJ90" s="6"/>
      <c r="AK90" s="6"/>
      <c r="AL90" s="6"/>
      <c r="AM90" s="6"/>
      <c r="AN90" s="6"/>
      <c r="AO90" s="6"/>
    </row>
    <row r="91" spans="1:41" s="7" customFormat="1" ht="60" customHeight="1" x14ac:dyDescent="0.25">
      <c r="A91" s="14"/>
      <c r="B91" s="16"/>
      <c r="C91" s="90" t="s">
        <v>523</v>
      </c>
      <c r="D91" s="90"/>
      <c r="E91" s="310"/>
      <c r="F91" s="310"/>
      <c r="G91" s="310"/>
      <c r="H91" s="310"/>
      <c r="I91" s="310"/>
      <c r="J91" s="310"/>
      <c r="K91" s="310"/>
      <c r="L91" s="310"/>
      <c r="M91" s="17"/>
      <c r="N91" s="35"/>
      <c r="O91" s="30"/>
      <c r="P91" s="30"/>
      <c r="Q91" s="30"/>
      <c r="R91" s="30"/>
      <c r="S91" s="30"/>
      <c r="U91" s="6"/>
      <c r="V91" s="6"/>
      <c r="W91" s="6"/>
      <c r="X91" s="6"/>
      <c r="Y91" s="6"/>
      <c r="Z91" s="6"/>
      <c r="AA91" s="6"/>
      <c r="AB91" s="6"/>
      <c r="AC91" s="6"/>
      <c r="AD91" s="6"/>
      <c r="AE91" s="6"/>
      <c r="AF91" s="6"/>
      <c r="AG91" s="6"/>
      <c r="AH91" s="6"/>
      <c r="AI91" s="6"/>
      <c r="AJ91" s="6"/>
      <c r="AK91" s="6"/>
      <c r="AL91" s="6"/>
      <c r="AM91" s="6"/>
      <c r="AN91" s="6"/>
      <c r="AO91" s="6"/>
    </row>
    <row r="92" spans="1:41" s="7" customFormat="1" ht="9.9499999999999993" customHeight="1" x14ac:dyDescent="0.25">
      <c r="A92" s="14"/>
      <c r="B92" s="16"/>
      <c r="C92" s="90"/>
      <c r="D92" s="90"/>
      <c r="E92" s="90"/>
      <c r="F92" s="90"/>
      <c r="G92" s="91"/>
      <c r="H92" s="91"/>
      <c r="I92" s="91"/>
      <c r="J92" s="91"/>
      <c r="K92" s="91"/>
      <c r="L92" s="91"/>
      <c r="M92" s="17"/>
      <c r="N92" s="35"/>
      <c r="O92" s="30"/>
      <c r="P92" s="30"/>
      <c r="Q92" s="30"/>
      <c r="R92" s="30"/>
      <c r="S92" s="30"/>
      <c r="U92" s="6"/>
      <c r="V92" s="6"/>
      <c r="W92" s="6"/>
      <c r="X92" s="6"/>
      <c r="Y92" s="6"/>
      <c r="Z92" s="6"/>
      <c r="AA92" s="6"/>
      <c r="AB92" s="6"/>
      <c r="AC92" s="6"/>
      <c r="AD92" s="6"/>
      <c r="AE92" s="6"/>
      <c r="AF92" s="6"/>
      <c r="AG92" s="6"/>
      <c r="AH92" s="6"/>
      <c r="AI92" s="6"/>
      <c r="AJ92" s="6"/>
      <c r="AK92" s="6"/>
      <c r="AL92" s="6"/>
      <c r="AM92" s="6"/>
      <c r="AN92" s="6"/>
      <c r="AO92" s="6"/>
    </row>
    <row r="93" spans="1:41" s="7" customFormat="1" ht="18" customHeight="1" x14ac:dyDescent="0.25">
      <c r="A93" s="14"/>
      <c r="B93" s="16"/>
      <c r="C93" s="15" t="s">
        <v>524</v>
      </c>
      <c r="D93" s="15"/>
      <c r="E93" s="15"/>
      <c r="F93" s="15"/>
      <c r="G93" s="164"/>
      <c r="H93" s="360" t="s">
        <v>445</v>
      </c>
      <c r="I93" s="360"/>
      <c r="J93" s="360"/>
      <c r="K93" s="48"/>
      <c r="L93" s="48" t="s">
        <v>421</v>
      </c>
      <c r="M93" s="17"/>
      <c r="N93" s="35"/>
      <c r="O93" s="30"/>
      <c r="P93" s="30"/>
      <c r="Q93" s="30"/>
      <c r="R93" s="30"/>
      <c r="S93" s="30"/>
      <c r="U93" s="6"/>
      <c r="V93" s="6"/>
      <c r="W93" s="6"/>
      <c r="X93" s="6"/>
      <c r="Y93" s="6"/>
      <c r="Z93" s="6"/>
      <c r="AD93" s="5"/>
      <c r="AE93" s="5"/>
      <c r="AF93" s="6"/>
      <c r="AG93" s="6"/>
      <c r="AH93" s="6"/>
      <c r="AI93" s="6"/>
      <c r="AJ93" s="6"/>
      <c r="AK93" s="6"/>
      <c r="AL93" s="6"/>
      <c r="AM93" s="6"/>
      <c r="AN93" s="6"/>
      <c r="AO93" s="6"/>
    </row>
    <row r="94" spans="1:41" s="7" customFormat="1" ht="18" customHeight="1" x14ac:dyDescent="0.25">
      <c r="A94" s="14"/>
      <c r="B94" s="16"/>
      <c r="C94" s="90" t="s">
        <v>525</v>
      </c>
      <c r="D94" s="161"/>
      <c r="E94" s="161"/>
      <c r="F94" s="161"/>
      <c r="G94" s="162" t="s">
        <v>446</v>
      </c>
      <c r="H94" s="128"/>
      <c r="I94" s="176" t="s">
        <v>447</v>
      </c>
      <c r="J94" s="128"/>
      <c r="K94" s="24"/>
      <c r="L94" s="160">
        <f>ROUND(((J94-H94)/30.4),0)</f>
        <v>0</v>
      </c>
      <c r="M94" s="17"/>
      <c r="N94" s="35"/>
      <c r="O94" s="30"/>
      <c r="P94" s="30"/>
      <c r="Q94" s="30"/>
      <c r="R94" s="132"/>
      <c r="S94" s="132"/>
      <c r="T94" s="133"/>
      <c r="U94" s="133"/>
      <c r="V94" s="133"/>
      <c r="W94" s="133"/>
      <c r="X94" s="133"/>
      <c r="Y94" s="133"/>
      <c r="Z94" s="133"/>
      <c r="AA94" s="133"/>
      <c r="AB94" s="133"/>
      <c r="AC94" s="133"/>
      <c r="AD94" s="134"/>
      <c r="AE94" s="134"/>
      <c r="AF94" s="133"/>
      <c r="AG94" s="133"/>
      <c r="AH94" s="133"/>
      <c r="AI94" s="133"/>
      <c r="AJ94" s="133"/>
      <c r="AK94" s="133"/>
      <c r="AL94" s="133"/>
      <c r="AM94" s="133"/>
      <c r="AN94" s="6"/>
      <c r="AO94" s="6"/>
    </row>
    <row r="95" spans="1:41" s="7" customFormat="1" ht="9.9499999999999993" customHeight="1" x14ac:dyDescent="0.25">
      <c r="A95" s="14"/>
      <c r="B95" s="16"/>
      <c r="C95" s="90"/>
      <c r="D95" s="161"/>
      <c r="E95" s="161"/>
      <c r="F95" s="161"/>
      <c r="G95" s="175"/>
      <c r="H95" s="167"/>
      <c r="I95" s="175"/>
      <c r="J95" s="91"/>
      <c r="K95" s="24"/>
      <c r="L95" s="24"/>
      <c r="M95" s="17"/>
      <c r="N95" s="35"/>
      <c r="O95" s="30"/>
      <c r="P95" s="30"/>
      <c r="Q95" s="30"/>
      <c r="R95" s="132"/>
      <c r="S95" s="132"/>
      <c r="T95" s="133"/>
      <c r="U95" s="133"/>
      <c r="V95" s="133"/>
      <c r="W95" s="133"/>
      <c r="X95" s="133"/>
      <c r="Y95" s="133"/>
      <c r="Z95" s="133"/>
      <c r="AA95" s="133"/>
      <c r="AB95" s="133"/>
      <c r="AC95" s="133"/>
      <c r="AD95" s="134"/>
      <c r="AE95" s="134"/>
      <c r="AF95" s="133"/>
      <c r="AG95" s="133"/>
      <c r="AH95" s="133"/>
      <c r="AI95" s="133"/>
      <c r="AJ95" s="133"/>
      <c r="AK95" s="133"/>
      <c r="AL95" s="133"/>
      <c r="AM95" s="133"/>
      <c r="AN95" s="6"/>
      <c r="AO95" s="6"/>
    </row>
    <row r="96" spans="1:41" s="7" customFormat="1" ht="18" customHeight="1" x14ac:dyDescent="0.25">
      <c r="A96" s="14"/>
      <c r="B96" s="16"/>
      <c r="C96" s="90"/>
      <c r="D96" s="161"/>
      <c r="E96" s="161"/>
      <c r="F96" s="161"/>
      <c r="G96" s="403" t="s">
        <v>532</v>
      </c>
      <c r="H96" s="404"/>
      <c r="I96" s="403" t="s">
        <v>533</v>
      </c>
      <c r="J96" s="404"/>
      <c r="K96" s="405" t="s">
        <v>534</v>
      </c>
      <c r="L96" s="404"/>
      <c r="M96" s="17"/>
      <c r="N96" s="35"/>
      <c r="O96" s="30"/>
      <c r="P96" s="30"/>
      <c r="Q96" s="30"/>
      <c r="R96" s="132"/>
      <c r="S96" s="132"/>
      <c r="T96" s="133"/>
      <c r="U96" s="133"/>
      <c r="V96" s="133"/>
      <c r="W96" s="133"/>
      <c r="X96" s="133"/>
      <c r="Y96" s="133"/>
      <c r="Z96" s="133"/>
      <c r="AA96" s="133"/>
      <c r="AB96" s="133"/>
      <c r="AC96" s="133"/>
      <c r="AD96" s="134"/>
      <c r="AE96" s="134"/>
      <c r="AF96" s="133"/>
      <c r="AG96" s="133"/>
      <c r="AH96" s="133"/>
      <c r="AI96" s="133"/>
      <c r="AJ96" s="133"/>
      <c r="AK96" s="133"/>
      <c r="AL96" s="133"/>
      <c r="AM96" s="133"/>
      <c r="AN96" s="6"/>
      <c r="AO96" s="6"/>
    </row>
    <row r="97" spans="1:45" s="7" customFormat="1" ht="18" customHeight="1" x14ac:dyDescent="0.25">
      <c r="A97" s="14"/>
      <c r="B97" s="16"/>
      <c r="C97" s="90"/>
      <c r="D97" s="161"/>
      <c r="E97" s="161"/>
      <c r="F97" s="161"/>
      <c r="G97" s="265" t="s">
        <v>535</v>
      </c>
      <c r="H97" s="265" t="s">
        <v>536</v>
      </c>
      <c r="I97" s="265" t="s">
        <v>537</v>
      </c>
      <c r="J97" s="266" t="s">
        <v>538</v>
      </c>
      <c r="K97" s="265" t="s">
        <v>537</v>
      </c>
      <c r="L97" s="266" t="s">
        <v>538</v>
      </c>
      <c r="M97" s="17"/>
      <c r="N97" s="35"/>
      <c r="O97" s="30"/>
      <c r="P97" s="30"/>
      <c r="Q97" s="30"/>
      <c r="R97" s="132"/>
      <c r="S97" s="132"/>
      <c r="T97" s="133"/>
      <c r="U97" s="133"/>
      <c r="V97" s="133"/>
      <c r="W97" s="133"/>
      <c r="X97" s="133"/>
      <c r="Y97" s="133"/>
      <c r="Z97" s="133"/>
      <c r="AA97" s="133"/>
      <c r="AB97" s="133"/>
      <c r="AC97" s="133"/>
      <c r="AD97" s="134"/>
      <c r="AE97" s="134"/>
      <c r="AF97" s="133"/>
      <c r="AG97" s="133"/>
      <c r="AH97" s="133"/>
      <c r="AI97" s="133"/>
      <c r="AJ97" s="133"/>
      <c r="AK97" s="133"/>
      <c r="AL97" s="133"/>
      <c r="AM97" s="133"/>
      <c r="AN97" s="6"/>
      <c r="AO97" s="6"/>
    </row>
    <row r="98" spans="1:45" s="7" customFormat="1" ht="18" customHeight="1" x14ac:dyDescent="0.25">
      <c r="A98" s="14"/>
      <c r="B98" s="16"/>
      <c r="C98" s="90" t="s">
        <v>526</v>
      </c>
      <c r="D98" s="161"/>
      <c r="E98" s="161"/>
      <c r="F98" s="161"/>
      <c r="G98" s="27"/>
      <c r="H98" s="27"/>
      <c r="I98" s="160">
        <f>I158</f>
        <v>0</v>
      </c>
      <c r="J98" s="160">
        <f>J158</f>
        <v>0</v>
      </c>
      <c r="K98" s="160">
        <f>K158</f>
        <v>0</v>
      </c>
      <c r="L98" s="160">
        <f>L158</f>
        <v>0</v>
      </c>
      <c r="M98" s="17"/>
      <c r="N98" s="35"/>
      <c r="O98" s="369" t="s">
        <v>253</v>
      </c>
      <c r="P98" s="370"/>
      <c r="Q98" s="369" t="s">
        <v>254</v>
      </c>
      <c r="R98" s="370"/>
      <c r="S98" s="369" t="s">
        <v>9</v>
      </c>
      <c r="T98" s="370"/>
      <c r="U98" s="316" t="s">
        <v>267</v>
      </c>
      <c r="V98" s="316"/>
      <c r="W98" s="133"/>
      <c r="X98" s="133"/>
      <c r="Y98" s="133"/>
      <c r="Z98" s="133"/>
      <c r="AA98" s="133"/>
      <c r="AB98" s="133"/>
      <c r="AC98" s="133"/>
      <c r="AD98" s="134"/>
      <c r="AE98" s="134"/>
      <c r="AF98" s="133"/>
      <c r="AG98" s="133"/>
      <c r="AH98" s="133"/>
      <c r="AI98" s="133"/>
      <c r="AJ98" s="133"/>
      <c r="AK98" s="133"/>
      <c r="AL98" s="133"/>
      <c r="AM98" s="133"/>
      <c r="AN98" s="6"/>
      <c r="AO98" s="6"/>
    </row>
    <row r="99" spans="1:45" s="7" customFormat="1" ht="18" customHeight="1" x14ac:dyDescent="0.25">
      <c r="A99" s="14"/>
      <c r="B99" s="16"/>
      <c r="C99" s="90" t="s">
        <v>527</v>
      </c>
      <c r="D99" s="161"/>
      <c r="E99" s="161"/>
      <c r="F99" s="161"/>
      <c r="G99" s="175"/>
      <c r="H99" s="48"/>
      <c r="I99" s="175"/>
      <c r="J99" s="48"/>
      <c r="K99" s="160">
        <f>IF(U99=0,0,(K98/S99)*12)</f>
        <v>0</v>
      </c>
      <c r="L99" s="160">
        <f>IF(U99=0,0,(L98/S99)*12)</f>
        <v>0</v>
      </c>
      <c r="M99" s="17"/>
      <c r="N99" s="35"/>
      <c r="O99" s="401">
        <f>MIN(G127:G157)</f>
        <v>0</v>
      </c>
      <c r="P99" s="402"/>
      <c r="Q99" s="401">
        <f>MAX(H127:H157)</f>
        <v>0</v>
      </c>
      <c r="R99" s="402"/>
      <c r="S99" s="371">
        <f>DATEDIF(O99,Q99,"m")+1</f>
        <v>1</v>
      </c>
      <c r="T99" s="372"/>
      <c r="U99" s="316">
        <f>COUNTA(G127:G157)</f>
        <v>0</v>
      </c>
      <c r="V99" s="316"/>
      <c r="W99" s="133"/>
      <c r="X99" s="133"/>
      <c r="Y99" s="133"/>
      <c r="Z99" s="133"/>
      <c r="AA99" s="133"/>
      <c r="AB99" s="133"/>
      <c r="AC99" s="133"/>
      <c r="AD99" s="134"/>
      <c r="AE99" s="134"/>
      <c r="AF99" s="133"/>
      <c r="AG99" s="133"/>
      <c r="AH99" s="133"/>
      <c r="AI99" s="133"/>
      <c r="AJ99" s="133"/>
      <c r="AK99" s="133"/>
      <c r="AL99" s="133"/>
      <c r="AM99" s="133"/>
      <c r="AN99" s="6"/>
      <c r="AO99" s="6"/>
    </row>
    <row r="100" spans="1:45" s="7" customFormat="1" ht="9.9499999999999993" customHeight="1" x14ac:dyDescent="0.25">
      <c r="A100" s="14"/>
      <c r="B100" s="16"/>
      <c r="C100" s="161"/>
      <c r="D100" s="161"/>
      <c r="E100" s="161"/>
      <c r="F100" s="161"/>
      <c r="G100" s="161"/>
      <c r="H100" s="161"/>
      <c r="I100" s="161"/>
      <c r="J100" s="161"/>
      <c r="K100" s="161"/>
      <c r="L100" s="161"/>
      <c r="M100" s="17"/>
      <c r="N100" s="35"/>
      <c r="O100" s="30"/>
      <c r="P100" s="30"/>
      <c r="Q100" s="30"/>
      <c r="R100" s="30"/>
      <c r="S100" s="30"/>
      <c r="U100" s="6"/>
      <c r="V100" s="6"/>
      <c r="W100" s="6"/>
      <c r="X100" s="6"/>
      <c r="Y100" s="6"/>
      <c r="Z100" s="6"/>
      <c r="AD100" s="5"/>
      <c r="AE100" s="5"/>
      <c r="AF100" s="6"/>
      <c r="AG100" s="6"/>
      <c r="AH100" s="6"/>
      <c r="AI100" s="6"/>
      <c r="AJ100" s="6"/>
      <c r="AK100" s="6"/>
      <c r="AL100" s="6"/>
      <c r="AM100" s="6"/>
      <c r="AN100" s="6"/>
      <c r="AO100" s="6"/>
    </row>
    <row r="101" spans="1:45" s="7" customFormat="1" ht="18" customHeight="1" x14ac:dyDescent="0.25">
      <c r="A101" s="14"/>
      <c r="B101" s="16"/>
      <c r="C101" s="90" t="s">
        <v>528</v>
      </c>
      <c r="D101" s="161"/>
      <c r="E101" s="161"/>
      <c r="F101" s="161"/>
      <c r="G101" s="161"/>
      <c r="H101" s="161"/>
      <c r="I101" s="336"/>
      <c r="J101" s="336"/>
      <c r="K101" s="337"/>
      <c r="L101" s="160">
        <f>SUMPRODUCT((E128:E157&lt;&gt;"")/COUNTIF(E128:E157,E128:E157&amp;""))</f>
        <v>0</v>
      </c>
      <c r="M101" s="17"/>
      <c r="N101" s="35"/>
      <c r="O101" s="30"/>
      <c r="P101" s="30"/>
      <c r="Q101" s="30"/>
      <c r="R101" s="30"/>
      <c r="S101" s="30"/>
      <c r="U101" s="6"/>
      <c r="V101" s="6"/>
      <c r="W101" s="6"/>
      <c r="X101" s="6"/>
      <c r="Y101" s="6"/>
      <c r="Z101" s="6"/>
      <c r="AD101" s="5"/>
      <c r="AE101" s="5"/>
      <c r="AF101" s="6"/>
      <c r="AG101" s="6"/>
      <c r="AH101" s="6"/>
      <c r="AI101" s="6"/>
      <c r="AJ101" s="6"/>
      <c r="AK101" s="6"/>
      <c r="AL101" s="6"/>
      <c r="AM101" s="6"/>
      <c r="AN101" s="6"/>
      <c r="AO101" s="6"/>
    </row>
    <row r="102" spans="1:45" s="7" customFormat="1" ht="18" customHeight="1" x14ac:dyDescent="0.25">
      <c r="A102" s="14"/>
      <c r="B102" s="16"/>
      <c r="C102" s="90" t="s">
        <v>529</v>
      </c>
      <c r="D102" s="90"/>
      <c r="E102" s="90"/>
      <c r="F102" s="90"/>
      <c r="G102" s="177"/>
      <c r="H102" s="413" t="s">
        <v>531</v>
      </c>
      <c r="I102" s="336"/>
      <c r="J102" s="336"/>
      <c r="K102" s="337"/>
      <c r="L102" s="160">
        <f>F158</f>
        <v>0</v>
      </c>
      <c r="M102" s="17"/>
      <c r="N102" s="35"/>
      <c r="O102" s="369" t="s">
        <v>79</v>
      </c>
      <c r="P102" s="384"/>
      <c r="Q102" s="384"/>
      <c r="R102" s="370"/>
      <c r="S102" s="369" t="s">
        <v>87</v>
      </c>
      <c r="T102" s="384"/>
      <c r="U102" s="384"/>
      <c r="V102" s="370"/>
      <c r="W102" s="369" t="s">
        <v>80</v>
      </c>
      <c r="X102" s="384"/>
      <c r="Y102" s="384"/>
      <c r="Z102" s="370"/>
      <c r="AA102" s="369" t="s">
        <v>81</v>
      </c>
      <c r="AB102" s="384"/>
      <c r="AC102" s="384"/>
      <c r="AD102" s="370"/>
      <c r="AE102" s="316" t="s">
        <v>78</v>
      </c>
      <c r="AF102" s="316"/>
      <c r="AG102" s="316"/>
      <c r="AH102" s="316"/>
      <c r="AI102" s="369" t="s">
        <v>82</v>
      </c>
      <c r="AJ102" s="384"/>
      <c r="AK102" s="384"/>
      <c r="AL102" s="370"/>
      <c r="AM102" s="141"/>
      <c r="AN102" s="316" t="s">
        <v>61</v>
      </c>
      <c r="AO102" s="316"/>
      <c r="AQ102" s="365" t="s">
        <v>259</v>
      </c>
      <c r="AS102" s="365" t="s">
        <v>260</v>
      </c>
    </row>
    <row r="103" spans="1:45" s="7" customFormat="1" ht="18" customHeight="1" x14ac:dyDescent="0.25">
      <c r="A103" s="14"/>
      <c r="B103" s="16"/>
      <c r="C103" s="303" t="s">
        <v>530</v>
      </c>
      <c r="D103" s="304"/>
      <c r="E103" s="304"/>
      <c r="F103" s="304"/>
      <c r="G103" s="90"/>
      <c r="H103" s="90"/>
      <c r="I103" s="90"/>
      <c r="J103" s="90"/>
      <c r="K103" s="90"/>
      <c r="L103" s="27"/>
      <c r="M103" s="17"/>
      <c r="N103" s="35"/>
      <c r="O103" s="378" t="s">
        <v>6</v>
      </c>
      <c r="P103" s="378"/>
      <c r="Q103" s="378" t="s">
        <v>5</v>
      </c>
      <c r="R103" s="378"/>
      <c r="S103" s="316" t="s">
        <v>6</v>
      </c>
      <c r="T103" s="316"/>
      <c r="U103" s="316" t="s">
        <v>5</v>
      </c>
      <c r="V103" s="316"/>
      <c r="W103" s="316" t="s">
        <v>6</v>
      </c>
      <c r="X103" s="316"/>
      <c r="Y103" s="316" t="s">
        <v>5</v>
      </c>
      <c r="Z103" s="316"/>
      <c r="AA103" s="316" t="s">
        <v>6</v>
      </c>
      <c r="AB103" s="316"/>
      <c r="AC103" s="385" t="s">
        <v>5</v>
      </c>
      <c r="AD103" s="386"/>
      <c r="AE103" s="316" t="s">
        <v>6</v>
      </c>
      <c r="AF103" s="316"/>
      <c r="AG103" s="316" t="s">
        <v>5</v>
      </c>
      <c r="AH103" s="316"/>
      <c r="AI103" s="316" t="s">
        <v>6</v>
      </c>
      <c r="AJ103" s="316"/>
      <c r="AK103" s="316" t="s">
        <v>5</v>
      </c>
      <c r="AL103" s="316"/>
      <c r="AM103" s="141"/>
      <c r="AN103" s="166" t="s">
        <v>6</v>
      </c>
      <c r="AO103" s="166" t="s">
        <v>5</v>
      </c>
      <c r="AQ103" s="366"/>
      <c r="AS103" s="366"/>
    </row>
    <row r="104" spans="1:45" s="7" customFormat="1" ht="9.9499999999999993" customHeight="1" x14ac:dyDescent="0.25">
      <c r="A104" s="14"/>
      <c r="B104" s="16"/>
      <c r="C104" s="16"/>
      <c r="D104" s="16"/>
      <c r="E104" s="16"/>
      <c r="F104" s="16"/>
      <c r="G104" s="16"/>
      <c r="H104" s="16"/>
      <c r="I104" s="16"/>
      <c r="J104" s="16"/>
      <c r="K104" s="16"/>
      <c r="L104" s="16"/>
      <c r="M104" s="17"/>
      <c r="N104" s="35"/>
      <c r="O104" s="30"/>
      <c r="P104" s="30"/>
      <c r="Q104" s="30"/>
      <c r="R104" s="30"/>
      <c r="S104" s="30"/>
      <c r="AD104" s="138"/>
      <c r="AE104" s="138"/>
      <c r="AN104" s="6"/>
    </row>
    <row r="105" spans="1:45" s="7" customFormat="1" ht="18" customHeight="1" x14ac:dyDescent="0.25">
      <c r="A105" s="14"/>
      <c r="B105" s="16"/>
      <c r="C105" s="15" t="s">
        <v>539</v>
      </c>
      <c r="D105" s="15"/>
      <c r="E105" s="15"/>
      <c r="F105" s="15"/>
      <c r="G105" s="360" t="s">
        <v>445</v>
      </c>
      <c r="H105" s="360"/>
      <c r="I105" s="360"/>
      <c r="J105" s="16"/>
      <c r="K105" s="26" t="s">
        <v>408</v>
      </c>
      <c r="L105" s="23" t="s">
        <v>492</v>
      </c>
      <c r="M105" s="17"/>
      <c r="N105" s="35"/>
      <c r="O105" s="126"/>
      <c r="P105" s="126"/>
      <c r="Q105" s="126"/>
      <c r="R105" s="126"/>
      <c r="S105" s="126"/>
      <c r="T105" s="35"/>
      <c r="U105" s="139"/>
      <c r="V105" s="139"/>
      <c r="W105" s="139"/>
      <c r="X105" s="139"/>
      <c r="Y105" s="139"/>
      <c r="Z105" s="139"/>
      <c r="AA105" s="35"/>
      <c r="AB105" s="35"/>
      <c r="AC105" s="35"/>
      <c r="AD105" s="140"/>
      <c r="AE105" s="140"/>
      <c r="AF105" s="35"/>
      <c r="AG105" s="35"/>
      <c r="AH105" s="35"/>
      <c r="AI105" s="35"/>
      <c r="AJ105" s="35"/>
      <c r="AK105" s="35"/>
      <c r="AL105" s="35"/>
      <c r="AN105" s="6"/>
    </row>
    <row r="106" spans="1:45" s="7" customFormat="1" ht="18" customHeight="1" x14ac:dyDescent="0.25">
      <c r="A106" s="14"/>
      <c r="B106" s="173"/>
      <c r="C106" s="395"/>
      <c r="D106" s="396"/>
      <c r="E106" s="161"/>
      <c r="F106" s="161" t="s">
        <v>446</v>
      </c>
      <c r="G106" s="128"/>
      <c r="H106" s="168" t="s">
        <v>447</v>
      </c>
      <c r="I106" s="128"/>
      <c r="J106" s="168"/>
      <c r="K106" s="27"/>
      <c r="L106" s="160" t="str">
        <f>IFERROR(ROUND(K106/((I106-G106)/30.4),0),"")</f>
        <v/>
      </c>
      <c r="M106" s="17"/>
      <c r="N106" s="35"/>
      <c r="O106" s="137">
        <f>((($L99-$O$251)/($O$250-$O$251))*0.5+1)</f>
        <v>0.25</v>
      </c>
      <c r="P106" s="143">
        <f>IF($O106&gt;1.5,1.5,IF($O106&lt;0.5,0,$O106))</f>
        <v>0</v>
      </c>
      <c r="Q106" s="137">
        <f>((($L99-$Q$251)/($Q$250-$Q$251))*0.5+1)</f>
        <v>0</v>
      </c>
      <c r="R106" s="143">
        <f>IF($Q106&gt;1.5,1.5,IF($Q106&lt;0.5,0,$Q106))</f>
        <v>0</v>
      </c>
      <c r="S106" s="137">
        <f>((($K106-$S$251)/($S$250-$S$251))*0.5+1)</f>
        <v>-0.75</v>
      </c>
      <c r="T106" s="143">
        <f>IF($S106&gt;1.5,1.5,IF($S106&lt;0.5,0,$S106))</f>
        <v>0</v>
      </c>
      <c r="U106" s="137">
        <f>((($K106-$U$251)/($U$250-$U$251))*0.5+1)</f>
        <v>-1.4</v>
      </c>
      <c r="V106" s="143">
        <f>IF($U106&gt;1.5,1.5,IF($U106&lt;0.5,0,$U106))</f>
        <v>0</v>
      </c>
      <c r="W106" s="137">
        <f>((($G98-$W$251)/($W$250-$W$251))*0.5+1)</f>
        <v>0.25</v>
      </c>
      <c r="X106" s="143">
        <f>IF($W106&gt;1.5,1.5,IF($W106&lt;0.5,0,$W106))</f>
        <v>0</v>
      </c>
      <c r="Y106" s="137">
        <f>((($G98-$Y$251)/($Y$250-$Y$251))*0.5+1)</f>
        <v>0.125</v>
      </c>
      <c r="Z106" s="143">
        <f>IF($Y106&gt;1.5,1.5,IF($Y106&lt;0.5,0,$Y106))</f>
        <v>0</v>
      </c>
      <c r="AA106" s="137">
        <f>((($H98-$AA$251)/($AA$250-$AA$251))*0.5+1)</f>
        <v>0</v>
      </c>
      <c r="AB106" s="143">
        <f>IF($AA106&gt;1.5,1.5,IF($AA106&lt;0.5,0,$AA106))</f>
        <v>0</v>
      </c>
      <c r="AC106" s="137">
        <f>((($H98-$AC$251)/($AC$250-$AC$251))*0.5+1)</f>
        <v>-0.5</v>
      </c>
      <c r="AD106" s="143">
        <f>IF($AC106&gt;1.5,1.5,IF($AC106&lt;0.5,0,$AC106))</f>
        <v>0</v>
      </c>
      <c r="AE106" s="137">
        <f>((($L101-$AE$251)/($AE$250-$AE$251))*0.5+1)</f>
        <v>0</v>
      </c>
      <c r="AF106" s="143">
        <f>IF($AE106&gt;1.5,1.5,IF($AE106&lt;0.5,0,$AE106))</f>
        <v>0</v>
      </c>
      <c r="AG106" s="137">
        <f>((($L101-$AF$251)/($AF$250-$AF$251))*0.5+1)</f>
        <v>-0.5</v>
      </c>
      <c r="AH106" s="143">
        <f>IF($AG106&gt;1.5,1.5,IF($AG106&lt;0.5,0,$AG106))</f>
        <v>0</v>
      </c>
      <c r="AI106" s="137">
        <f>((($T127-$AG$251)/($AG$250-$AG$251))*0.5+1)</f>
        <v>0.16666666666666663</v>
      </c>
      <c r="AJ106" s="143">
        <f>IF($AI106&gt;1.5,1.5,IF($AI106&lt;0.5,0,$AI106))</f>
        <v>0</v>
      </c>
      <c r="AK106" s="137">
        <f>((($V127-$AI$251)/($AI$250-$AI$251))*0.5+1)</f>
        <v>0</v>
      </c>
      <c r="AL106" s="143">
        <f>IF($AK106&gt;1.5,1.5,IF($AK106&lt;0.5,0,$AK106))</f>
        <v>0</v>
      </c>
      <c r="AM106" s="142"/>
      <c r="AN106" s="144">
        <f t="shared" ref="AN106:AN108" si="15">IF(AND($C106="Programme Manager",PRODUCT(P106,T106,X106,AB106,AF106,AJ106)&gt;=1,$L$30&gt;=$AO$250),1,0)</f>
        <v>0</v>
      </c>
      <c r="AO106" s="144">
        <f t="shared" ref="AO106:AO108" si="16">IF(AND($C106="Programme Manager",PRODUCT(R106,V106,Z106,AD106,AH106,AL106)&gt;=1,$L$30&gt;=$AO$249),1,0)</f>
        <v>0</v>
      </c>
      <c r="AQ106" s="166">
        <f>IF(AND(OR(J98&gt;=O$257,L98&gt;=Q$257),K106&gt;=S$257,G98+H98&gt;=U$257,AS106&gt;=W$257,L110&gt;=Y$257,R127&gt;=AA$257),1,0)</f>
        <v>0</v>
      </c>
      <c r="AS106" s="154">
        <f>IF(I106="",0,DATEDIF(G106,I106,"m")+1)</f>
        <v>0</v>
      </c>
    </row>
    <row r="107" spans="1:45" s="7" customFormat="1" ht="18" customHeight="1" x14ac:dyDescent="0.25">
      <c r="A107" s="14"/>
      <c r="B107" s="173"/>
      <c r="C107" s="395"/>
      <c r="D107" s="396"/>
      <c r="E107" s="161"/>
      <c r="F107" s="161" t="s">
        <v>446</v>
      </c>
      <c r="G107" s="128"/>
      <c r="H107" s="168" t="s">
        <v>447</v>
      </c>
      <c r="I107" s="128"/>
      <c r="J107" s="168"/>
      <c r="K107" s="27"/>
      <c r="L107" s="160" t="str">
        <f t="shared" ref="L107:L108" si="17">IFERROR(ROUND(K107/((I107-G107)/30.4),0),"")</f>
        <v/>
      </c>
      <c r="M107" s="17"/>
      <c r="N107" s="35"/>
      <c r="O107" s="137">
        <f>((($L99-$O$251)/($O$250-$O$251))*0.5+1)</f>
        <v>0.25</v>
      </c>
      <c r="P107" s="143">
        <f t="shared" ref="P107:P108" si="18">IF($O107&gt;1.5,1.5,IF($O107&lt;0.5,0,$O107))</f>
        <v>0</v>
      </c>
      <c r="Q107" s="137">
        <f>((($L99-$Q$251)/($Q$250-$Q$251))*0.5+1)</f>
        <v>0</v>
      </c>
      <c r="R107" s="143">
        <f t="shared" ref="R107:R108" si="19">IF($Q107&gt;1.5,1.5,IF($Q107&lt;0.5,0,$Q107))</f>
        <v>0</v>
      </c>
      <c r="S107" s="137">
        <f>((($K107-$S$251)/($S$250-$S$251))*0.5+1)</f>
        <v>-0.75</v>
      </c>
      <c r="T107" s="143">
        <f t="shared" ref="T107:T108" si="20">IF($S107&gt;1.5,1.5,IF($S107&lt;0.5,0,$S107))</f>
        <v>0</v>
      </c>
      <c r="U107" s="137">
        <f>((($K107-$U$251)/($U$250-$U$251))*0.5+1)</f>
        <v>-1.4</v>
      </c>
      <c r="V107" s="143">
        <f t="shared" ref="V107:V108" si="21">IF($U107&gt;1.5,1.5,IF($U107&lt;0.5,0,$U107))</f>
        <v>0</v>
      </c>
      <c r="W107" s="137">
        <f>((($G98-$W$251)/($W$250-$W$251))*0.5+1)</f>
        <v>0.25</v>
      </c>
      <c r="X107" s="143">
        <f t="shared" ref="X107:X108" si="22">IF($W107&gt;1.5,1.5,IF($W107&lt;0.5,0,$W107))</f>
        <v>0</v>
      </c>
      <c r="Y107" s="137">
        <f>((($G98-$Y$251)/($Y$250-$Y$251))*0.5+1)</f>
        <v>0.125</v>
      </c>
      <c r="Z107" s="143">
        <f t="shared" ref="Z107:Z108" si="23">IF($Y107&gt;1.5,1.5,IF($Y107&lt;0.5,0,$Y107))</f>
        <v>0</v>
      </c>
      <c r="AA107" s="137">
        <f>((($H98-$AA$251)/($AA$250-$AA$251))*0.5+1)</f>
        <v>0</v>
      </c>
      <c r="AB107" s="143">
        <f t="shared" ref="AB107:AB108" si="24">IF($AA107&gt;1.5,1.5,IF($AA107&lt;0.5,0,$AA107))</f>
        <v>0</v>
      </c>
      <c r="AC107" s="137">
        <f>((($H98-$AC$251)/($AC$250-$AC$251))*0.5+1)</f>
        <v>-0.5</v>
      </c>
      <c r="AD107" s="143">
        <f t="shared" ref="AD107:AD108" si="25">IF($AC107&gt;1.5,1.5,IF($AC107&lt;0.5,0,$AC107))</f>
        <v>0</v>
      </c>
      <c r="AE107" s="137">
        <f>((($L101-$AE$251)/($AE$250-$AE$251))*0.5+1)</f>
        <v>0</v>
      </c>
      <c r="AF107" s="143">
        <f t="shared" ref="AF107:AF108" si="26">IF($AE107&gt;1.5,1.5,IF($AE107&lt;0.5,0,$AE107))</f>
        <v>0</v>
      </c>
      <c r="AG107" s="137">
        <f>((($L101-$AF$251)/($AF$250-$AF$251))*0.5+1)</f>
        <v>-0.5</v>
      </c>
      <c r="AH107" s="143">
        <f>IF($AG107&gt;1.5,1.5,IF($AG107&lt;0.5,0,$AG107))</f>
        <v>0</v>
      </c>
      <c r="AI107" s="137">
        <f>((($T127-$AG$251)/($AG$250-$AG$251))*0.5+1)</f>
        <v>0.16666666666666663</v>
      </c>
      <c r="AJ107" s="143">
        <f>IF($AI107&gt;1.5,1.5,IF($AI107&lt;0.5,0,$AI107))</f>
        <v>0</v>
      </c>
      <c r="AK107" s="137">
        <f>((($V127-$AI$251)/($AI$250-$AI$251))*0.5+1)</f>
        <v>0</v>
      </c>
      <c r="AL107" s="143">
        <f>IF($AK107&gt;1.5,1.5,IF($AK107&lt;0.5,0,$AK107))</f>
        <v>0</v>
      </c>
      <c r="AM107" s="142"/>
      <c r="AN107" s="144">
        <f t="shared" si="15"/>
        <v>0</v>
      </c>
      <c r="AO107" s="144">
        <f t="shared" si="16"/>
        <v>0</v>
      </c>
      <c r="AQ107" s="166">
        <f>IF(AND(OR(J98&gt;=O$257,L98&gt;=Q$257),K107&gt;=S$257,G98+H98&gt;=U$257,AS107&gt;=W$257,L110&gt;=Y$257,R127&gt;=AA$257),1,0)</f>
        <v>0</v>
      </c>
      <c r="AS107" s="154">
        <f t="shared" ref="AS107:AS108" si="27">IF(I107="",0,DATEDIF(G107,I107,"m")+1)</f>
        <v>0</v>
      </c>
    </row>
    <row r="108" spans="1:45" s="7" customFormat="1" ht="18" customHeight="1" x14ac:dyDescent="0.25">
      <c r="A108" s="14"/>
      <c r="B108" s="173"/>
      <c r="C108" s="397"/>
      <c r="D108" s="397"/>
      <c r="E108" s="161"/>
      <c r="F108" s="161" t="s">
        <v>446</v>
      </c>
      <c r="G108" s="128"/>
      <c r="H108" s="168" t="s">
        <v>447</v>
      </c>
      <c r="I108" s="128"/>
      <c r="J108" s="168"/>
      <c r="K108" s="27"/>
      <c r="L108" s="160" t="str">
        <f t="shared" si="17"/>
        <v/>
      </c>
      <c r="M108" s="17"/>
      <c r="N108" s="35"/>
      <c r="O108" s="137">
        <f>((($L99-$O$251)/($O$250-$O$251))*0.5+1)</f>
        <v>0.25</v>
      </c>
      <c r="P108" s="143">
        <f t="shared" si="18"/>
        <v>0</v>
      </c>
      <c r="Q108" s="137">
        <f>((($L99-$Q$251)/($Q$250-$Q$251))*0.5+1)</f>
        <v>0</v>
      </c>
      <c r="R108" s="143">
        <f t="shared" si="19"/>
        <v>0</v>
      </c>
      <c r="S108" s="137">
        <f>((($K108-$S$251)/($S$250-$S$251))*0.5+1)</f>
        <v>-0.75</v>
      </c>
      <c r="T108" s="143">
        <f t="shared" si="20"/>
        <v>0</v>
      </c>
      <c r="U108" s="137">
        <f>((($K108-$U$251)/($U$250-$U$251))*0.5+1)</f>
        <v>-1.4</v>
      </c>
      <c r="V108" s="143">
        <f t="shared" si="21"/>
        <v>0</v>
      </c>
      <c r="W108" s="137">
        <f>((($G98-$W$251)/($W$250-$W$251))*0.5+1)</f>
        <v>0.25</v>
      </c>
      <c r="X108" s="143">
        <f t="shared" si="22"/>
        <v>0</v>
      </c>
      <c r="Y108" s="137">
        <f>((($G98-$Y$251)/($Y$250-$Y$251))*0.5+1)</f>
        <v>0.125</v>
      </c>
      <c r="Z108" s="143">
        <f t="shared" si="23"/>
        <v>0</v>
      </c>
      <c r="AA108" s="137">
        <f>((($H98-$AA$251)/($AA$250-$AA$251))*0.5+1)</f>
        <v>0</v>
      </c>
      <c r="AB108" s="143">
        <f t="shared" si="24"/>
        <v>0</v>
      </c>
      <c r="AC108" s="137">
        <f>((($H98-$AC$251)/($AC$250-$AC$251))*0.5+1)</f>
        <v>-0.5</v>
      </c>
      <c r="AD108" s="143">
        <f t="shared" si="25"/>
        <v>0</v>
      </c>
      <c r="AE108" s="137">
        <f>((($L101-$AE$251)/($AE$250-$AE$251))*0.5+1)</f>
        <v>0</v>
      </c>
      <c r="AF108" s="143">
        <f t="shared" si="26"/>
        <v>0</v>
      </c>
      <c r="AG108" s="137">
        <f>((($L101-$AF$251)/($AF$250-$AF$251))*0.5+1)</f>
        <v>-0.5</v>
      </c>
      <c r="AH108" s="143">
        <f>IF($AG108&gt;1.5,1.5,IF($AG108&lt;0.5,0,$AG108))</f>
        <v>0</v>
      </c>
      <c r="AI108" s="137">
        <f>((($T127-$AG$251)/($AG$250-$AG$251))*0.5+1)</f>
        <v>0.16666666666666663</v>
      </c>
      <c r="AJ108" s="143">
        <f>IF($AI108&gt;1.5,1.5,IF($AI108&lt;0.5,0,$AI108))</f>
        <v>0</v>
      </c>
      <c r="AK108" s="137">
        <f>((($V127-$AI$251)/($AI$250-$AI$251))*0.5+1)</f>
        <v>0</v>
      </c>
      <c r="AL108" s="143">
        <f>IF($AK108&gt;1.5,1.5,IF($AK108&lt;0.5,0,$AK108))</f>
        <v>0</v>
      </c>
      <c r="AM108" s="142"/>
      <c r="AN108" s="144">
        <f t="shared" si="15"/>
        <v>0</v>
      </c>
      <c r="AO108" s="144">
        <f t="shared" si="16"/>
        <v>0</v>
      </c>
      <c r="AQ108" s="166">
        <f>IF(AND(OR(J98&gt;=O$257,L98&gt;=Q$257),K108&gt;=S$257,G98+H98&gt;=U$257,AS108&gt;=W$257,L110&gt;=Y$257,R127&gt;=AA$257),1,0)</f>
        <v>0</v>
      </c>
      <c r="AS108" s="154">
        <f t="shared" si="27"/>
        <v>0</v>
      </c>
    </row>
    <row r="109" spans="1:45" s="7" customFormat="1" ht="9.9499999999999993" customHeight="1" x14ac:dyDescent="0.25">
      <c r="A109" s="14"/>
      <c r="B109" s="16"/>
      <c r="C109" s="90"/>
      <c r="D109" s="90"/>
      <c r="E109" s="90"/>
      <c r="F109" s="90"/>
      <c r="G109" s="159"/>
      <c r="H109" s="91"/>
      <c r="I109" s="91"/>
      <c r="J109" s="91"/>
      <c r="K109" s="91"/>
      <c r="L109" s="91"/>
      <c r="M109" s="17"/>
      <c r="N109" s="35"/>
      <c r="O109" s="30"/>
      <c r="P109" s="30"/>
      <c r="Q109" s="30"/>
      <c r="R109" s="30"/>
      <c r="S109" s="30"/>
      <c r="U109" s="6"/>
      <c r="V109" s="6"/>
      <c r="W109" s="6"/>
      <c r="X109" s="6"/>
      <c r="Y109" s="6"/>
      <c r="Z109" s="6"/>
      <c r="AD109" s="5"/>
      <c r="AE109" s="5"/>
      <c r="AF109" s="6"/>
      <c r="AG109" s="6"/>
      <c r="AH109" s="6"/>
      <c r="AI109" s="6"/>
      <c r="AJ109" s="6"/>
      <c r="AK109" s="6"/>
      <c r="AL109" s="6"/>
      <c r="AM109" s="6"/>
      <c r="AN109" s="6"/>
      <c r="AO109" s="6"/>
    </row>
    <row r="110" spans="1:45" s="7" customFormat="1" ht="18" customHeight="1" x14ac:dyDescent="0.25">
      <c r="A110" s="14"/>
      <c r="B110" s="16"/>
      <c r="C110" s="306" t="s">
        <v>540</v>
      </c>
      <c r="D110" s="306"/>
      <c r="E110" s="306"/>
      <c r="F110" s="306"/>
      <c r="G110" s="306"/>
      <c r="H110" s="306"/>
      <c r="I110" s="306"/>
      <c r="J110" s="91"/>
      <c r="K110" s="91"/>
      <c r="L110" s="160">
        <f>SUM(L111:L120)</f>
        <v>0</v>
      </c>
      <c r="M110" s="17"/>
      <c r="N110" s="35"/>
      <c r="O110" s="30"/>
      <c r="P110" s="30"/>
      <c r="Q110" s="30"/>
      <c r="R110" s="30"/>
      <c r="S110" s="30"/>
      <c r="U110" s="6"/>
      <c r="V110" s="6"/>
      <c r="W110" s="6"/>
      <c r="X110" s="6"/>
      <c r="Y110" s="6"/>
      <c r="Z110" s="6"/>
      <c r="AD110" s="5"/>
      <c r="AE110" s="5"/>
      <c r="AF110" s="6"/>
      <c r="AG110" s="6"/>
      <c r="AH110" s="6"/>
      <c r="AI110" s="6"/>
      <c r="AJ110" s="6"/>
      <c r="AK110" s="6"/>
      <c r="AL110" s="6"/>
      <c r="AM110" s="6"/>
      <c r="AN110" s="6"/>
      <c r="AO110" s="6"/>
    </row>
    <row r="111" spans="1:45" s="7" customFormat="1" ht="18" customHeight="1" x14ac:dyDescent="0.25">
      <c r="A111" s="14"/>
      <c r="B111" s="16"/>
      <c r="C111" s="304" t="s">
        <v>494</v>
      </c>
      <c r="D111" s="304"/>
      <c r="E111" s="304"/>
      <c r="F111" s="304"/>
      <c r="G111" s="304"/>
      <c r="H111" s="304"/>
      <c r="I111" s="304"/>
      <c r="J111" s="304"/>
      <c r="K111" s="304"/>
      <c r="L111" s="27"/>
      <c r="M111" s="17"/>
      <c r="N111" s="35"/>
      <c r="O111" s="30"/>
      <c r="P111" s="30"/>
      <c r="Q111" s="30"/>
      <c r="R111" s="30"/>
      <c r="S111" s="30"/>
      <c r="U111" s="6"/>
      <c r="V111" s="6"/>
      <c r="W111" s="6"/>
      <c r="X111" s="6"/>
      <c r="Y111" s="6"/>
      <c r="Z111" s="6"/>
      <c r="AD111" s="5"/>
      <c r="AE111" s="5"/>
      <c r="AF111" s="6"/>
      <c r="AG111" s="6"/>
      <c r="AH111" s="6"/>
      <c r="AI111" s="6"/>
      <c r="AJ111" s="6"/>
      <c r="AK111" s="6"/>
      <c r="AL111" s="6"/>
      <c r="AM111" s="6"/>
      <c r="AN111" s="6"/>
      <c r="AO111" s="6"/>
    </row>
    <row r="112" spans="1:45" s="7" customFormat="1" ht="18" customHeight="1" x14ac:dyDescent="0.25">
      <c r="A112" s="14"/>
      <c r="B112" s="16"/>
      <c r="C112" s="304" t="s">
        <v>495</v>
      </c>
      <c r="D112" s="304"/>
      <c r="E112" s="304"/>
      <c r="F112" s="304"/>
      <c r="G112" s="304"/>
      <c r="H112" s="304"/>
      <c r="I112" s="304"/>
      <c r="J112" s="304"/>
      <c r="K112" s="304"/>
      <c r="L112" s="27"/>
      <c r="M112" s="17"/>
      <c r="N112" s="35"/>
      <c r="O112" s="30"/>
      <c r="P112" s="30"/>
      <c r="Q112" s="30"/>
      <c r="R112" s="30"/>
      <c r="S112" s="30"/>
      <c r="U112" s="6"/>
      <c r="V112" s="6"/>
      <c r="W112" s="6"/>
      <c r="X112" s="6"/>
      <c r="Y112" s="6"/>
      <c r="Z112" s="6"/>
      <c r="AD112" s="5"/>
      <c r="AE112" s="5"/>
      <c r="AF112" s="6"/>
      <c r="AG112" s="6"/>
      <c r="AH112" s="6"/>
      <c r="AI112" s="6"/>
      <c r="AJ112" s="6"/>
      <c r="AK112" s="6"/>
      <c r="AL112" s="6"/>
      <c r="AM112" s="6"/>
      <c r="AN112" s="6"/>
      <c r="AO112" s="6"/>
    </row>
    <row r="113" spans="1:41" s="7" customFormat="1" ht="18" customHeight="1" x14ac:dyDescent="0.25">
      <c r="A113" s="14"/>
      <c r="B113" s="16"/>
      <c r="C113" s="304" t="s">
        <v>496</v>
      </c>
      <c r="D113" s="304"/>
      <c r="E113" s="304"/>
      <c r="F113" s="304"/>
      <c r="G113" s="304"/>
      <c r="H113" s="304"/>
      <c r="I113" s="304"/>
      <c r="J113" s="304"/>
      <c r="K113" s="304"/>
      <c r="L113" s="27"/>
      <c r="M113" s="17"/>
      <c r="N113" s="35"/>
      <c r="O113" s="30"/>
      <c r="P113" s="30"/>
      <c r="Q113" s="30"/>
      <c r="R113" s="30"/>
      <c r="S113" s="30"/>
      <c r="U113" s="6"/>
      <c r="V113" s="6"/>
      <c r="W113" s="6"/>
      <c r="X113" s="6"/>
      <c r="Y113" s="6"/>
      <c r="Z113" s="6"/>
      <c r="AD113" s="5"/>
      <c r="AE113" s="5"/>
      <c r="AF113" s="6"/>
      <c r="AG113" s="6"/>
      <c r="AH113" s="6"/>
      <c r="AI113" s="6"/>
      <c r="AJ113" s="6"/>
      <c r="AK113" s="6"/>
      <c r="AL113" s="6"/>
      <c r="AM113" s="6"/>
      <c r="AN113" s="6"/>
      <c r="AO113" s="6"/>
    </row>
    <row r="114" spans="1:41" s="7" customFormat="1" ht="18" customHeight="1" x14ac:dyDescent="0.25">
      <c r="A114" s="14"/>
      <c r="B114" s="16"/>
      <c r="C114" s="304" t="s">
        <v>497</v>
      </c>
      <c r="D114" s="304"/>
      <c r="E114" s="304"/>
      <c r="F114" s="304"/>
      <c r="G114" s="304"/>
      <c r="H114" s="304"/>
      <c r="I114" s="304"/>
      <c r="J114" s="304"/>
      <c r="K114" s="304"/>
      <c r="L114" s="27"/>
      <c r="M114" s="17"/>
      <c r="N114" s="35"/>
      <c r="O114" s="30"/>
      <c r="P114" s="30"/>
      <c r="Q114" s="30"/>
      <c r="R114" s="30"/>
      <c r="S114" s="30"/>
      <c r="U114" s="6"/>
      <c r="V114" s="6"/>
      <c r="W114" s="6"/>
      <c r="X114" s="6"/>
      <c r="Y114" s="6"/>
      <c r="Z114" s="6"/>
      <c r="AD114" s="5"/>
      <c r="AE114" s="5"/>
      <c r="AF114" s="6"/>
      <c r="AG114" s="6"/>
      <c r="AH114" s="6"/>
      <c r="AI114" s="6"/>
      <c r="AJ114" s="6"/>
      <c r="AK114" s="6"/>
      <c r="AL114" s="6"/>
      <c r="AM114" s="6"/>
      <c r="AN114" s="6"/>
      <c r="AO114" s="6"/>
    </row>
    <row r="115" spans="1:41" s="7" customFormat="1" ht="18" customHeight="1" x14ac:dyDescent="0.25">
      <c r="A115" s="14"/>
      <c r="B115" s="16"/>
      <c r="C115" s="304" t="s">
        <v>498</v>
      </c>
      <c r="D115" s="304"/>
      <c r="E115" s="304"/>
      <c r="F115" s="304"/>
      <c r="G115" s="304"/>
      <c r="H115" s="304"/>
      <c r="I115" s="304"/>
      <c r="J115" s="304"/>
      <c r="K115" s="304"/>
      <c r="L115" s="27"/>
      <c r="M115" s="17"/>
      <c r="N115" s="35"/>
      <c r="O115" s="30"/>
      <c r="P115" s="30"/>
      <c r="Q115" s="30"/>
      <c r="R115" s="30"/>
      <c r="S115" s="30"/>
      <c r="U115" s="6"/>
      <c r="V115" s="6"/>
      <c r="W115" s="6"/>
      <c r="X115" s="6"/>
      <c r="Y115" s="6"/>
      <c r="Z115" s="6"/>
      <c r="AD115" s="5"/>
      <c r="AE115" s="5"/>
      <c r="AF115" s="6"/>
      <c r="AG115" s="6"/>
      <c r="AH115" s="6"/>
      <c r="AI115" s="6"/>
      <c r="AJ115" s="6"/>
      <c r="AK115" s="6"/>
      <c r="AL115" s="6"/>
      <c r="AM115" s="6"/>
      <c r="AN115" s="6"/>
      <c r="AO115" s="6"/>
    </row>
    <row r="116" spans="1:41" s="7" customFormat="1" ht="18" customHeight="1" x14ac:dyDescent="0.25">
      <c r="A116" s="14"/>
      <c r="B116" s="16"/>
      <c r="C116" s="304" t="s">
        <v>499</v>
      </c>
      <c r="D116" s="304"/>
      <c r="E116" s="304"/>
      <c r="F116" s="304"/>
      <c r="G116" s="304"/>
      <c r="H116" s="304"/>
      <c r="I116" s="304"/>
      <c r="J116" s="304"/>
      <c r="K116" s="304"/>
      <c r="L116" s="27"/>
      <c r="M116" s="17"/>
      <c r="N116" s="35"/>
      <c r="O116" s="30"/>
      <c r="P116" s="30"/>
      <c r="Q116" s="30"/>
      <c r="R116" s="30"/>
      <c r="S116" s="30"/>
      <c r="U116" s="6"/>
      <c r="V116" s="6"/>
      <c r="W116" s="6"/>
      <c r="X116" s="6"/>
      <c r="Y116" s="6"/>
      <c r="Z116" s="6"/>
      <c r="AD116" s="5"/>
      <c r="AE116" s="5"/>
      <c r="AF116" s="6"/>
      <c r="AG116" s="6"/>
      <c r="AH116" s="6"/>
      <c r="AI116" s="6"/>
      <c r="AJ116" s="6"/>
      <c r="AK116" s="6"/>
      <c r="AL116" s="6"/>
      <c r="AM116" s="6"/>
      <c r="AN116" s="6"/>
      <c r="AO116" s="6"/>
    </row>
    <row r="117" spans="1:41" s="7" customFormat="1" ht="18" customHeight="1" x14ac:dyDescent="0.25">
      <c r="A117" s="14"/>
      <c r="B117" s="16"/>
      <c r="C117" s="304" t="s">
        <v>500</v>
      </c>
      <c r="D117" s="304"/>
      <c r="E117" s="304"/>
      <c r="F117" s="304"/>
      <c r="G117" s="304"/>
      <c r="H117" s="304"/>
      <c r="I117" s="304"/>
      <c r="J117" s="304"/>
      <c r="K117" s="304"/>
      <c r="L117" s="27"/>
      <c r="M117" s="17"/>
      <c r="N117" s="35"/>
      <c r="O117" s="30"/>
      <c r="P117" s="30"/>
      <c r="Q117" s="30"/>
      <c r="R117" s="30"/>
      <c r="S117" s="30"/>
      <c r="U117" s="6"/>
      <c r="V117" s="6"/>
      <c r="W117" s="6"/>
      <c r="X117" s="6"/>
      <c r="Y117" s="6"/>
      <c r="Z117" s="6"/>
      <c r="AD117" s="5"/>
      <c r="AE117" s="5"/>
      <c r="AF117" s="6"/>
      <c r="AG117" s="6"/>
      <c r="AH117" s="6"/>
      <c r="AI117" s="6"/>
      <c r="AJ117" s="6"/>
      <c r="AK117" s="6"/>
      <c r="AL117" s="6"/>
      <c r="AM117" s="6"/>
      <c r="AN117" s="6"/>
      <c r="AO117" s="6"/>
    </row>
    <row r="118" spans="1:41" s="7" customFormat="1" ht="18" customHeight="1" x14ac:dyDescent="0.25">
      <c r="A118" s="14"/>
      <c r="B118" s="16"/>
      <c r="C118" s="304" t="s">
        <v>501</v>
      </c>
      <c r="D118" s="304"/>
      <c r="E118" s="304"/>
      <c r="F118" s="304"/>
      <c r="G118" s="304"/>
      <c r="H118" s="304"/>
      <c r="I118" s="304"/>
      <c r="J118" s="304"/>
      <c r="K118" s="304"/>
      <c r="L118" s="27"/>
      <c r="M118" s="17"/>
      <c r="N118" s="35"/>
      <c r="O118" s="30"/>
      <c r="P118" s="30"/>
      <c r="Q118" s="30"/>
      <c r="R118" s="30"/>
      <c r="S118" s="30"/>
      <c r="U118" s="6"/>
      <c r="V118" s="6"/>
      <c r="W118" s="6"/>
      <c r="X118" s="6"/>
      <c r="Y118" s="6"/>
      <c r="Z118" s="6"/>
      <c r="AD118" s="5"/>
      <c r="AE118" s="5"/>
      <c r="AF118" s="6"/>
      <c r="AG118" s="6"/>
      <c r="AH118" s="6"/>
      <c r="AI118" s="6"/>
      <c r="AJ118" s="6"/>
      <c r="AK118" s="6"/>
      <c r="AL118" s="6"/>
      <c r="AM118" s="6"/>
      <c r="AN118" s="6"/>
      <c r="AO118" s="6"/>
    </row>
    <row r="119" spans="1:41" s="7" customFormat="1" ht="18" customHeight="1" x14ac:dyDescent="0.25">
      <c r="A119" s="14"/>
      <c r="B119" s="16"/>
      <c r="C119" s="304" t="s">
        <v>502</v>
      </c>
      <c r="D119" s="304"/>
      <c r="E119" s="304"/>
      <c r="F119" s="304"/>
      <c r="G119" s="304"/>
      <c r="H119" s="304"/>
      <c r="I119" s="304"/>
      <c r="J119" s="304"/>
      <c r="K119" s="304"/>
      <c r="L119" s="27"/>
      <c r="M119" s="17"/>
      <c r="N119" s="35"/>
      <c r="O119" s="30"/>
      <c r="P119" s="30"/>
      <c r="Q119" s="30"/>
      <c r="R119" s="30"/>
      <c r="S119" s="30"/>
      <c r="U119" s="6"/>
      <c r="V119" s="6"/>
      <c r="W119" s="6"/>
      <c r="X119" s="6"/>
      <c r="Y119" s="6"/>
      <c r="Z119" s="6"/>
      <c r="AD119" s="5"/>
      <c r="AE119" s="5"/>
      <c r="AF119" s="6"/>
      <c r="AG119" s="6"/>
      <c r="AH119" s="6"/>
      <c r="AI119" s="6"/>
      <c r="AJ119" s="6"/>
      <c r="AK119" s="6"/>
      <c r="AL119" s="6"/>
      <c r="AM119" s="6"/>
      <c r="AN119" s="6"/>
      <c r="AO119" s="6"/>
    </row>
    <row r="120" spans="1:41" s="7" customFormat="1" ht="18" customHeight="1" x14ac:dyDescent="0.25">
      <c r="A120" s="14"/>
      <c r="B120" s="16"/>
      <c r="C120" s="304" t="s">
        <v>503</v>
      </c>
      <c r="D120" s="304"/>
      <c r="E120" s="304"/>
      <c r="F120" s="304"/>
      <c r="G120" s="304"/>
      <c r="H120" s="304"/>
      <c r="I120" s="304"/>
      <c r="J120" s="304"/>
      <c r="K120" s="304"/>
      <c r="L120" s="27"/>
      <c r="M120" s="17"/>
      <c r="N120" s="35"/>
      <c r="O120" s="30"/>
      <c r="P120" s="30"/>
      <c r="Q120" s="30"/>
      <c r="R120" s="30"/>
      <c r="S120" s="30"/>
      <c r="U120" s="6"/>
      <c r="V120" s="6"/>
      <c r="W120" s="6"/>
      <c r="X120" s="6"/>
      <c r="Y120" s="6"/>
      <c r="Z120" s="6"/>
      <c r="AD120" s="5"/>
      <c r="AE120" s="5"/>
      <c r="AF120" s="6"/>
      <c r="AG120" s="6"/>
      <c r="AH120" s="6"/>
      <c r="AI120" s="6"/>
      <c r="AJ120" s="6"/>
      <c r="AK120" s="6"/>
      <c r="AL120" s="6"/>
      <c r="AM120" s="6"/>
      <c r="AN120" s="6"/>
      <c r="AO120" s="6"/>
    </row>
    <row r="121" spans="1:41" s="7" customFormat="1" ht="9.9499999999999993" customHeight="1" x14ac:dyDescent="0.25">
      <c r="A121" s="14"/>
      <c r="B121" s="16"/>
      <c r="C121" s="90"/>
      <c r="D121" s="90"/>
      <c r="E121" s="90"/>
      <c r="F121" s="90"/>
      <c r="G121" s="91"/>
      <c r="H121" s="91"/>
      <c r="I121" s="91"/>
      <c r="J121" s="91"/>
      <c r="K121" s="91"/>
      <c r="L121" s="91"/>
      <c r="M121" s="17"/>
      <c r="N121" s="35"/>
      <c r="O121" s="411"/>
      <c r="P121" s="411"/>
      <c r="Q121" s="411"/>
      <c r="R121" s="30"/>
      <c r="S121" s="30"/>
      <c r="U121" s="6"/>
      <c r="V121" s="6"/>
      <c r="W121" s="6"/>
      <c r="X121" s="6"/>
      <c r="Y121" s="6"/>
      <c r="Z121" s="6"/>
      <c r="AD121" s="5"/>
      <c r="AE121" s="5"/>
      <c r="AF121" s="6"/>
      <c r="AG121" s="6"/>
      <c r="AH121" s="6"/>
      <c r="AI121" s="6"/>
      <c r="AJ121" s="6"/>
      <c r="AK121" s="6"/>
      <c r="AL121" s="6"/>
      <c r="AM121" s="6"/>
      <c r="AN121" s="6"/>
      <c r="AO121" s="6"/>
    </row>
    <row r="122" spans="1:41" s="7" customFormat="1" ht="18" customHeight="1" x14ac:dyDescent="0.25">
      <c r="A122" s="14"/>
      <c r="B122" s="16"/>
      <c r="C122" s="15" t="s">
        <v>541</v>
      </c>
      <c r="D122" s="90"/>
      <c r="E122" s="90"/>
      <c r="F122" s="90"/>
      <c r="G122" s="91"/>
      <c r="H122" s="91"/>
      <c r="I122" s="91"/>
      <c r="J122" s="91"/>
      <c r="K122" s="91"/>
      <c r="L122" s="91"/>
      <c r="M122" s="17"/>
      <c r="N122" s="35"/>
      <c r="O122" s="148"/>
      <c r="P122" s="148"/>
      <c r="Q122" s="148"/>
      <c r="R122" s="30"/>
      <c r="S122" s="30"/>
      <c r="U122" s="6"/>
      <c r="V122" s="6"/>
      <c r="W122" s="6"/>
      <c r="X122" s="6"/>
      <c r="Y122" s="6"/>
      <c r="Z122" s="6"/>
      <c r="AD122" s="5"/>
      <c r="AE122" s="5"/>
      <c r="AF122" s="6"/>
      <c r="AG122" s="6"/>
      <c r="AH122" s="6"/>
      <c r="AI122" s="6"/>
      <c r="AJ122" s="6"/>
      <c r="AK122" s="6"/>
      <c r="AL122" s="6"/>
      <c r="AM122" s="6"/>
      <c r="AN122" s="6"/>
      <c r="AO122" s="6"/>
    </row>
    <row r="123" spans="1:41" s="7" customFormat="1" ht="18" customHeight="1" x14ac:dyDescent="0.25">
      <c r="A123" s="14"/>
      <c r="B123" s="16"/>
      <c r="C123" s="412" t="s">
        <v>542</v>
      </c>
      <c r="D123" s="412"/>
      <c r="E123" s="412"/>
      <c r="F123" s="412"/>
      <c r="G123" s="412"/>
      <c r="H123" s="412"/>
      <c r="I123" s="412"/>
      <c r="J123" s="412"/>
      <c r="K123" s="412"/>
      <c r="L123" s="412"/>
      <c r="M123" s="17"/>
      <c r="N123" s="35"/>
      <c r="O123" s="148"/>
      <c r="P123" s="148"/>
      <c r="Q123" s="148"/>
      <c r="R123" s="30"/>
      <c r="S123" s="30"/>
      <c r="U123" s="6"/>
      <c r="V123" s="6"/>
      <c r="W123" s="6"/>
      <c r="X123" s="6"/>
      <c r="Y123" s="6"/>
      <c r="Z123" s="6"/>
      <c r="AD123" s="5"/>
      <c r="AE123" s="5"/>
      <c r="AF123" s="6"/>
      <c r="AG123" s="6"/>
      <c r="AH123" s="6"/>
      <c r="AI123" s="6"/>
      <c r="AJ123" s="6"/>
      <c r="AK123" s="6"/>
      <c r="AL123" s="6"/>
      <c r="AM123" s="6"/>
      <c r="AN123" s="6"/>
      <c r="AO123" s="6"/>
    </row>
    <row r="124" spans="1:41" s="7" customFormat="1" ht="9.9499999999999993" customHeight="1" x14ac:dyDescent="0.25">
      <c r="A124" s="14"/>
      <c r="B124" s="16"/>
      <c r="C124" s="15"/>
      <c r="D124" s="90"/>
      <c r="E124" s="90"/>
      <c r="F124" s="90"/>
      <c r="G124" s="91"/>
      <c r="H124" s="91"/>
      <c r="I124" s="91"/>
      <c r="J124" s="91"/>
      <c r="K124" s="91"/>
      <c r="L124" s="91"/>
      <c r="M124" s="17"/>
      <c r="N124" s="35"/>
      <c r="O124" s="148"/>
      <c r="P124" s="148"/>
      <c r="Q124" s="148"/>
      <c r="R124" s="30"/>
      <c r="S124" s="30"/>
      <c r="U124" s="6"/>
      <c r="V124" s="6"/>
      <c r="W124" s="6"/>
      <c r="X124" s="6"/>
      <c r="Y124" s="6"/>
      <c r="Z124" s="6"/>
      <c r="AD124" s="5"/>
      <c r="AE124" s="5"/>
      <c r="AF124" s="6"/>
      <c r="AG124" s="6"/>
      <c r="AH124" s="6"/>
      <c r="AI124" s="6"/>
      <c r="AJ124" s="6"/>
      <c r="AK124" s="6"/>
      <c r="AL124" s="6"/>
      <c r="AM124" s="6"/>
      <c r="AN124" s="6"/>
      <c r="AO124" s="6"/>
    </row>
    <row r="125" spans="1:41" s="7" customFormat="1" ht="18" customHeight="1" x14ac:dyDescent="0.25">
      <c r="A125" s="14"/>
      <c r="B125" s="388" t="s">
        <v>570</v>
      </c>
      <c r="C125" s="388" t="s">
        <v>479</v>
      </c>
      <c r="D125" s="388" t="s">
        <v>484</v>
      </c>
      <c r="E125" s="388" t="s">
        <v>483</v>
      </c>
      <c r="F125" s="409" t="s">
        <v>544</v>
      </c>
      <c r="G125" s="390" t="s">
        <v>545</v>
      </c>
      <c r="H125" s="391"/>
      <c r="I125" s="410" t="s">
        <v>533</v>
      </c>
      <c r="J125" s="391"/>
      <c r="K125" s="390" t="s">
        <v>546</v>
      </c>
      <c r="L125" s="391"/>
      <c r="M125" s="17"/>
      <c r="N125" s="35"/>
      <c r="O125" s="411"/>
      <c r="P125" s="277"/>
      <c r="Q125" s="277"/>
      <c r="R125" s="316" t="s">
        <v>83</v>
      </c>
      <c r="S125" s="316"/>
      <c r="T125" s="316"/>
      <c r="U125" s="316"/>
      <c r="V125" s="316"/>
      <c r="W125" s="316"/>
      <c r="X125" s="6"/>
      <c r="Y125" s="6"/>
      <c r="Z125" s="6"/>
      <c r="AD125" s="5"/>
      <c r="AE125" s="5"/>
      <c r="AF125" s="6"/>
      <c r="AG125" s="6"/>
      <c r="AH125" s="6"/>
      <c r="AI125" s="6"/>
      <c r="AJ125" s="6"/>
      <c r="AK125" s="6"/>
      <c r="AL125" s="6"/>
      <c r="AM125" s="6"/>
      <c r="AN125" s="6"/>
      <c r="AO125" s="6"/>
    </row>
    <row r="126" spans="1:41" s="7" customFormat="1" ht="18" customHeight="1" x14ac:dyDescent="0.25">
      <c r="A126" s="14"/>
      <c r="B126" s="389"/>
      <c r="C126" s="389"/>
      <c r="D126" s="389"/>
      <c r="E126" s="389"/>
      <c r="F126" s="389"/>
      <c r="G126" s="163" t="s">
        <v>547</v>
      </c>
      <c r="H126" s="163" t="s">
        <v>395</v>
      </c>
      <c r="I126" s="163" t="s">
        <v>548</v>
      </c>
      <c r="J126" s="267" t="s">
        <v>538</v>
      </c>
      <c r="K126" s="163" t="s">
        <v>548</v>
      </c>
      <c r="L126" s="267" t="s">
        <v>538</v>
      </c>
      <c r="M126" s="17"/>
      <c r="N126" s="35"/>
      <c r="O126" s="411"/>
      <c r="P126" s="277"/>
      <c r="Q126" s="277"/>
      <c r="R126" s="316" t="s">
        <v>266</v>
      </c>
      <c r="S126" s="316"/>
      <c r="T126" s="316" t="s">
        <v>84</v>
      </c>
      <c r="U126" s="316"/>
      <c r="V126" s="316" t="s">
        <v>85</v>
      </c>
      <c r="W126" s="316"/>
      <c r="X126" s="6"/>
      <c r="Y126" s="6"/>
      <c r="Z126" s="6"/>
      <c r="AD126" s="5"/>
      <c r="AE126" s="5"/>
      <c r="AF126" s="6"/>
      <c r="AG126" s="6"/>
      <c r="AH126" s="6"/>
      <c r="AI126" s="6"/>
      <c r="AJ126" s="6"/>
      <c r="AK126" s="6"/>
      <c r="AL126" s="6"/>
      <c r="AM126" s="6"/>
      <c r="AN126" s="6"/>
      <c r="AO126" s="6"/>
    </row>
    <row r="127" spans="1:41" s="7" customFormat="1" ht="18" customHeight="1" x14ac:dyDescent="0.25">
      <c r="A127" s="14"/>
      <c r="B127" s="21"/>
      <c r="C127" s="392" t="s">
        <v>549</v>
      </c>
      <c r="D127" s="393"/>
      <c r="E127" s="394"/>
      <c r="F127" s="182"/>
      <c r="G127" s="128"/>
      <c r="H127" s="128"/>
      <c r="I127" s="27"/>
      <c r="J127" s="27"/>
      <c r="K127" s="27"/>
      <c r="L127" s="27"/>
      <c r="M127" s="17"/>
      <c r="N127" s="35"/>
      <c r="O127" s="180"/>
      <c r="P127" s="35"/>
      <c r="Q127" s="35"/>
      <c r="R127" s="382">
        <f>COUNTIF($P128:PJ157,"&gt;=1")</f>
        <v>0</v>
      </c>
      <c r="S127" s="382"/>
      <c r="T127" s="382">
        <f>COUNTIF($P128:$P157,"&gt;=250")</f>
        <v>0</v>
      </c>
      <c r="U127" s="382"/>
      <c r="V127" s="382">
        <f>COUNTIF($P128:$P157,"&gt;=700")</f>
        <v>0</v>
      </c>
      <c r="W127" s="382"/>
      <c r="X127" s="6"/>
      <c r="Y127" s="6"/>
      <c r="Z127" s="6"/>
      <c r="AD127" s="5"/>
      <c r="AE127" s="5"/>
      <c r="AF127" s="6"/>
      <c r="AG127" s="6"/>
      <c r="AH127" s="6"/>
      <c r="AI127" s="6"/>
      <c r="AJ127" s="6"/>
      <c r="AK127" s="6"/>
      <c r="AL127" s="6"/>
      <c r="AM127" s="6"/>
      <c r="AN127" s="6"/>
      <c r="AO127" s="6"/>
    </row>
    <row r="128" spans="1:41" s="7" customFormat="1" ht="27.95" customHeight="1" x14ac:dyDescent="0.25">
      <c r="A128" s="14"/>
      <c r="B128" s="36">
        <v>1</v>
      </c>
      <c r="C128" s="178"/>
      <c r="D128" s="178"/>
      <c r="E128" s="178"/>
      <c r="F128" s="177"/>
      <c r="G128" s="128"/>
      <c r="H128" s="128"/>
      <c r="I128" s="27"/>
      <c r="J128" s="27"/>
      <c r="K128" s="27"/>
      <c r="L128" s="27"/>
      <c r="M128" s="17"/>
      <c r="N128" s="35"/>
      <c r="O128" s="180"/>
      <c r="P128" s="353">
        <f>IF(I128&gt;=J128,I128,J128)</f>
        <v>0</v>
      </c>
      <c r="Q128" s="353"/>
      <c r="R128" s="383"/>
      <c r="S128" s="383"/>
      <c r="T128" s="277"/>
      <c r="U128" s="275"/>
      <c r="V128" s="275"/>
      <c r="W128" s="275"/>
      <c r="X128" s="6"/>
      <c r="Y128" s="6"/>
      <c r="Z128" s="6"/>
      <c r="AD128" s="5"/>
      <c r="AE128" s="5"/>
      <c r="AF128" s="6"/>
      <c r="AG128" s="6"/>
      <c r="AH128" s="6"/>
      <c r="AI128" s="6"/>
      <c r="AJ128" s="6"/>
      <c r="AK128" s="6"/>
      <c r="AL128" s="6"/>
      <c r="AM128" s="6"/>
      <c r="AN128" s="6"/>
      <c r="AO128" s="6"/>
    </row>
    <row r="129" spans="1:41" s="7" customFormat="1" ht="27.95" customHeight="1" x14ac:dyDescent="0.25">
      <c r="A129" s="14"/>
      <c r="B129" s="36">
        <v>2</v>
      </c>
      <c r="C129" s="178"/>
      <c r="D129" s="178"/>
      <c r="E129" s="178"/>
      <c r="F129" s="177"/>
      <c r="G129" s="128"/>
      <c r="H129" s="128"/>
      <c r="I129" s="27"/>
      <c r="J129" s="27"/>
      <c r="K129" s="27"/>
      <c r="L129" s="27"/>
      <c r="M129" s="17"/>
      <c r="N129" s="35"/>
      <c r="O129" s="180"/>
      <c r="P129" s="353">
        <f t="shared" ref="P129:P157" si="28">IF(I129&gt;=J129,I129,J129)</f>
        <v>0</v>
      </c>
      <c r="Q129" s="353"/>
      <c r="R129" s="383"/>
      <c r="S129" s="383"/>
      <c r="T129" s="277"/>
      <c r="U129" s="275"/>
      <c r="V129" s="275"/>
      <c r="W129" s="275"/>
      <c r="X129" s="6"/>
      <c r="Y129" s="6"/>
      <c r="Z129" s="6"/>
      <c r="AD129" s="5"/>
      <c r="AE129" s="5"/>
      <c r="AF129" s="6"/>
      <c r="AG129" s="6"/>
      <c r="AH129" s="6"/>
      <c r="AI129" s="6"/>
      <c r="AJ129" s="6"/>
      <c r="AK129" s="6"/>
      <c r="AL129" s="6"/>
      <c r="AM129" s="6"/>
      <c r="AN129" s="6"/>
      <c r="AO129" s="6"/>
    </row>
    <row r="130" spans="1:41" s="7" customFormat="1" ht="27.95" customHeight="1" x14ac:dyDescent="0.25">
      <c r="A130" s="14"/>
      <c r="B130" s="36">
        <v>3</v>
      </c>
      <c r="C130" s="178"/>
      <c r="D130" s="178"/>
      <c r="E130" s="178"/>
      <c r="F130" s="177"/>
      <c r="G130" s="128"/>
      <c r="H130" s="128"/>
      <c r="I130" s="27"/>
      <c r="J130" s="27"/>
      <c r="K130" s="27"/>
      <c r="L130" s="27"/>
      <c r="M130" s="17"/>
      <c r="N130" s="35"/>
      <c r="O130" s="180"/>
      <c r="P130" s="353">
        <f t="shared" si="28"/>
        <v>0</v>
      </c>
      <c r="Q130" s="353"/>
      <c r="R130" s="383"/>
      <c r="S130" s="383"/>
      <c r="T130" s="277"/>
      <c r="U130" s="275"/>
      <c r="V130" s="275"/>
      <c r="W130" s="275"/>
      <c r="X130" s="6"/>
      <c r="Y130" s="6"/>
      <c r="Z130" s="6"/>
      <c r="AD130" s="5"/>
      <c r="AE130" s="5"/>
      <c r="AF130" s="6"/>
      <c r="AG130" s="6"/>
      <c r="AH130" s="6"/>
      <c r="AI130" s="6"/>
      <c r="AJ130" s="6"/>
      <c r="AK130" s="6"/>
      <c r="AL130" s="6"/>
      <c r="AM130" s="6"/>
      <c r="AN130" s="6"/>
      <c r="AO130" s="6"/>
    </row>
    <row r="131" spans="1:41" s="7" customFormat="1" ht="27.95" customHeight="1" x14ac:dyDescent="0.25">
      <c r="A131" s="14"/>
      <c r="B131" s="36">
        <v>4</v>
      </c>
      <c r="C131" s="178"/>
      <c r="D131" s="178"/>
      <c r="E131" s="178"/>
      <c r="F131" s="177"/>
      <c r="G131" s="128"/>
      <c r="H131" s="128"/>
      <c r="I131" s="27"/>
      <c r="J131" s="27"/>
      <c r="K131" s="27"/>
      <c r="L131" s="27"/>
      <c r="M131" s="17"/>
      <c r="N131" s="35"/>
      <c r="O131" s="180"/>
      <c r="P131" s="353">
        <f t="shared" si="28"/>
        <v>0</v>
      </c>
      <c r="Q131" s="353"/>
      <c r="R131" s="383"/>
      <c r="S131" s="383"/>
      <c r="T131" s="277"/>
      <c r="U131" s="275"/>
      <c r="V131" s="275"/>
      <c r="W131" s="275"/>
      <c r="X131" s="6"/>
      <c r="Y131" s="6"/>
      <c r="Z131" s="6"/>
      <c r="AD131" s="5"/>
      <c r="AE131" s="5"/>
      <c r="AF131" s="6"/>
      <c r="AG131" s="6"/>
      <c r="AH131" s="6"/>
      <c r="AI131" s="6"/>
      <c r="AJ131" s="6"/>
      <c r="AK131" s="6"/>
      <c r="AL131" s="6"/>
      <c r="AM131" s="6"/>
      <c r="AN131" s="6"/>
      <c r="AO131" s="6"/>
    </row>
    <row r="132" spans="1:41" s="7" customFormat="1" ht="27.95" customHeight="1" x14ac:dyDescent="0.25">
      <c r="A132" s="14"/>
      <c r="B132" s="36">
        <v>5</v>
      </c>
      <c r="C132" s="178"/>
      <c r="D132" s="178"/>
      <c r="E132" s="178"/>
      <c r="F132" s="177"/>
      <c r="G132" s="128"/>
      <c r="H132" s="128"/>
      <c r="I132" s="27"/>
      <c r="J132" s="27"/>
      <c r="K132" s="27"/>
      <c r="L132" s="27"/>
      <c r="M132" s="17"/>
      <c r="N132" s="35"/>
      <c r="O132" s="180"/>
      <c r="P132" s="353">
        <f t="shared" si="28"/>
        <v>0</v>
      </c>
      <c r="Q132" s="353"/>
      <c r="R132" s="383"/>
      <c r="S132" s="383"/>
      <c r="T132" s="277"/>
      <c r="U132" s="275"/>
      <c r="V132" s="275"/>
      <c r="W132" s="275"/>
      <c r="X132" s="6"/>
      <c r="Y132" s="6"/>
      <c r="Z132" s="6"/>
      <c r="AD132" s="5"/>
      <c r="AE132" s="5"/>
      <c r="AF132" s="6"/>
      <c r="AG132" s="6"/>
      <c r="AH132" s="6"/>
      <c r="AI132" s="6"/>
      <c r="AJ132" s="6"/>
      <c r="AK132" s="6"/>
      <c r="AL132" s="6"/>
      <c r="AM132" s="6"/>
      <c r="AN132" s="6"/>
      <c r="AO132" s="6"/>
    </row>
    <row r="133" spans="1:41" s="7" customFormat="1" ht="27.95" customHeight="1" x14ac:dyDescent="0.25">
      <c r="A133" s="14"/>
      <c r="B133" s="36">
        <v>6</v>
      </c>
      <c r="C133" s="178"/>
      <c r="D133" s="178"/>
      <c r="E133" s="178"/>
      <c r="F133" s="177"/>
      <c r="G133" s="128"/>
      <c r="H133" s="128"/>
      <c r="I133" s="27"/>
      <c r="J133" s="27"/>
      <c r="K133" s="27"/>
      <c r="L133" s="27"/>
      <c r="M133" s="17"/>
      <c r="N133" s="35"/>
      <c r="O133" s="180"/>
      <c r="P133" s="353">
        <f t="shared" si="28"/>
        <v>0</v>
      </c>
      <c r="Q133" s="353"/>
      <c r="R133" s="383"/>
      <c r="S133" s="383"/>
      <c r="T133" s="277"/>
      <c r="U133" s="275"/>
      <c r="V133" s="275"/>
      <c r="W133" s="275"/>
      <c r="X133" s="6"/>
      <c r="Y133" s="6"/>
      <c r="Z133" s="6"/>
      <c r="AD133" s="5"/>
      <c r="AE133" s="5"/>
      <c r="AF133" s="6"/>
      <c r="AG133" s="6"/>
      <c r="AH133" s="6"/>
      <c r="AI133" s="6"/>
      <c r="AJ133" s="6"/>
      <c r="AK133" s="6"/>
      <c r="AL133" s="6"/>
      <c r="AM133" s="6"/>
      <c r="AN133" s="6"/>
      <c r="AO133" s="6"/>
    </row>
    <row r="134" spans="1:41" s="7" customFormat="1" ht="27.95" customHeight="1" x14ac:dyDescent="0.25">
      <c r="A134" s="14"/>
      <c r="B134" s="36">
        <v>7</v>
      </c>
      <c r="C134" s="178"/>
      <c r="D134" s="178"/>
      <c r="E134" s="178"/>
      <c r="F134" s="177"/>
      <c r="G134" s="128"/>
      <c r="H134" s="128"/>
      <c r="I134" s="27"/>
      <c r="J134" s="27"/>
      <c r="K134" s="27"/>
      <c r="L134" s="27"/>
      <c r="M134" s="17"/>
      <c r="N134" s="35"/>
      <c r="O134" s="180"/>
      <c r="P134" s="353">
        <f t="shared" si="28"/>
        <v>0</v>
      </c>
      <c r="Q134" s="353"/>
      <c r="R134" s="383"/>
      <c r="S134" s="383"/>
      <c r="T134" s="277"/>
      <c r="U134" s="275"/>
      <c r="V134" s="275"/>
      <c r="W134" s="275"/>
      <c r="X134" s="6"/>
      <c r="Y134" s="6"/>
      <c r="Z134" s="6"/>
      <c r="AD134" s="5"/>
      <c r="AE134" s="5"/>
      <c r="AF134" s="6"/>
      <c r="AG134" s="6"/>
      <c r="AH134" s="6"/>
      <c r="AI134" s="6"/>
      <c r="AJ134" s="6"/>
      <c r="AK134" s="6"/>
      <c r="AL134" s="6"/>
      <c r="AM134" s="6"/>
      <c r="AN134" s="6"/>
      <c r="AO134" s="6"/>
    </row>
    <row r="135" spans="1:41" s="7" customFormat="1" ht="27.95" customHeight="1" x14ac:dyDescent="0.25">
      <c r="A135" s="14"/>
      <c r="B135" s="36">
        <v>8</v>
      </c>
      <c r="C135" s="178"/>
      <c r="D135" s="178"/>
      <c r="E135" s="178"/>
      <c r="F135" s="177"/>
      <c r="G135" s="128"/>
      <c r="H135" s="128"/>
      <c r="I135" s="27"/>
      <c r="J135" s="27"/>
      <c r="K135" s="27"/>
      <c r="L135" s="27"/>
      <c r="M135" s="17"/>
      <c r="N135" s="35"/>
      <c r="O135" s="180"/>
      <c r="P135" s="353">
        <f t="shared" si="28"/>
        <v>0</v>
      </c>
      <c r="Q135" s="353"/>
      <c r="R135" s="383"/>
      <c r="S135" s="383"/>
      <c r="T135" s="277"/>
      <c r="U135" s="275"/>
      <c r="V135" s="275"/>
      <c r="W135" s="275"/>
      <c r="X135" s="6"/>
      <c r="Y135" s="6"/>
      <c r="Z135" s="6"/>
      <c r="AD135" s="5"/>
      <c r="AE135" s="5"/>
      <c r="AF135" s="6"/>
      <c r="AG135" s="6"/>
      <c r="AH135" s="6"/>
      <c r="AI135" s="6"/>
      <c r="AJ135" s="6"/>
      <c r="AK135" s="6"/>
      <c r="AL135" s="6"/>
      <c r="AM135" s="6"/>
      <c r="AN135" s="6"/>
      <c r="AO135" s="6"/>
    </row>
    <row r="136" spans="1:41" s="7" customFormat="1" ht="27.95" customHeight="1" x14ac:dyDescent="0.25">
      <c r="A136" s="14"/>
      <c r="B136" s="36">
        <v>9</v>
      </c>
      <c r="C136" s="178"/>
      <c r="D136" s="178"/>
      <c r="E136" s="178"/>
      <c r="F136" s="177"/>
      <c r="G136" s="128"/>
      <c r="H136" s="128"/>
      <c r="I136" s="27"/>
      <c r="J136" s="27"/>
      <c r="K136" s="27"/>
      <c r="L136" s="27"/>
      <c r="M136" s="17"/>
      <c r="N136" s="35"/>
      <c r="O136" s="180"/>
      <c r="P136" s="353">
        <f t="shared" si="28"/>
        <v>0</v>
      </c>
      <c r="Q136" s="353"/>
      <c r="R136" s="383"/>
      <c r="S136" s="383"/>
      <c r="T136" s="277"/>
      <c r="U136" s="275"/>
      <c r="V136" s="275"/>
      <c r="W136" s="275"/>
      <c r="X136" s="6"/>
      <c r="Y136" s="6"/>
      <c r="Z136" s="6"/>
      <c r="AD136" s="5"/>
      <c r="AE136" s="5"/>
      <c r="AF136" s="6"/>
      <c r="AG136" s="6"/>
      <c r="AH136" s="6"/>
      <c r="AI136" s="6"/>
      <c r="AJ136" s="6"/>
      <c r="AK136" s="6"/>
      <c r="AL136" s="6"/>
      <c r="AM136" s="6"/>
      <c r="AN136" s="6"/>
      <c r="AO136" s="6"/>
    </row>
    <row r="137" spans="1:41" s="7" customFormat="1" ht="27.95" customHeight="1" x14ac:dyDescent="0.25">
      <c r="A137" s="14"/>
      <c r="B137" s="36">
        <v>10</v>
      </c>
      <c r="C137" s="178"/>
      <c r="D137" s="178"/>
      <c r="E137" s="178"/>
      <c r="F137" s="177"/>
      <c r="G137" s="128"/>
      <c r="H137" s="128"/>
      <c r="I137" s="27"/>
      <c r="J137" s="27"/>
      <c r="K137" s="27"/>
      <c r="L137" s="27"/>
      <c r="M137" s="17"/>
      <c r="N137" s="35"/>
      <c r="O137" s="180"/>
      <c r="P137" s="353">
        <f t="shared" si="28"/>
        <v>0</v>
      </c>
      <c r="Q137" s="353"/>
      <c r="R137" s="383"/>
      <c r="S137" s="383"/>
      <c r="T137" s="277"/>
      <c r="U137" s="275"/>
      <c r="V137" s="275"/>
      <c r="W137" s="275"/>
      <c r="X137" s="6"/>
      <c r="Y137" s="6"/>
      <c r="Z137" s="6"/>
      <c r="AD137" s="5"/>
      <c r="AE137" s="5"/>
      <c r="AF137" s="6"/>
      <c r="AG137" s="6"/>
      <c r="AH137" s="6"/>
      <c r="AI137" s="6"/>
      <c r="AJ137" s="6"/>
      <c r="AK137" s="6"/>
      <c r="AL137" s="6"/>
      <c r="AM137" s="6"/>
      <c r="AN137" s="6"/>
      <c r="AO137" s="6"/>
    </row>
    <row r="138" spans="1:41" s="7" customFormat="1" ht="27.95" customHeight="1" x14ac:dyDescent="0.25">
      <c r="A138" s="14"/>
      <c r="B138" s="36">
        <v>11</v>
      </c>
      <c r="C138" s="178"/>
      <c r="D138" s="178"/>
      <c r="E138" s="178"/>
      <c r="F138" s="177"/>
      <c r="G138" s="128"/>
      <c r="H138" s="128"/>
      <c r="I138" s="27"/>
      <c r="J138" s="27"/>
      <c r="K138" s="27"/>
      <c r="L138" s="27"/>
      <c r="M138" s="17"/>
      <c r="N138" s="35"/>
      <c r="O138" s="180"/>
      <c r="P138" s="353">
        <f t="shared" si="28"/>
        <v>0</v>
      </c>
      <c r="Q138" s="353"/>
      <c r="R138" s="383"/>
      <c r="S138" s="383"/>
      <c r="T138" s="277"/>
      <c r="U138" s="275"/>
      <c r="V138" s="275"/>
      <c r="W138" s="275"/>
      <c r="X138" s="6"/>
      <c r="Y138" s="6"/>
      <c r="Z138" s="6"/>
      <c r="AD138" s="5"/>
      <c r="AE138" s="5"/>
      <c r="AF138" s="6"/>
      <c r="AG138" s="6"/>
      <c r="AH138" s="6"/>
      <c r="AI138" s="6"/>
      <c r="AJ138" s="6"/>
      <c r="AK138" s="6"/>
      <c r="AL138" s="6"/>
      <c r="AM138" s="6"/>
      <c r="AN138" s="6"/>
      <c r="AO138" s="6"/>
    </row>
    <row r="139" spans="1:41" s="7" customFormat="1" ht="27.95" customHeight="1" x14ac:dyDescent="0.25">
      <c r="A139" s="14"/>
      <c r="B139" s="36">
        <v>12</v>
      </c>
      <c r="C139" s="178"/>
      <c r="D139" s="178"/>
      <c r="E139" s="178"/>
      <c r="F139" s="177"/>
      <c r="G139" s="128"/>
      <c r="H139" s="128"/>
      <c r="I139" s="27"/>
      <c r="J139" s="27"/>
      <c r="K139" s="27"/>
      <c r="L139" s="27"/>
      <c r="M139" s="17"/>
      <c r="N139" s="35"/>
      <c r="O139" s="180"/>
      <c r="P139" s="353">
        <f t="shared" si="28"/>
        <v>0</v>
      </c>
      <c r="Q139" s="353"/>
      <c r="R139" s="383"/>
      <c r="S139" s="383"/>
      <c r="T139" s="277"/>
      <c r="U139" s="275"/>
      <c r="V139" s="275"/>
      <c r="W139" s="275"/>
      <c r="X139" s="6"/>
      <c r="Y139" s="6"/>
      <c r="Z139" s="6"/>
      <c r="AD139" s="5"/>
      <c r="AE139" s="5"/>
      <c r="AF139" s="6"/>
      <c r="AG139" s="6"/>
      <c r="AH139" s="6"/>
      <c r="AI139" s="6"/>
      <c r="AJ139" s="6"/>
      <c r="AK139" s="6"/>
      <c r="AL139" s="6"/>
      <c r="AM139" s="6"/>
      <c r="AN139" s="6"/>
      <c r="AO139" s="6"/>
    </row>
    <row r="140" spans="1:41" s="7" customFormat="1" ht="27.95" customHeight="1" x14ac:dyDescent="0.25">
      <c r="A140" s="14"/>
      <c r="B140" s="36">
        <v>13</v>
      </c>
      <c r="C140" s="178"/>
      <c r="D140" s="178"/>
      <c r="E140" s="178"/>
      <c r="F140" s="177"/>
      <c r="G140" s="128"/>
      <c r="H140" s="128"/>
      <c r="I140" s="27"/>
      <c r="J140" s="27"/>
      <c r="K140" s="27"/>
      <c r="L140" s="27"/>
      <c r="M140" s="17"/>
      <c r="N140" s="35"/>
      <c r="O140" s="180"/>
      <c r="P140" s="353">
        <f t="shared" si="28"/>
        <v>0</v>
      </c>
      <c r="Q140" s="353"/>
      <c r="R140" s="383"/>
      <c r="S140" s="383"/>
      <c r="T140" s="277"/>
      <c r="U140" s="275"/>
      <c r="V140" s="275"/>
      <c r="W140" s="275"/>
      <c r="X140" s="6"/>
      <c r="Y140" s="6"/>
      <c r="Z140" s="6"/>
      <c r="AD140" s="5"/>
      <c r="AE140" s="5"/>
      <c r="AF140" s="6"/>
      <c r="AG140" s="6"/>
      <c r="AH140" s="6"/>
      <c r="AI140" s="6"/>
      <c r="AJ140" s="6"/>
      <c r="AK140" s="6"/>
      <c r="AL140" s="6"/>
      <c r="AM140" s="6"/>
      <c r="AN140" s="6"/>
      <c r="AO140" s="6"/>
    </row>
    <row r="141" spans="1:41" s="7" customFormat="1" ht="27.95" customHeight="1" x14ac:dyDescent="0.25">
      <c r="A141" s="14"/>
      <c r="B141" s="36">
        <v>14</v>
      </c>
      <c r="C141" s="178"/>
      <c r="D141" s="178"/>
      <c r="E141" s="178"/>
      <c r="F141" s="177"/>
      <c r="G141" s="128"/>
      <c r="H141" s="128"/>
      <c r="I141" s="27"/>
      <c r="J141" s="27"/>
      <c r="K141" s="27"/>
      <c r="L141" s="27"/>
      <c r="M141" s="17"/>
      <c r="N141" s="35"/>
      <c r="O141" s="180"/>
      <c r="P141" s="353">
        <f t="shared" si="28"/>
        <v>0</v>
      </c>
      <c r="Q141" s="353"/>
      <c r="R141" s="383"/>
      <c r="S141" s="383"/>
      <c r="T141" s="277"/>
      <c r="U141" s="275"/>
      <c r="V141" s="275"/>
      <c r="W141" s="275"/>
      <c r="X141" s="6"/>
      <c r="Y141" s="6"/>
      <c r="Z141" s="6"/>
      <c r="AD141" s="5"/>
      <c r="AE141" s="5"/>
      <c r="AF141" s="6"/>
      <c r="AG141" s="6"/>
      <c r="AH141" s="6"/>
      <c r="AI141" s="6"/>
      <c r="AJ141" s="6"/>
      <c r="AK141" s="6"/>
      <c r="AL141" s="6"/>
      <c r="AM141" s="6"/>
      <c r="AN141" s="6"/>
      <c r="AO141" s="6"/>
    </row>
    <row r="142" spans="1:41" s="7" customFormat="1" ht="27.95" customHeight="1" x14ac:dyDescent="0.25">
      <c r="A142" s="14"/>
      <c r="B142" s="36">
        <v>15</v>
      </c>
      <c r="C142" s="178"/>
      <c r="D142" s="178"/>
      <c r="E142" s="178"/>
      <c r="F142" s="177"/>
      <c r="G142" s="128"/>
      <c r="H142" s="128"/>
      <c r="I142" s="27"/>
      <c r="J142" s="27"/>
      <c r="K142" s="27"/>
      <c r="L142" s="27"/>
      <c r="M142" s="17"/>
      <c r="N142" s="35"/>
      <c r="O142" s="180"/>
      <c r="P142" s="353">
        <f t="shared" si="28"/>
        <v>0</v>
      </c>
      <c r="Q142" s="353"/>
      <c r="R142" s="383"/>
      <c r="S142" s="383"/>
      <c r="T142" s="277"/>
      <c r="U142" s="275"/>
      <c r="V142" s="275"/>
      <c r="W142" s="275"/>
      <c r="X142" s="6"/>
      <c r="Y142" s="6"/>
      <c r="Z142" s="6"/>
      <c r="AD142" s="5"/>
      <c r="AE142" s="5"/>
      <c r="AF142" s="6"/>
      <c r="AG142" s="6"/>
      <c r="AH142" s="6"/>
      <c r="AI142" s="6"/>
      <c r="AJ142" s="6"/>
      <c r="AK142" s="6"/>
      <c r="AL142" s="6"/>
      <c r="AM142" s="6"/>
      <c r="AN142" s="6"/>
      <c r="AO142" s="6"/>
    </row>
    <row r="143" spans="1:41" s="7" customFormat="1" ht="27.95" customHeight="1" x14ac:dyDescent="0.25">
      <c r="A143" s="14"/>
      <c r="B143" s="36">
        <v>16</v>
      </c>
      <c r="C143" s="178"/>
      <c r="D143" s="178"/>
      <c r="E143" s="178"/>
      <c r="F143" s="177"/>
      <c r="G143" s="128"/>
      <c r="H143" s="128"/>
      <c r="I143" s="27"/>
      <c r="J143" s="27"/>
      <c r="K143" s="27"/>
      <c r="L143" s="27"/>
      <c r="M143" s="17"/>
      <c r="N143" s="35"/>
      <c r="O143" s="180"/>
      <c r="P143" s="353">
        <f t="shared" si="28"/>
        <v>0</v>
      </c>
      <c r="Q143" s="353"/>
      <c r="R143" s="383"/>
      <c r="S143" s="383"/>
      <c r="T143" s="277"/>
      <c r="U143" s="275"/>
      <c r="V143" s="275"/>
      <c r="W143" s="275"/>
      <c r="X143" s="6"/>
      <c r="Y143" s="6"/>
      <c r="Z143" s="6"/>
      <c r="AD143" s="5"/>
      <c r="AE143" s="5"/>
      <c r="AF143" s="6"/>
      <c r="AG143" s="6"/>
      <c r="AH143" s="6"/>
      <c r="AI143" s="6"/>
      <c r="AJ143" s="6"/>
      <c r="AK143" s="6"/>
      <c r="AL143" s="6"/>
      <c r="AM143" s="6"/>
      <c r="AN143" s="6"/>
      <c r="AO143" s="6"/>
    </row>
    <row r="144" spans="1:41" s="7" customFormat="1" ht="27.95" customHeight="1" x14ac:dyDescent="0.25">
      <c r="A144" s="14"/>
      <c r="B144" s="36">
        <v>17</v>
      </c>
      <c r="C144" s="178"/>
      <c r="D144" s="178"/>
      <c r="E144" s="178"/>
      <c r="F144" s="177"/>
      <c r="G144" s="128"/>
      <c r="H144" s="128"/>
      <c r="I144" s="27"/>
      <c r="J144" s="27"/>
      <c r="K144" s="27"/>
      <c r="L144" s="27"/>
      <c r="M144" s="17"/>
      <c r="N144" s="35"/>
      <c r="O144" s="180"/>
      <c r="P144" s="353">
        <f t="shared" si="28"/>
        <v>0</v>
      </c>
      <c r="Q144" s="353"/>
      <c r="R144" s="383"/>
      <c r="S144" s="383"/>
      <c r="T144" s="277"/>
      <c r="U144" s="275"/>
      <c r="V144" s="275"/>
      <c r="W144" s="275"/>
      <c r="X144" s="6"/>
      <c r="Y144" s="6"/>
      <c r="Z144" s="6"/>
      <c r="AD144" s="5"/>
      <c r="AE144" s="5"/>
      <c r="AF144" s="6"/>
      <c r="AG144" s="6"/>
      <c r="AH144" s="6"/>
      <c r="AI144" s="6"/>
      <c r="AJ144" s="6"/>
      <c r="AK144" s="6"/>
      <c r="AL144" s="6"/>
      <c r="AM144" s="6"/>
      <c r="AN144" s="6"/>
      <c r="AO144" s="6"/>
    </row>
    <row r="145" spans="1:41" s="7" customFormat="1" ht="27.95" customHeight="1" x14ac:dyDescent="0.25">
      <c r="A145" s="14"/>
      <c r="B145" s="36">
        <v>18</v>
      </c>
      <c r="C145" s="178"/>
      <c r="D145" s="178"/>
      <c r="E145" s="178"/>
      <c r="F145" s="177"/>
      <c r="G145" s="128"/>
      <c r="H145" s="128"/>
      <c r="I145" s="27"/>
      <c r="J145" s="27"/>
      <c r="K145" s="27"/>
      <c r="L145" s="27"/>
      <c r="M145" s="17"/>
      <c r="N145" s="35"/>
      <c r="O145" s="180"/>
      <c r="P145" s="353">
        <f t="shared" si="28"/>
        <v>0</v>
      </c>
      <c r="Q145" s="353"/>
      <c r="R145" s="383"/>
      <c r="S145" s="383"/>
      <c r="T145" s="277"/>
      <c r="U145" s="275"/>
      <c r="V145" s="275"/>
      <c r="W145" s="275"/>
      <c r="X145" s="6"/>
      <c r="Y145" s="6"/>
      <c r="Z145" s="6"/>
      <c r="AD145" s="5"/>
      <c r="AE145" s="5"/>
      <c r="AF145" s="6"/>
      <c r="AG145" s="6"/>
      <c r="AH145" s="6"/>
      <c r="AI145" s="6"/>
      <c r="AJ145" s="6"/>
      <c r="AK145" s="6"/>
      <c r="AL145" s="6"/>
      <c r="AM145" s="6"/>
      <c r="AN145" s="6"/>
      <c r="AO145" s="6"/>
    </row>
    <row r="146" spans="1:41" s="7" customFormat="1" ht="27.95" customHeight="1" x14ac:dyDescent="0.25">
      <c r="A146" s="14"/>
      <c r="B146" s="36">
        <v>19</v>
      </c>
      <c r="C146" s="178"/>
      <c r="D146" s="178"/>
      <c r="E146" s="178"/>
      <c r="F146" s="177"/>
      <c r="G146" s="128"/>
      <c r="H146" s="128"/>
      <c r="I146" s="27"/>
      <c r="J146" s="27"/>
      <c r="K146" s="27"/>
      <c r="L146" s="27"/>
      <c r="M146" s="17"/>
      <c r="N146" s="35"/>
      <c r="O146" s="180"/>
      <c r="P146" s="353">
        <f t="shared" si="28"/>
        <v>0</v>
      </c>
      <c r="Q146" s="353"/>
      <c r="R146" s="383"/>
      <c r="S146" s="383"/>
      <c r="T146" s="277"/>
      <c r="U146" s="275"/>
      <c r="V146" s="275"/>
      <c r="W146" s="275"/>
      <c r="X146" s="6"/>
      <c r="Y146" s="6"/>
      <c r="Z146" s="6"/>
      <c r="AD146" s="5"/>
      <c r="AE146" s="5"/>
      <c r="AF146" s="6"/>
      <c r="AG146" s="6"/>
      <c r="AH146" s="6"/>
      <c r="AI146" s="6"/>
      <c r="AJ146" s="6"/>
      <c r="AK146" s="6"/>
      <c r="AL146" s="6"/>
      <c r="AM146" s="6"/>
      <c r="AN146" s="6"/>
      <c r="AO146" s="6"/>
    </row>
    <row r="147" spans="1:41" s="7" customFormat="1" ht="27.95" customHeight="1" x14ac:dyDescent="0.25">
      <c r="A147" s="14"/>
      <c r="B147" s="36">
        <v>20</v>
      </c>
      <c r="C147" s="178"/>
      <c r="D147" s="178"/>
      <c r="E147" s="178"/>
      <c r="F147" s="177"/>
      <c r="G147" s="128"/>
      <c r="H147" s="128"/>
      <c r="I147" s="27"/>
      <c r="J147" s="27"/>
      <c r="K147" s="27"/>
      <c r="L147" s="27"/>
      <c r="M147" s="17"/>
      <c r="N147" s="35"/>
      <c r="O147" s="180"/>
      <c r="P147" s="353">
        <f t="shared" si="28"/>
        <v>0</v>
      </c>
      <c r="Q147" s="353"/>
      <c r="R147" s="383"/>
      <c r="S147" s="383"/>
      <c r="T147" s="277"/>
      <c r="U147" s="275"/>
      <c r="V147" s="275"/>
      <c r="W147" s="275"/>
      <c r="X147" s="6"/>
      <c r="Y147" s="6"/>
      <c r="Z147" s="6"/>
      <c r="AD147" s="5"/>
      <c r="AE147" s="5"/>
      <c r="AF147" s="6"/>
      <c r="AG147" s="6"/>
      <c r="AH147" s="6"/>
      <c r="AI147" s="6"/>
      <c r="AJ147" s="6"/>
      <c r="AK147" s="6"/>
      <c r="AL147" s="6"/>
      <c r="AM147" s="6"/>
      <c r="AN147" s="6"/>
      <c r="AO147" s="6"/>
    </row>
    <row r="148" spans="1:41" s="7" customFormat="1" ht="27.95" customHeight="1" x14ac:dyDescent="0.25">
      <c r="A148" s="14"/>
      <c r="B148" s="36">
        <v>21</v>
      </c>
      <c r="C148" s="178"/>
      <c r="D148" s="178"/>
      <c r="E148" s="178"/>
      <c r="F148" s="177"/>
      <c r="G148" s="128"/>
      <c r="H148" s="128"/>
      <c r="I148" s="27"/>
      <c r="J148" s="27"/>
      <c r="K148" s="27"/>
      <c r="L148" s="27"/>
      <c r="M148" s="17"/>
      <c r="N148" s="35"/>
      <c r="O148" s="180"/>
      <c r="P148" s="353">
        <f t="shared" si="28"/>
        <v>0</v>
      </c>
      <c r="Q148" s="353"/>
      <c r="R148" s="383"/>
      <c r="S148" s="383"/>
      <c r="T148" s="277"/>
      <c r="U148" s="275"/>
      <c r="V148" s="275"/>
      <c r="W148" s="275"/>
      <c r="X148" s="6"/>
      <c r="Y148" s="6"/>
      <c r="Z148" s="6"/>
      <c r="AD148" s="5"/>
      <c r="AE148" s="5"/>
      <c r="AF148" s="6"/>
      <c r="AG148" s="6"/>
      <c r="AH148" s="6"/>
      <c r="AI148" s="6"/>
      <c r="AJ148" s="6"/>
      <c r="AK148" s="6"/>
      <c r="AL148" s="6"/>
      <c r="AM148" s="6"/>
      <c r="AN148" s="6"/>
      <c r="AO148" s="6"/>
    </row>
    <row r="149" spans="1:41" s="7" customFormat="1" ht="27.95" customHeight="1" x14ac:dyDescent="0.25">
      <c r="A149" s="14"/>
      <c r="B149" s="36">
        <v>22</v>
      </c>
      <c r="C149" s="178"/>
      <c r="D149" s="178"/>
      <c r="E149" s="178"/>
      <c r="F149" s="177"/>
      <c r="G149" s="128"/>
      <c r="H149" s="128"/>
      <c r="I149" s="27"/>
      <c r="J149" s="27"/>
      <c r="K149" s="27"/>
      <c r="L149" s="27"/>
      <c r="M149" s="17"/>
      <c r="N149" s="35"/>
      <c r="O149" s="180"/>
      <c r="P149" s="353">
        <f t="shared" si="28"/>
        <v>0</v>
      </c>
      <c r="Q149" s="353"/>
      <c r="R149" s="383"/>
      <c r="S149" s="383"/>
      <c r="T149" s="277"/>
      <c r="U149" s="275"/>
      <c r="V149" s="275"/>
      <c r="W149" s="275"/>
      <c r="X149" s="6"/>
      <c r="Y149" s="6"/>
      <c r="Z149" s="6"/>
      <c r="AD149" s="5"/>
      <c r="AE149" s="5"/>
      <c r="AF149" s="6"/>
      <c r="AG149" s="6"/>
      <c r="AH149" s="6"/>
      <c r="AI149" s="6"/>
      <c r="AJ149" s="6"/>
      <c r="AK149" s="6"/>
      <c r="AL149" s="6"/>
      <c r="AM149" s="6"/>
      <c r="AN149" s="6"/>
      <c r="AO149" s="6"/>
    </row>
    <row r="150" spans="1:41" s="7" customFormat="1" ht="27.95" customHeight="1" x14ac:dyDescent="0.25">
      <c r="A150" s="14"/>
      <c r="B150" s="36">
        <v>23</v>
      </c>
      <c r="C150" s="178"/>
      <c r="D150" s="178"/>
      <c r="E150" s="178"/>
      <c r="F150" s="177"/>
      <c r="G150" s="128"/>
      <c r="H150" s="128"/>
      <c r="I150" s="27"/>
      <c r="J150" s="27"/>
      <c r="K150" s="27"/>
      <c r="L150" s="27"/>
      <c r="M150" s="17"/>
      <c r="N150" s="35"/>
      <c r="O150" s="180"/>
      <c r="P150" s="353">
        <f t="shared" si="28"/>
        <v>0</v>
      </c>
      <c r="Q150" s="353"/>
      <c r="R150" s="383"/>
      <c r="S150" s="383"/>
      <c r="T150" s="277"/>
      <c r="U150" s="275"/>
      <c r="V150" s="275"/>
      <c r="W150" s="275"/>
      <c r="X150" s="6"/>
      <c r="Y150" s="6"/>
      <c r="Z150" s="6"/>
      <c r="AD150" s="5"/>
      <c r="AE150" s="5"/>
      <c r="AF150" s="6"/>
      <c r="AG150" s="6"/>
      <c r="AH150" s="6"/>
      <c r="AI150" s="6"/>
      <c r="AJ150" s="6"/>
      <c r="AK150" s="6"/>
      <c r="AL150" s="6"/>
      <c r="AM150" s="6"/>
      <c r="AN150" s="6"/>
      <c r="AO150" s="6"/>
    </row>
    <row r="151" spans="1:41" s="7" customFormat="1" ht="27.95" customHeight="1" x14ac:dyDescent="0.25">
      <c r="A151" s="14"/>
      <c r="B151" s="36">
        <v>24</v>
      </c>
      <c r="C151" s="178"/>
      <c r="D151" s="178"/>
      <c r="E151" s="178"/>
      <c r="F151" s="177"/>
      <c r="G151" s="128"/>
      <c r="H151" s="128"/>
      <c r="I151" s="27"/>
      <c r="J151" s="27"/>
      <c r="K151" s="27"/>
      <c r="L151" s="27"/>
      <c r="M151" s="17"/>
      <c r="N151" s="35"/>
      <c r="O151" s="180"/>
      <c r="P151" s="353">
        <f t="shared" si="28"/>
        <v>0</v>
      </c>
      <c r="Q151" s="353"/>
      <c r="R151" s="383"/>
      <c r="S151" s="383"/>
      <c r="T151" s="277"/>
      <c r="U151" s="275"/>
      <c r="V151" s="275"/>
      <c r="W151" s="275"/>
      <c r="X151" s="6"/>
      <c r="Y151" s="6"/>
      <c r="Z151" s="6"/>
      <c r="AD151" s="5"/>
      <c r="AE151" s="5"/>
      <c r="AF151" s="6"/>
      <c r="AG151" s="6"/>
      <c r="AH151" s="6"/>
      <c r="AI151" s="6"/>
      <c r="AJ151" s="6"/>
      <c r="AK151" s="6"/>
      <c r="AL151" s="6"/>
      <c r="AM151" s="6"/>
      <c r="AN151" s="6"/>
      <c r="AO151" s="6"/>
    </row>
    <row r="152" spans="1:41" s="7" customFormat="1" ht="27.95" customHeight="1" x14ac:dyDescent="0.25">
      <c r="A152" s="14"/>
      <c r="B152" s="36">
        <v>25</v>
      </c>
      <c r="C152" s="178"/>
      <c r="D152" s="178"/>
      <c r="E152" s="178"/>
      <c r="F152" s="177"/>
      <c r="G152" s="128"/>
      <c r="H152" s="128"/>
      <c r="I152" s="27"/>
      <c r="J152" s="27"/>
      <c r="K152" s="27"/>
      <c r="L152" s="27"/>
      <c r="M152" s="17"/>
      <c r="N152" s="35"/>
      <c r="O152" s="180"/>
      <c r="P152" s="353">
        <f t="shared" si="28"/>
        <v>0</v>
      </c>
      <c r="Q152" s="353"/>
      <c r="R152" s="383"/>
      <c r="S152" s="383"/>
      <c r="T152" s="277"/>
      <c r="U152" s="275"/>
      <c r="V152" s="275"/>
      <c r="W152" s="275"/>
      <c r="X152" s="6"/>
      <c r="Y152" s="6"/>
      <c r="Z152" s="6"/>
      <c r="AD152" s="5"/>
      <c r="AE152" s="5"/>
      <c r="AF152" s="6"/>
      <c r="AG152" s="6"/>
      <c r="AH152" s="6"/>
      <c r="AI152" s="6"/>
      <c r="AJ152" s="6"/>
      <c r="AK152" s="6"/>
      <c r="AL152" s="6"/>
      <c r="AM152" s="6"/>
      <c r="AN152" s="6"/>
      <c r="AO152" s="6"/>
    </row>
    <row r="153" spans="1:41" s="7" customFormat="1" ht="27.95" customHeight="1" x14ac:dyDescent="0.25">
      <c r="A153" s="14"/>
      <c r="B153" s="36">
        <v>26</v>
      </c>
      <c r="C153" s="178"/>
      <c r="D153" s="178"/>
      <c r="E153" s="178"/>
      <c r="F153" s="177"/>
      <c r="G153" s="128"/>
      <c r="H153" s="128"/>
      <c r="I153" s="27"/>
      <c r="J153" s="27"/>
      <c r="K153" s="27"/>
      <c r="L153" s="27"/>
      <c r="M153" s="17"/>
      <c r="N153" s="35"/>
      <c r="O153" s="180"/>
      <c r="P153" s="353">
        <f t="shared" si="28"/>
        <v>0</v>
      </c>
      <c r="Q153" s="353"/>
      <c r="R153" s="383"/>
      <c r="S153" s="383"/>
      <c r="T153" s="277"/>
      <c r="U153" s="275"/>
      <c r="V153" s="275"/>
      <c r="W153" s="275"/>
      <c r="X153" s="6"/>
      <c r="Y153" s="6"/>
      <c r="Z153" s="6"/>
      <c r="AD153" s="5"/>
      <c r="AE153" s="5"/>
      <c r="AF153" s="6"/>
      <c r="AG153" s="6"/>
      <c r="AH153" s="6"/>
      <c r="AI153" s="6"/>
      <c r="AJ153" s="6"/>
      <c r="AK153" s="6"/>
      <c r="AL153" s="6"/>
      <c r="AM153" s="6"/>
      <c r="AN153" s="6"/>
      <c r="AO153" s="6"/>
    </row>
    <row r="154" spans="1:41" s="7" customFormat="1" ht="27.95" customHeight="1" x14ac:dyDescent="0.25">
      <c r="A154" s="14"/>
      <c r="B154" s="36">
        <v>27</v>
      </c>
      <c r="C154" s="178"/>
      <c r="D154" s="178"/>
      <c r="E154" s="178"/>
      <c r="F154" s="177"/>
      <c r="G154" s="128"/>
      <c r="H154" s="128"/>
      <c r="I154" s="27"/>
      <c r="J154" s="27"/>
      <c r="K154" s="27"/>
      <c r="L154" s="27"/>
      <c r="M154" s="17"/>
      <c r="N154" s="35"/>
      <c r="O154" s="180"/>
      <c r="P154" s="353">
        <f t="shared" si="28"/>
        <v>0</v>
      </c>
      <c r="Q154" s="353"/>
      <c r="R154" s="383"/>
      <c r="S154" s="383"/>
      <c r="T154" s="277"/>
      <c r="U154" s="275"/>
      <c r="V154" s="275"/>
      <c r="W154" s="275"/>
      <c r="X154" s="6"/>
      <c r="Y154" s="6"/>
      <c r="Z154" s="6"/>
      <c r="AD154" s="5"/>
      <c r="AE154" s="5"/>
      <c r="AF154" s="6"/>
      <c r="AG154" s="6"/>
      <c r="AH154" s="6"/>
      <c r="AI154" s="6"/>
      <c r="AJ154" s="6"/>
      <c r="AK154" s="6"/>
      <c r="AL154" s="6"/>
      <c r="AM154" s="6"/>
      <c r="AN154" s="6"/>
      <c r="AO154" s="6"/>
    </row>
    <row r="155" spans="1:41" s="7" customFormat="1" ht="27.95" customHeight="1" x14ac:dyDescent="0.25">
      <c r="A155" s="14"/>
      <c r="B155" s="36">
        <v>28</v>
      </c>
      <c r="C155" s="178"/>
      <c r="D155" s="178"/>
      <c r="E155" s="178"/>
      <c r="F155" s="177"/>
      <c r="G155" s="128"/>
      <c r="H155" s="128"/>
      <c r="I155" s="27"/>
      <c r="J155" s="27"/>
      <c r="K155" s="27"/>
      <c r="L155" s="27"/>
      <c r="M155" s="17"/>
      <c r="N155" s="35"/>
      <c r="O155" s="180"/>
      <c r="P155" s="353">
        <f t="shared" si="28"/>
        <v>0</v>
      </c>
      <c r="Q155" s="353"/>
      <c r="R155" s="383"/>
      <c r="S155" s="383"/>
      <c r="T155" s="277"/>
      <c r="U155" s="275"/>
      <c r="V155" s="275"/>
      <c r="W155" s="275"/>
      <c r="X155" s="6"/>
      <c r="Y155" s="6"/>
      <c r="Z155" s="6"/>
      <c r="AD155" s="5"/>
      <c r="AE155" s="5"/>
      <c r="AF155" s="6"/>
      <c r="AG155" s="6"/>
      <c r="AH155" s="6"/>
      <c r="AI155" s="6"/>
      <c r="AJ155" s="6"/>
      <c r="AK155" s="6"/>
      <c r="AL155" s="6"/>
      <c r="AM155" s="6"/>
      <c r="AN155" s="6"/>
      <c r="AO155" s="6"/>
    </row>
    <row r="156" spans="1:41" s="7" customFormat="1" ht="27.95" customHeight="1" x14ac:dyDescent="0.25">
      <c r="A156" s="14"/>
      <c r="B156" s="36">
        <v>29</v>
      </c>
      <c r="C156" s="178"/>
      <c r="D156" s="178"/>
      <c r="E156" s="178"/>
      <c r="F156" s="177"/>
      <c r="G156" s="128"/>
      <c r="H156" s="128"/>
      <c r="I156" s="27"/>
      <c r="J156" s="27"/>
      <c r="K156" s="27"/>
      <c r="L156" s="27"/>
      <c r="M156" s="17"/>
      <c r="N156" s="35"/>
      <c r="O156" s="180"/>
      <c r="P156" s="353">
        <f t="shared" si="28"/>
        <v>0</v>
      </c>
      <c r="Q156" s="353"/>
      <c r="R156" s="383"/>
      <c r="S156" s="383"/>
      <c r="T156" s="277"/>
      <c r="U156" s="275"/>
      <c r="V156" s="275"/>
      <c r="W156" s="275"/>
      <c r="X156" s="6"/>
      <c r="Y156" s="6"/>
      <c r="Z156" s="6"/>
      <c r="AD156" s="5"/>
      <c r="AE156" s="5"/>
      <c r="AF156" s="6"/>
      <c r="AG156" s="6"/>
      <c r="AH156" s="6"/>
      <c r="AI156" s="6"/>
      <c r="AJ156" s="6"/>
      <c r="AK156" s="6"/>
      <c r="AL156" s="6"/>
      <c r="AM156" s="6"/>
      <c r="AN156" s="6"/>
      <c r="AO156" s="6"/>
    </row>
    <row r="157" spans="1:41" s="7" customFormat="1" ht="27.95" customHeight="1" x14ac:dyDescent="0.25">
      <c r="A157" s="14"/>
      <c r="B157" s="36">
        <v>30</v>
      </c>
      <c r="C157" s="178"/>
      <c r="D157" s="178"/>
      <c r="E157" s="178"/>
      <c r="F157" s="177"/>
      <c r="G157" s="128"/>
      <c r="H157" s="128"/>
      <c r="I157" s="27"/>
      <c r="J157" s="27"/>
      <c r="K157" s="27"/>
      <c r="L157" s="27"/>
      <c r="M157" s="17"/>
      <c r="N157" s="35"/>
      <c r="O157" s="180"/>
      <c r="P157" s="353">
        <f t="shared" si="28"/>
        <v>0</v>
      </c>
      <c r="Q157" s="353"/>
      <c r="R157" s="383"/>
      <c r="S157" s="383"/>
      <c r="T157" s="277"/>
      <c r="U157" s="275"/>
      <c r="V157" s="275"/>
      <c r="W157" s="275"/>
      <c r="X157" s="6"/>
      <c r="Y157" s="6"/>
      <c r="Z157" s="6"/>
      <c r="AD157" s="5"/>
      <c r="AE157" s="5"/>
      <c r="AF157" s="6"/>
      <c r="AG157" s="6"/>
      <c r="AH157" s="6"/>
      <c r="AI157" s="6"/>
      <c r="AJ157" s="6"/>
      <c r="AK157" s="6"/>
      <c r="AL157" s="6"/>
      <c r="AM157" s="6"/>
      <c r="AN157" s="6"/>
      <c r="AO157" s="6"/>
    </row>
    <row r="158" spans="1:41" s="7" customFormat="1" ht="18" customHeight="1" x14ac:dyDescent="0.25">
      <c r="A158" s="14"/>
      <c r="B158" s="23"/>
      <c r="C158" s="90"/>
      <c r="D158" s="90"/>
      <c r="E158" s="90"/>
      <c r="F158" s="36">
        <f>COUNTIF(F128:F157,"ja")</f>
        <v>0</v>
      </c>
      <c r="G158" s="406" t="s">
        <v>77</v>
      </c>
      <c r="H158" s="407"/>
      <c r="I158" s="160">
        <f>SUM(I127:I157)</f>
        <v>0</v>
      </c>
      <c r="J158" s="160">
        <f t="shared" ref="J158:L158" si="29">SUM(J127:J157)</f>
        <v>0</v>
      </c>
      <c r="K158" s="160">
        <f t="shared" si="29"/>
        <v>0</v>
      </c>
      <c r="L158" s="160">
        <f t="shared" si="29"/>
        <v>0</v>
      </c>
      <c r="M158" s="17"/>
      <c r="N158" s="35"/>
      <c r="O158" s="148"/>
      <c r="P158" s="383"/>
      <c r="Q158" s="411"/>
      <c r="R158" s="383"/>
      <c r="S158" s="411"/>
      <c r="U158" s="6"/>
      <c r="V158" s="6"/>
      <c r="W158" s="6"/>
      <c r="X158" s="6"/>
      <c r="Y158" s="6"/>
      <c r="Z158" s="6"/>
      <c r="AD158" s="5"/>
      <c r="AE158" s="5"/>
      <c r="AF158" s="6"/>
      <c r="AG158" s="6"/>
      <c r="AH158" s="6"/>
      <c r="AI158" s="6"/>
      <c r="AJ158" s="6"/>
      <c r="AK158" s="6"/>
      <c r="AL158" s="6"/>
      <c r="AM158" s="6"/>
      <c r="AN158" s="6"/>
      <c r="AO158" s="6"/>
    </row>
    <row r="159" spans="1:41" s="7" customFormat="1" ht="9.9499999999999993" customHeight="1" x14ac:dyDescent="0.25">
      <c r="A159" s="14"/>
      <c r="B159" s="23"/>
      <c r="C159" s="90"/>
      <c r="D159" s="90"/>
      <c r="E159" s="90"/>
      <c r="F159" s="90"/>
      <c r="G159" s="91"/>
      <c r="H159" s="91"/>
      <c r="I159" s="91"/>
      <c r="J159" s="91"/>
      <c r="K159" s="91"/>
      <c r="L159" s="91"/>
      <c r="M159" s="17"/>
      <c r="N159" s="35"/>
      <c r="O159" s="148"/>
      <c r="P159" s="180"/>
      <c r="Q159" s="148"/>
      <c r="R159" s="180"/>
      <c r="S159" s="148"/>
      <c r="U159" s="6"/>
      <c r="V159" s="6"/>
      <c r="W159" s="6"/>
      <c r="X159" s="6"/>
      <c r="Y159" s="6"/>
      <c r="Z159" s="6"/>
      <c r="AD159" s="5"/>
      <c r="AE159" s="5"/>
      <c r="AF159" s="6"/>
      <c r="AG159" s="6"/>
      <c r="AH159" s="6"/>
      <c r="AI159" s="6"/>
      <c r="AJ159" s="6"/>
      <c r="AK159" s="6"/>
      <c r="AL159" s="6"/>
      <c r="AM159" s="6"/>
      <c r="AN159" s="6"/>
      <c r="AO159" s="6"/>
    </row>
    <row r="160" spans="1:41" s="7" customFormat="1" ht="18" customHeight="1" x14ac:dyDescent="0.25">
      <c r="A160" s="14"/>
      <c r="B160" s="16"/>
      <c r="C160" s="15" t="s">
        <v>505</v>
      </c>
      <c r="D160" s="15"/>
      <c r="E160" s="15"/>
      <c r="F160" s="15"/>
      <c r="G160" s="91"/>
      <c r="H160" s="91"/>
      <c r="I160" s="91"/>
      <c r="J160" s="91"/>
      <c r="K160" s="91"/>
      <c r="L160" s="91"/>
      <c r="M160" s="17"/>
      <c r="N160" s="35"/>
      <c r="O160" s="30"/>
      <c r="P160" s="30"/>
      <c r="Q160" s="30"/>
      <c r="R160" s="30"/>
      <c r="S160" s="30"/>
      <c r="U160" s="6"/>
      <c r="V160" s="6"/>
      <c r="W160" s="6"/>
      <c r="X160" s="6"/>
      <c r="Y160" s="6"/>
      <c r="Z160" s="6"/>
      <c r="AD160" s="5"/>
      <c r="AE160" s="5"/>
      <c r="AF160" s="6"/>
      <c r="AG160" s="6"/>
      <c r="AH160" s="6"/>
      <c r="AI160" s="6"/>
      <c r="AJ160" s="6"/>
      <c r="AK160" s="6"/>
      <c r="AL160" s="6"/>
      <c r="AM160" s="6"/>
      <c r="AN160" s="6"/>
      <c r="AO160" s="6"/>
    </row>
    <row r="161" spans="1:41" s="7" customFormat="1" ht="18" customHeight="1" x14ac:dyDescent="0.25">
      <c r="A161" s="14"/>
      <c r="B161" s="16"/>
      <c r="C161" s="90" t="s">
        <v>506</v>
      </c>
      <c r="D161" s="90"/>
      <c r="E161" s="398"/>
      <c r="F161" s="399"/>
      <c r="G161" s="399"/>
      <c r="H161" s="399"/>
      <c r="I161" s="399"/>
      <c r="J161" s="399"/>
      <c r="K161" s="399"/>
      <c r="L161" s="400"/>
      <c r="M161" s="17"/>
      <c r="N161" s="35"/>
      <c r="O161" s="30"/>
      <c r="P161" s="30"/>
      <c r="Q161" s="30"/>
      <c r="R161" s="30"/>
      <c r="S161" s="30"/>
      <c r="U161" s="6"/>
      <c r="V161" s="6"/>
      <c r="W161" s="6"/>
      <c r="X161" s="6"/>
      <c r="Y161" s="6"/>
      <c r="Z161" s="6"/>
      <c r="AD161" s="5"/>
      <c r="AE161" s="5"/>
      <c r="AF161" s="6"/>
      <c r="AG161" s="6"/>
      <c r="AH161" s="6"/>
      <c r="AI161" s="6"/>
      <c r="AJ161" s="6"/>
      <c r="AK161" s="6"/>
      <c r="AL161" s="6"/>
      <c r="AM161" s="6"/>
      <c r="AN161" s="6"/>
      <c r="AO161" s="6"/>
    </row>
    <row r="162" spans="1:41" s="7" customFormat="1" ht="18" customHeight="1" x14ac:dyDescent="0.25">
      <c r="A162" s="14"/>
      <c r="B162" s="16"/>
      <c r="C162" s="90" t="s">
        <v>550</v>
      </c>
      <c r="D162" s="90"/>
      <c r="E162" s="398"/>
      <c r="F162" s="399"/>
      <c r="G162" s="399"/>
      <c r="H162" s="399"/>
      <c r="I162" s="399"/>
      <c r="J162" s="399"/>
      <c r="K162" s="399"/>
      <c r="L162" s="400"/>
      <c r="M162" s="17"/>
      <c r="N162" s="35"/>
      <c r="O162" s="30"/>
      <c r="P162" s="30"/>
      <c r="Q162" s="30"/>
      <c r="R162" s="30"/>
      <c r="S162" s="30"/>
      <c r="U162" s="6"/>
      <c r="V162" s="6"/>
      <c r="W162" s="6"/>
      <c r="X162" s="6"/>
      <c r="Y162" s="6"/>
      <c r="Z162" s="6"/>
      <c r="AD162" s="5"/>
      <c r="AE162" s="5"/>
      <c r="AF162" s="6"/>
      <c r="AG162" s="6"/>
      <c r="AH162" s="6"/>
      <c r="AI162" s="6"/>
      <c r="AJ162" s="6"/>
      <c r="AK162" s="6"/>
      <c r="AL162" s="6"/>
      <c r="AM162" s="6"/>
      <c r="AN162" s="6"/>
      <c r="AO162" s="6"/>
    </row>
    <row r="163" spans="1:41" s="7" customFormat="1" ht="18" customHeight="1" x14ac:dyDescent="0.25">
      <c r="A163" s="14"/>
      <c r="B163" s="16"/>
      <c r="C163" s="262" t="s">
        <v>508</v>
      </c>
      <c r="D163" s="90"/>
      <c r="E163" s="398"/>
      <c r="F163" s="399"/>
      <c r="G163" s="399"/>
      <c r="H163" s="399"/>
      <c r="I163" s="399"/>
      <c r="J163" s="399"/>
      <c r="K163" s="399"/>
      <c r="L163" s="400"/>
      <c r="M163" s="17"/>
      <c r="N163" s="35"/>
      <c r="O163" s="30"/>
      <c r="P163" s="30"/>
      <c r="Q163" s="30"/>
      <c r="R163" s="30"/>
      <c r="S163" s="30"/>
      <c r="U163" s="6"/>
      <c r="V163" s="6"/>
      <c r="W163" s="6"/>
      <c r="X163" s="6"/>
      <c r="Y163" s="6"/>
      <c r="Z163" s="6"/>
      <c r="AD163" s="5"/>
      <c r="AE163" s="5"/>
      <c r="AF163" s="6"/>
      <c r="AG163" s="6"/>
      <c r="AH163" s="6"/>
      <c r="AI163" s="6"/>
      <c r="AJ163" s="6"/>
      <c r="AK163" s="6"/>
      <c r="AL163" s="6"/>
      <c r="AM163" s="6"/>
      <c r="AN163" s="6"/>
      <c r="AO163" s="6"/>
    </row>
    <row r="164" spans="1:41" s="7" customFormat="1" ht="18" customHeight="1" x14ac:dyDescent="0.25">
      <c r="A164" s="14"/>
      <c r="B164" s="16"/>
      <c r="C164" s="90" t="s">
        <v>389</v>
      </c>
      <c r="D164" s="90"/>
      <c r="E164" s="398"/>
      <c r="F164" s="399"/>
      <c r="G164" s="399"/>
      <c r="H164" s="399"/>
      <c r="I164" s="399"/>
      <c r="J164" s="399"/>
      <c r="K164" s="399"/>
      <c r="L164" s="400"/>
      <c r="M164" s="17"/>
      <c r="N164" s="35"/>
      <c r="O164" s="30"/>
      <c r="P164" s="30"/>
      <c r="Q164" s="30"/>
      <c r="R164" s="30"/>
      <c r="S164" s="30"/>
      <c r="U164" s="6"/>
      <c r="V164" s="6"/>
      <c r="W164" s="6"/>
      <c r="X164" s="6"/>
      <c r="Y164" s="6"/>
      <c r="Z164" s="6"/>
      <c r="AD164" s="5"/>
      <c r="AE164" s="5"/>
      <c r="AF164" s="6"/>
      <c r="AG164" s="6"/>
      <c r="AH164" s="6"/>
      <c r="AI164" s="6"/>
      <c r="AJ164" s="6"/>
      <c r="AK164" s="6"/>
      <c r="AL164" s="6"/>
      <c r="AM164" s="6"/>
      <c r="AN164" s="6"/>
      <c r="AO164" s="6"/>
    </row>
    <row r="165" spans="1:41" s="7" customFormat="1" ht="18" customHeight="1" x14ac:dyDescent="0.25">
      <c r="A165" s="19"/>
      <c r="B165" s="20"/>
      <c r="C165" s="20"/>
      <c r="D165" s="20"/>
      <c r="E165" s="20"/>
      <c r="F165" s="20"/>
      <c r="G165" s="20"/>
      <c r="H165" s="20"/>
      <c r="I165" s="20"/>
      <c r="J165" s="20"/>
      <c r="K165" s="20"/>
      <c r="L165" s="20"/>
      <c r="M165" s="21"/>
      <c r="N165" s="35"/>
      <c r="O165" s="30"/>
      <c r="P165" s="30"/>
      <c r="Q165" s="30"/>
      <c r="R165" s="30"/>
      <c r="S165" s="30"/>
      <c r="U165" s="6"/>
      <c r="V165" s="6"/>
      <c r="W165" s="6"/>
      <c r="X165" s="6"/>
      <c r="Y165" s="6"/>
      <c r="Z165" s="6"/>
      <c r="AD165" s="5"/>
      <c r="AE165" s="5"/>
      <c r="AF165" s="6"/>
      <c r="AG165" s="6"/>
      <c r="AH165" s="6"/>
      <c r="AI165" s="6"/>
      <c r="AJ165" s="6"/>
      <c r="AK165" s="6"/>
      <c r="AL165" s="6"/>
      <c r="AM165" s="6"/>
      <c r="AN165" s="6"/>
      <c r="AO165" s="6"/>
    </row>
    <row r="166" spans="1:41" s="7" customFormat="1" ht="18" customHeight="1" x14ac:dyDescent="0.25">
      <c r="A166" s="6"/>
      <c r="B166" s="6"/>
      <c r="C166" s="6"/>
      <c r="D166" s="6"/>
      <c r="E166" s="6"/>
      <c r="F166" s="6"/>
      <c r="G166" s="6"/>
      <c r="H166" s="6"/>
      <c r="I166" s="6"/>
      <c r="J166" s="6"/>
      <c r="K166" s="6"/>
      <c r="L166" s="6"/>
      <c r="N166" s="35"/>
      <c r="O166" s="30"/>
      <c r="P166" s="30"/>
      <c r="Q166" s="30"/>
      <c r="R166" s="30"/>
      <c r="S166" s="30"/>
      <c r="U166" s="6"/>
      <c r="V166" s="6"/>
      <c r="W166" s="6"/>
      <c r="X166" s="6"/>
      <c r="Y166" s="6"/>
      <c r="Z166" s="6"/>
      <c r="AD166" s="9"/>
      <c r="AE166" s="9"/>
      <c r="AF166" s="6"/>
      <c r="AG166" s="6"/>
      <c r="AH166" s="6"/>
      <c r="AI166" s="6"/>
      <c r="AJ166" s="6"/>
      <c r="AK166" s="6"/>
      <c r="AL166" s="6"/>
      <c r="AM166" s="6"/>
      <c r="AN166" s="6"/>
      <c r="AO166" s="6"/>
    </row>
    <row r="167" spans="1:41" s="7" customFormat="1" ht="9.9499999999999993" customHeight="1" x14ac:dyDescent="0.25">
      <c r="A167" s="11"/>
      <c r="B167" s="12"/>
      <c r="C167" s="12"/>
      <c r="D167" s="12"/>
      <c r="E167" s="12"/>
      <c r="F167" s="12"/>
      <c r="G167" s="12"/>
      <c r="H167" s="12"/>
      <c r="I167" s="12"/>
      <c r="J167" s="12"/>
      <c r="K167" s="12"/>
      <c r="L167" s="12"/>
      <c r="M167" s="13"/>
      <c r="N167" s="35"/>
      <c r="O167" s="30"/>
      <c r="P167" s="30"/>
      <c r="Q167" s="30"/>
      <c r="R167" s="30"/>
      <c r="S167" s="30"/>
      <c r="U167" s="6"/>
      <c r="V167" s="6"/>
      <c r="W167" s="6"/>
      <c r="X167" s="6"/>
      <c r="Y167" s="6"/>
      <c r="Z167" s="6"/>
      <c r="AA167" s="6"/>
      <c r="AB167" s="6"/>
      <c r="AC167" s="6"/>
      <c r="AD167" s="6"/>
      <c r="AE167" s="6"/>
      <c r="AF167" s="6"/>
      <c r="AG167" s="6"/>
      <c r="AH167" s="6"/>
      <c r="AI167" s="6"/>
      <c r="AJ167" s="6"/>
      <c r="AK167" s="6"/>
      <c r="AL167" s="6"/>
      <c r="AM167" s="6"/>
      <c r="AN167" s="6"/>
      <c r="AO167" s="6"/>
    </row>
    <row r="168" spans="1:41" s="7" customFormat="1" ht="18" customHeight="1" x14ac:dyDescent="0.25">
      <c r="A168" s="14"/>
      <c r="B168" s="16"/>
      <c r="C168" s="263" t="s">
        <v>551</v>
      </c>
      <c r="D168" s="15"/>
      <c r="E168" s="367"/>
      <c r="F168" s="367"/>
      <c r="G168" s="367"/>
      <c r="H168" s="367"/>
      <c r="I168" s="367"/>
      <c r="J168" s="367"/>
      <c r="K168" s="367"/>
      <c r="L168" s="367"/>
      <c r="M168" s="17"/>
      <c r="N168" s="35"/>
      <c r="O168" s="30"/>
      <c r="P168" s="30"/>
      <c r="Q168" s="30"/>
      <c r="R168" s="30"/>
      <c r="S168" s="30"/>
      <c r="U168" s="6"/>
      <c r="V168" s="6"/>
      <c r="W168" s="6"/>
      <c r="X168" s="6"/>
      <c r="Y168" s="6"/>
      <c r="Z168" s="6"/>
      <c r="AA168" s="6"/>
      <c r="AB168" s="6"/>
      <c r="AC168" s="6"/>
      <c r="AD168" s="6"/>
      <c r="AE168" s="6"/>
      <c r="AF168" s="6"/>
      <c r="AG168" s="6"/>
      <c r="AH168" s="6"/>
      <c r="AI168" s="6"/>
      <c r="AJ168" s="6"/>
      <c r="AK168" s="6"/>
      <c r="AL168" s="6"/>
      <c r="AM168" s="6"/>
      <c r="AN168" s="6"/>
      <c r="AO168" s="6"/>
    </row>
    <row r="169" spans="1:41" s="7" customFormat="1" ht="18" customHeight="1" x14ac:dyDescent="0.25">
      <c r="A169" s="14"/>
      <c r="B169" s="16"/>
      <c r="C169" s="90" t="s">
        <v>521</v>
      </c>
      <c r="D169" s="90"/>
      <c r="E169" s="310"/>
      <c r="F169" s="310"/>
      <c r="G169" s="310"/>
      <c r="H169" s="310"/>
      <c r="I169" s="310"/>
      <c r="J169" s="310"/>
      <c r="K169" s="310"/>
      <c r="L169" s="310"/>
      <c r="M169" s="17"/>
      <c r="N169" s="35"/>
      <c r="O169" s="30"/>
      <c r="P169" s="30"/>
      <c r="Q169" s="30"/>
      <c r="R169" s="30"/>
      <c r="S169" s="30"/>
      <c r="U169" s="6"/>
      <c r="V169" s="6"/>
      <c r="W169" s="6"/>
      <c r="X169" s="6"/>
      <c r="Y169" s="6"/>
      <c r="Z169" s="6"/>
      <c r="AA169" s="6"/>
      <c r="AB169" s="6"/>
      <c r="AC169" s="6"/>
      <c r="AD169" s="6"/>
      <c r="AE169" s="6"/>
      <c r="AF169" s="6"/>
      <c r="AG169" s="6"/>
      <c r="AH169" s="6"/>
      <c r="AI169" s="6"/>
      <c r="AJ169" s="6"/>
      <c r="AK169" s="6"/>
      <c r="AL169" s="6"/>
      <c r="AM169" s="6"/>
      <c r="AN169" s="6"/>
      <c r="AO169" s="6"/>
    </row>
    <row r="170" spans="1:41" s="7" customFormat="1" ht="18" customHeight="1" x14ac:dyDescent="0.25">
      <c r="A170" s="14"/>
      <c r="B170" s="16"/>
      <c r="C170" s="90" t="s">
        <v>522</v>
      </c>
      <c r="D170" s="90"/>
      <c r="E170" s="310"/>
      <c r="F170" s="310"/>
      <c r="G170" s="310"/>
      <c r="H170" s="310"/>
      <c r="I170" s="310"/>
      <c r="J170" s="310"/>
      <c r="K170" s="310"/>
      <c r="L170" s="310"/>
      <c r="M170" s="17"/>
      <c r="N170" s="35"/>
      <c r="O170" s="30"/>
      <c r="P170" s="30"/>
      <c r="Q170" s="30"/>
      <c r="R170" s="30"/>
      <c r="S170" s="30"/>
      <c r="U170" s="6"/>
      <c r="V170" s="6"/>
      <c r="W170" s="6"/>
      <c r="X170" s="6"/>
      <c r="Y170" s="6"/>
      <c r="Z170" s="6"/>
      <c r="AA170" s="6"/>
      <c r="AB170" s="6"/>
      <c r="AC170" s="6"/>
      <c r="AD170" s="6"/>
      <c r="AE170" s="6"/>
      <c r="AF170" s="6"/>
      <c r="AG170" s="6"/>
      <c r="AH170" s="6"/>
      <c r="AI170" s="6"/>
      <c r="AJ170" s="6"/>
      <c r="AK170" s="6"/>
      <c r="AL170" s="6"/>
      <c r="AM170" s="6"/>
      <c r="AN170" s="6"/>
      <c r="AO170" s="6"/>
    </row>
    <row r="171" spans="1:41" s="7" customFormat="1" ht="60" customHeight="1" x14ac:dyDescent="0.25">
      <c r="A171" s="14"/>
      <c r="B171" s="16"/>
      <c r="C171" s="90" t="s">
        <v>523</v>
      </c>
      <c r="D171" s="90"/>
      <c r="E171" s="310"/>
      <c r="F171" s="310"/>
      <c r="G171" s="310"/>
      <c r="H171" s="310"/>
      <c r="I171" s="310"/>
      <c r="J171" s="310"/>
      <c r="K171" s="310"/>
      <c r="L171" s="310"/>
      <c r="M171" s="17"/>
      <c r="N171" s="35"/>
      <c r="O171" s="30"/>
      <c r="P171" s="30"/>
      <c r="Q171" s="30"/>
      <c r="R171" s="30"/>
      <c r="S171" s="30"/>
      <c r="U171" s="6"/>
      <c r="V171" s="6"/>
      <c r="W171" s="6"/>
      <c r="X171" s="6"/>
      <c r="Y171" s="6"/>
      <c r="Z171" s="6"/>
      <c r="AA171" s="6"/>
      <c r="AB171" s="6"/>
      <c r="AC171" s="6"/>
      <c r="AD171" s="6"/>
      <c r="AE171" s="6"/>
      <c r="AF171" s="6"/>
      <c r="AG171" s="6"/>
      <c r="AH171" s="6"/>
      <c r="AI171" s="6"/>
      <c r="AJ171" s="6"/>
      <c r="AK171" s="6"/>
      <c r="AL171" s="6"/>
      <c r="AM171" s="6"/>
      <c r="AN171" s="6"/>
      <c r="AO171" s="6"/>
    </row>
    <row r="172" spans="1:41" s="7" customFormat="1" ht="9.9499999999999993" customHeight="1" x14ac:dyDescent="0.25">
      <c r="A172" s="14"/>
      <c r="B172" s="16"/>
      <c r="C172" s="90"/>
      <c r="D172" s="90"/>
      <c r="E172" s="90"/>
      <c r="F172" s="90"/>
      <c r="G172" s="91"/>
      <c r="H172" s="91"/>
      <c r="I172" s="91"/>
      <c r="J172" s="91"/>
      <c r="K172" s="91"/>
      <c r="L172" s="91"/>
      <c r="M172" s="17"/>
      <c r="N172" s="35"/>
      <c r="O172" s="30"/>
      <c r="P172" s="30"/>
      <c r="Q172" s="30"/>
      <c r="R172" s="30"/>
      <c r="S172" s="30"/>
      <c r="U172" s="6"/>
      <c r="V172" s="6"/>
      <c r="W172" s="6"/>
      <c r="X172" s="6"/>
      <c r="Y172" s="6"/>
      <c r="Z172" s="6"/>
      <c r="AA172" s="6"/>
      <c r="AB172" s="6"/>
      <c r="AC172" s="6"/>
      <c r="AD172" s="6"/>
      <c r="AE172" s="6"/>
      <c r="AF172" s="6"/>
      <c r="AG172" s="6"/>
      <c r="AH172" s="6"/>
      <c r="AI172" s="6"/>
      <c r="AJ172" s="6"/>
      <c r="AK172" s="6"/>
      <c r="AL172" s="6"/>
      <c r="AM172" s="6"/>
      <c r="AN172" s="6"/>
      <c r="AO172" s="6"/>
    </row>
    <row r="173" spans="1:41" s="7" customFormat="1" ht="18" customHeight="1" x14ac:dyDescent="0.25">
      <c r="A173" s="14"/>
      <c r="B173" s="16"/>
      <c r="C173" s="15" t="s">
        <v>524</v>
      </c>
      <c r="D173" s="15"/>
      <c r="E173" s="15"/>
      <c r="F173" s="15"/>
      <c r="G173" s="164"/>
      <c r="H173" s="360" t="s">
        <v>445</v>
      </c>
      <c r="I173" s="360"/>
      <c r="J173" s="360"/>
      <c r="K173" s="48"/>
      <c r="L173" s="48" t="s">
        <v>421</v>
      </c>
      <c r="M173" s="17"/>
      <c r="N173" s="35"/>
      <c r="O173" s="30"/>
      <c r="P173" s="30"/>
      <c r="Q173" s="30"/>
      <c r="R173" s="30"/>
      <c r="S173" s="30"/>
      <c r="U173" s="6"/>
      <c r="V173" s="6"/>
      <c r="W173" s="6"/>
      <c r="X173" s="6"/>
      <c r="Y173" s="6"/>
      <c r="Z173" s="6"/>
      <c r="AD173" s="5"/>
      <c r="AE173" s="5"/>
      <c r="AF173" s="6"/>
      <c r="AG173" s="6"/>
      <c r="AH173" s="6"/>
      <c r="AI173" s="6"/>
      <c r="AJ173" s="6"/>
      <c r="AK173" s="6"/>
      <c r="AL173" s="6"/>
      <c r="AM173" s="6"/>
      <c r="AN173" s="6"/>
      <c r="AO173" s="6"/>
    </row>
    <row r="174" spans="1:41" s="7" customFormat="1" ht="18" customHeight="1" x14ac:dyDescent="0.25">
      <c r="A174" s="14"/>
      <c r="B174" s="16"/>
      <c r="C174" s="90" t="s">
        <v>525</v>
      </c>
      <c r="D174" s="161"/>
      <c r="E174" s="161"/>
      <c r="F174" s="161"/>
      <c r="G174" s="162" t="s">
        <v>446</v>
      </c>
      <c r="H174" s="128"/>
      <c r="I174" s="176" t="s">
        <v>447</v>
      </c>
      <c r="J174" s="128"/>
      <c r="K174" s="24"/>
      <c r="L174" s="160">
        <f>ROUND(((J174-H174)/30.4),0)</f>
        <v>0</v>
      </c>
      <c r="M174" s="17"/>
      <c r="N174" s="35"/>
      <c r="O174" s="30"/>
      <c r="P174" s="30"/>
      <c r="Q174" s="30"/>
      <c r="R174" s="132"/>
      <c r="S174" s="132"/>
      <c r="T174" s="133"/>
      <c r="U174" s="133"/>
      <c r="V174" s="133"/>
      <c r="W174" s="133"/>
      <c r="X174" s="133"/>
      <c r="Y174" s="133"/>
      <c r="Z174" s="133"/>
      <c r="AA174" s="133"/>
      <c r="AB174" s="133"/>
      <c r="AC174" s="133"/>
      <c r="AD174" s="134"/>
      <c r="AE174" s="134"/>
      <c r="AF174" s="133"/>
      <c r="AG174" s="133"/>
      <c r="AH174" s="133"/>
      <c r="AI174" s="133"/>
      <c r="AJ174" s="133"/>
      <c r="AK174" s="133"/>
      <c r="AL174" s="133"/>
      <c r="AM174" s="133"/>
      <c r="AN174" s="6"/>
      <c r="AO174" s="6"/>
    </row>
    <row r="175" spans="1:41" s="7" customFormat="1" ht="9.9499999999999993" customHeight="1" x14ac:dyDescent="0.25">
      <c r="A175" s="14"/>
      <c r="B175" s="16"/>
      <c r="C175" s="90"/>
      <c r="D175" s="161"/>
      <c r="E175" s="161"/>
      <c r="F175" s="161"/>
      <c r="G175" s="175"/>
      <c r="H175" s="167"/>
      <c r="I175" s="175"/>
      <c r="J175" s="91"/>
      <c r="K175" s="24"/>
      <c r="L175" s="24"/>
      <c r="M175" s="17"/>
      <c r="N175" s="35"/>
      <c r="O175" s="30"/>
      <c r="P175" s="30"/>
      <c r="Q175" s="30"/>
      <c r="R175" s="132"/>
      <c r="S175" s="132"/>
      <c r="T175" s="133"/>
      <c r="U175" s="133"/>
      <c r="V175" s="133"/>
      <c r="W175" s="133"/>
      <c r="X175" s="133"/>
      <c r="Y175" s="133"/>
      <c r="Z175" s="133"/>
      <c r="AA175" s="133"/>
      <c r="AB175" s="133"/>
      <c r="AC175" s="133"/>
      <c r="AD175" s="134"/>
      <c r="AE175" s="134"/>
      <c r="AF175" s="133"/>
      <c r="AG175" s="133"/>
      <c r="AH175" s="133"/>
      <c r="AI175" s="133"/>
      <c r="AJ175" s="133"/>
      <c r="AK175" s="133"/>
      <c r="AL175" s="133"/>
      <c r="AM175" s="133"/>
      <c r="AN175" s="6"/>
      <c r="AO175" s="6"/>
    </row>
    <row r="176" spans="1:41" s="7" customFormat="1" ht="18" customHeight="1" x14ac:dyDescent="0.25">
      <c r="A176" s="14"/>
      <c r="B176" s="16"/>
      <c r="C176" s="90"/>
      <c r="D176" s="161"/>
      <c r="E176" s="161"/>
      <c r="F176" s="161"/>
      <c r="G176" s="403" t="s">
        <v>532</v>
      </c>
      <c r="H176" s="404"/>
      <c r="I176" s="403" t="s">
        <v>533</v>
      </c>
      <c r="J176" s="404"/>
      <c r="K176" s="405" t="s">
        <v>534</v>
      </c>
      <c r="L176" s="404"/>
      <c r="M176" s="17"/>
      <c r="N176" s="35"/>
      <c r="O176" s="30"/>
      <c r="P176" s="30"/>
      <c r="Q176" s="30"/>
      <c r="R176" s="132"/>
      <c r="S176" s="132"/>
      <c r="T176" s="133"/>
      <c r="U176" s="133"/>
      <c r="V176" s="133"/>
      <c r="W176" s="133"/>
      <c r="X176" s="133"/>
      <c r="Y176" s="133"/>
      <c r="Z176" s="133"/>
      <c r="AA176" s="133"/>
      <c r="AB176" s="133"/>
      <c r="AC176" s="133"/>
      <c r="AD176" s="134"/>
      <c r="AE176" s="134"/>
      <c r="AF176" s="133"/>
      <c r="AG176" s="133"/>
      <c r="AH176" s="133"/>
      <c r="AI176" s="133"/>
      <c r="AJ176" s="133"/>
      <c r="AK176" s="133"/>
      <c r="AL176" s="133"/>
      <c r="AM176" s="133"/>
      <c r="AN176" s="6"/>
      <c r="AO176" s="6"/>
    </row>
    <row r="177" spans="1:45" s="7" customFormat="1" ht="18" customHeight="1" x14ac:dyDescent="0.25">
      <c r="A177" s="14"/>
      <c r="B177" s="16"/>
      <c r="C177" s="90"/>
      <c r="D177" s="161"/>
      <c r="E177" s="161"/>
      <c r="F177" s="161"/>
      <c r="G177" s="265" t="s">
        <v>535</v>
      </c>
      <c r="H177" s="265" t="s">
        <v>536</v>
      </c>
      <c r="I177" s="265" t="s">
        <v>537</v>
      </c>
      <c r="J177" s="266" t="s">
        <v>538</v>
      </c>
      <c r="K177" s="265" t="s">
        <v>537</v>
      </c>
      <c r="L177" s="266" t="s">
        <v>538</v>
      </c>
      <c r="M177" s="17"/>
      <c r="N177" s="35"/>
      <c r="O177" s="30"/>
      <c r="P177" s="30"/>
      <c r="Q177" s="30"/>
      <c r="R177" s="132"/>
      <c r="S177" s="132"/>
      <c r="T177" s="133"/>
      <c r="U177" s="133"/>
      <c r="V177" s="133"/>
      <c r="W177" s="133"/>
      <c r="X177" s="133"/>
      <c r="Y177" s="133"/>
      <c r="Z177" s="133"/>
      <c r="AA177" s="133"/>
      <c r="AB177" s="133"/>
      <c r="AC177" s="133"/>
      <c r="AD177" s="134"/>
      <c r="AE177" s="134"/>
      <c r="AF177" s="133"/>
      <c r="AG177" s="133"/>
      <c r="AH177" s="133"/>
      <c r="AI177" s="133"/>
      <c r="AJ177" s="133"/>
      <c r="AK177" s="133"/>
      <c r="AL177" s="133"/>
      <c r="AM177" s="133"/>
      <c r="AN177" s="6"/>
      <c r="AO177" s="6"/>
    </row>
    <row r="178" spans="1:45" s="7" customFormat="1" ht="18" customHeight="1" x14ac:dyDescent="0.25">
      <c r="A178" s="14"/>
      <c r="B178" s="16"/>
      <c r="C178" s="90" t="s">
        <v>526</v>
      </c>
      <c r="D178" s="161"/>
      <c r="E178" s="161"/>
      <c r="F178" s="161"/>
      <c r="G178" s="27"/>
      <c r="H178" s="27"/>
      <c r="I178" s="160">
        <f>I238</f>
        <v>0</v>
      </c>
      <c r="J178" s="160">
        <f>J238</f>
        <v>0</v>
      </c>
      <c r="K178" s="160">
        <f>K238</f>
        <v>0</v>
      </c>
      <c r="L178" s="160">
        <f>L238</f>
        <v>0</v>
      </c>
      <c r="M178" s="17"/>
      <c r="N178" s="35"/>
      <c r="O178" s="369" t="s">
        <v>253</v>
      </c>
      <c r="P178" s="370"/>
      <c r="Q178" s="369" t="s">
        <v>254</v>
      </c>
      <c r="R178" s="370"/>
      <c r="S178" s="369" t="s">
        <v>9</v>
      </c>
      <c r="T178" s="370"/>
      <c r="U178" s="316" t="s">
        <v>267</v>
      </c>
      <c r="V178" s="316"/>
      <c r="W178" s="133"/>
      <c r="X178" s="133"/>
      <c r="Y178" s="133"/>
      <c r="Z178" s="133"/>
      <c r="AA178" s="133"/>
      <c r="AB178" s="133"/>
      <c r="AC178" s="133"/>
      <c r="AD178" s="134"/>
      <c r="AE178" s="134"/>
      <c r="AF178" s="133"/>
      <c r="AG178" s="133"/>
      <c r="AH178" s="133"/>
      <c r="AI178" s="133"/>
      <c r="AJ178" s="133"/>
      <c r="AK178" s="133"/>
      <c r="AL178" s="133"/>
      <c r="AM178" s="133"/>
      <c r="AN178" s="6"/>
      <c r="AO178" s="6"/>
    </row>
    <row r="179" spans="1:45" s="7" customFormat="1" ht="18" customHeight="1" x14ac:dyDescent="0.25">
      <c r="A179" s="14"/>
      <c r="B179" s="16"/>
      <c r="C179" s="90" t="s">
        <v>527</v>
      </c>
      <c r="D179" s="161"/>
      <c r="E179" s="161"/>
      <c r="F179" s="161"/>
      <c r="G179" s="175"/>
      <c r="H179" s="48"/>
      <c r="I179" s="175"/>
      <c r="J179" s="48"/>
      <c r="K179" s="160">
        <f>IF(U179=0,0,(K178/S179)*12)</f>
        <v>0</v>
      </c>
      <c r="L179" s="160">
        <f>IF(U179=0,0,(L178/S179)*12)</f>
        <v>0</v>
      </c>
      <c r="M179" s="17"/>
      <c r="N179" s="35"/>
      <c r="O179" s="401">
        <f>MIN(G207:G237)</f>
        <v>0</v>
      </c>
      <c r="P179" s="402"/>
      <c r="Q179" s="401">
        <f>MAX(H207:H237)</f>
        <v>0</v>
      </c>
      <c r="R179" s="402"/>
      <c r="S179" s="371">
        <f>DATEDIF(O179,Q179,"m")+1</f>
        <v>1</v>
      </c>
      <c r="T179" s="372"/>
      <c r="U179" s="316">
        <f>COUNTA(G207:G237)</f>
        <v>0</v>
      </c>
      <c r="V179" s="316"/>
      <c r="W179" s="133"/>
      <c r="X179" s="133"/>
      <c r="Y179" s="133"/>
      <c r="Z179" s="133"/>
      <c r="AA179" s="133"/>
      <c r="AB179" s="133"/>
      <c r="AC179" s="133"/>
      <c r="AD179" s="134"/>
      <c r="AE179" s="134"/>
      <c r="AF179" s="133"/>
      <c r="AG179" s="133"/>
      <c r="AH179" s="133"/>
      <c r="AI179" s="133"/>
      <c r="AJ179" s="133"/>
      <c r="AK179" s="133"/>
      <c r="AL179" s="133"/>
      <c r="AM179" s="133"/>
      <c r="AN179" s="6"/>
      <c r="AO179" s="6"/>
    </row>
    <row r="180" spans="1:45" s="7" customFormat="1" ht="9.9499999999999993" customHeight="1" x14ac:dyDescent="0.25">
      <c r="A180" s="14"/>
      <c r="B180" s="16"/>
      <c r="C180" s="161"/>
      <c r="D180" s="161"/>
      <c r="E180" s="161"/>
      <c r="F180" s="161"/>
      <c r="G180" s="161"/>
      <c r="H180" s="161"/>
      <c r="I180" s="161"/>
      <c r="J180" s="161"/>
      <c r="K180" s="161"/>
      <c r="L180" s="161"/>
      <c r="M180" s="17"/>
      <c r="N180" s="35"/>
      <c r="O180" s="30"/>
      <c r="P180" s="30"/>
      <c r="Q180" s="30"/>
      <c r="R180" s="30"/>
      <c r="S180" s="30"/>
      <c r="U180" s="6"/>
      <c r="V180" s="6"/>
      <c r="W180" s="6"/>
      <c r="X180" s="6"/>
      <c r="Y180" s="6"/>
      <c r="Z180" s="6"/>
      <c r="AD180" s="5"/>
      <c r="AE180" s="5"/>
      <c r="AF180" s="6"/>
      <c r="AG180" s="6"/>
      <c r="AH180" s="6"/>
      <c r="AI180" s="6"/>
      <c r="AJ180" s="6"/>
      <c r="AK180" s="6"/>
      <c r="AL180" s="6"/>
      <c r="AM180" s="6"/>
      <c r="AN180" s="6"/>
      <c r="AO180" s="6"/>
    </row>
    <row r="181" spans="1:45" s="7" customFormat="1" ht="18" customHeight="1" x14ac:dyDescent="0.25">
      <c r="A181" s="14"/>
      <c r="B181" s="16"/>
      <c r="C181" s="90" t="s">
        <v>528</v>
      </c>
      <c r="D181" s="161"/>
      <c r="E181" s="161"/>
      <c r="F181" s="161"/>
      <c r="G181" s="161"/>
      <c r="H181" s="161"/>
      <c r="I181" s="336"/>
      <c r="J181" s="336"/>
      <c r="K181" s="337"/>
      <c r="L181" s="160">
        <f>SUMPRODUCT((E208:E237&lt;&gt;"")/COUNTIF(E208:E237,E208:E237&amp;""))</f>
        <v>0</v>
      </c>
      <c r="M181" s="17"/>
      <c r="N181" s="35"/>
      <c r="O181" s="30"/>
      <c r="P181" s="30"/>
      <c r="Q181" s="30"/>
      <c r="R181" s="30"/>
      <c r="S181" s="30"/>
      <c r="U181" s="6"/>
      <c r="V181" s="6"/>
      <c r="W181" s="6"/>
      <c r="X181" s="6"/>
      <c r="Y181" s="6"/>
      <c r="Z181" s="6"/>
      <c r="AD181" s="5"/>
      <c r="AE181" s="5"/>
      <c r="AF181" s="6"/>
      <c r="AG181" s="6"/>
      <c r="AH181" s="6"/>
      <c r="AI181" s="6"/>
      <c r="AJ181" s="6"/>
      <c r="AK181" s="6"/>
      <c r="AL181" s="6"/>
      <c r="AM181" s="6"/>
      <c r="AN181" s="6"/>
      <c r="AO181" s="6"/>
    </row>
    <row r="182" spans="1:45" s="7" customFormat="1" ht="18" customHeight="1" x14ac:dyDescent="0.25">
      <c r="A182" s="14"/>
      <c r="B182" s="16"/>
      <c r="C182" s="90" t="s">
        <v>529</v>
      </c>
      <c r="D182" s="90"/>
      <c r="E182" s="90"/>
      <c r="F182" s="90"/>
      <c r="G182" s="177"/>
      <c r="H182" s="413" t="s">
        <v>531</v>
      </c>
      <c r="I182" s="336"/>
      <c r="J182" s="336"/>
      <c r="K182" s="337"/>
      <c r="L182" s="160">
        <f>F238</f>
        <v>0</v>
      </c>
      <c r="M182" s="17"/>
      <c r="N182" s="35"/>
      <c r="O182" s="369" t="s">
        <v>79</v>
      </c>
      <c r="P182" s="384"/>
      <c r="Q182" s="384"/>
      <c r="R182" s="370"/>
      <c r="S182" s="369" t="s">
        <v>87</v>
      </c>
      <c r="T182" s="384"/>
      <c r="U182" s="384"/>
      <c r="V182" s="370"/>
      <c r="W182" s="369" t="s">
        <v>80</v>
      </c>
      <c r="X182" s="384"/>
      <c r="Y182" s="384"/>
      <c r="Z182" s="370"/>
      <c r="AA182" s="369" t="s">
        <v>81</v>
      </c>
      <c r="AB182" s="384"/>
      <c r="AC182" s="384"/>
      <c r="AD182" s="370"/>
      <c r="AE182" s="316" t="s">
        <v>78</v>
      </c>
      <c r="AF182" s="316"/>
      <c r="AG182" s="316"/>
      <c r="AH182" s="316"/>
      <c r="AI182" s="369" t="s">
        <v>82</v>
      </c>
      <c r="AJ182" s="384"/>
      <c r="AK182" s="384"/>
      <c r="AL182" s="370"/>
      <c r="AM182" s="141"/>
      <c r="AN182" s="316" t="s">
        <v>61</v>
      </c>
      <c r="AO182" s="316"/>
      <c r="AQ182" s="365" t="s">
        <v>259</v>
      </c>
      <c r="AS182" s="365" t="s">
        <v>260</v>
      </c>
    </row>
    <row r="183" spans="1:45" s="7" customFormat="1" ht="18" customHeight="1" x14ac:dyDescent="0.25">
      <c r="A183" s="14"/>
      <c r="B183" s="16"/>
      <c r="C183" s="303" t="s">
        <v>530</v>
      </c>
      <c r="D183" s="304"/>
      <c r="E183" s="304"/>
      <c r="F183" s="304"/>
      <c r="G183" s="90"/>
      <c r="H183" s="90"/>
      <c r="I183" s="90"/>
      <c r="J183" s="90"/>
      <c r="K183" s="90"/>
      <c r="L183" s="27"/>
      <c r="M183" s="17"/>
      <c r="N183" s="35"/>
      <c r="O183" s="378" t="s">
        <v>6</v>
      </c>
      <c r="P183" s="378"/>
      <c r="Q183" s="378" t="s">
        <v>5</v>
      </c>
      <c r="R183" s="378"/>
      <c r="S183" s="316" t="s">
        <v>6</v>
      </c>
      <c r="T183" s="316"/>
      <c r="U183" s="316" t="s">
        <v>5</v>
      </c>
      <c r="V183" s="316"/>
      <c r="W183" s="316" t="s">
        <v>6</v>
      </c>
      <c r="X183" s="316"/>
      <c r="Y183" s="316" t="s">
        <v>5</v>
      </c>
      <c r="Z183" s="316"/>
      <c r="AA183" s="316" t="s">
        <v>6</v>
      </c>
      <c r="AB183" s="316"/>
      <c r="AC183" s="385" t="s">
        <v>5</v>
      </c>
      <c r="AD183" s="386"/>
      <c r="AE183" s="316" t="s">
        <v>6</v>
      </c>
      <c r="AF183" s="316"/>
      <c r="AG183" s="316" t="s">
        <v>5</v>
      </c>
      <c r="AH183" s="316"/>
      <c r="AI183" s="316" t="s">
        <v>6</v>
      </c>
      <c r="AJ183" s="316"/>
      <c r="AK183" s="316" t="s">
        <v>5</v>
      </c>
      <c r="AL183" s="316"/>
      <c r="AM183" s="141"/>
      <c r="AN183" s="166" t="s">
        <v>6</v>
      </c>
      <c r="AO183" s="166" t="s">
        <v>5</v>
      </c>
      <c r="AQ183" s="366"/>
      <c r="AS183" s="366"/>
    </row>
    <row r="184" spans="1:45" s="7" customFormat="1" ht="9.9499999999999993" customHeight="1" x14ac:dyDescent="0.25">
      <c r="A184" s="14"/>
      <c r="B184" s="16"/>
      <c r="C184" s="16"/>
      <c r="D184" s="16"/>
      <c r="E184" s="16"/>
      <c r="F184" s="16"/>
      <c r="G184" s="16"/>
      <c r="H184" s="16"/>
      <c r="I184" s="16"/>
      <c r="J184" s="16"/>
      <c r="K184" s="16"/>
      <c r="L184" s="16"/>
      <c r="M184" s="17"/>
      <c r="N184" s="35"/>
      <c r="O184" s="30"/>
      <c r="P184" s="30"/>
      <c r="Q184" s="30"/>
      <c r="R184" s="30"/>
      <c r="S184" s="30"/>
      <c r="AD184" s="138"/>
      <c r="AE184" s="138"/>
      <c r="AN184" s="6"/>
    </row>
    <row r="185" spans="1:45" s="7" customFormat="1" ht="18" customHeight="1" x14ac:dyDescent="0.25">
      <c r="A185" s="14"/>
      <c r="B185" s="16"/>
      <c r="C185" s="15" t="s">
        <v>539</v>
      </c>
      <c r="D185" s="15"/>
      <c r="E185" s="15"/>
      <c r="F185" s="15"/>
      <c r="G185" s="360" t="s">
        <v>445</v>
      </c>
      <c r="H185" s="360"/>
      <c r="I185" s="360"/>
      <c r="J185" s="16"/>
      <c r="K185" s="26" t="s">
        <v>408</v>
      </c>
      <c r="L185" s="23" t="s">
        <v>492</v>
      </c>
      <c r="M185" s="17"/>
      <c r="N185" s="35"/>
      <c r="O185" s="126"/>
      <c r="P185" s="126"/>
      <c r="Q185" s="126"/>
      <c r="R185" s="126"/>
      <c r="S185" s="126"/>
      <c r="T185" s="35"/>
      <c r="U185" s="139"/>
      <c r="V185" s="139"/>
      <c r="W185" s="139"/>
      <c r="X185" s="139"/>
      <c r="Y185" s="139"/>
      <c r="Z185" s="139"/>
      <c r="AA185" s="35"/>
      <c r="AB185" s="35"/>
      <c r="AC185" s="35"/>
      <c r="AD185" s="140"/>
      <c r="AE185" s="140"/>
      <c r="AF185" s="35"/>
      <c r="AG185" s="35"/>
      <c r="AH185" s="35"/>
      <c r="AI185" s="35"/>
      <c r="AJ185" s="35"/>
      <c r="AK185" s="35"/>
      <c r="AL185" s="35"/>
      <c r="AN185" s="6"/>
    </row>
    <row r="186" spans="1:45" s="7" customFormat="1" ht="18" customHeight="1" x14ac:dyDescent="0.25">
      <c r="A186" s="14"/>
      <c r="B186" s="173"/>
      <c r="C186" s="395"/>
      <c r="D186" s="396"/>
      <c r="E186" s="161"/>
      <c r="F186" s="161" t="s">
        <v>446</v>
      </c>
      <c r="G186" s="128"/>
      <c r="H186" s="168" t="s">
        <v>447</v>
      </c>
      <c r="I186" s="128"/>
      <c r="J186" s="168"/>
      <c r="K186" s="27"/>
      <c r="L186" s="160" t="str">
        <f>IFERROR(ROUND(K186/((I186-G186)/30.4),0),"")</f>
        <v/>
      </c>
      <c r="M186" s="17"/>
      <c r="N186" s="35"/>
      <c r="O186" s="137">
        <f>((($L179-$O$251)/($O$250-$O$251))*0.5+1)</f>
        <v>0.25</v>
      </c>
      <c r="P186" s="143">
        <f>IF($O186&gt;1.5,1.5,IF($O186&lt;0.5,0,$O186))</f>
        <v>0</v>
      </c>
      <c r="Q186" s="137">
        <f>((($L179-$Q$251)/($Q$250-$Q$251))*0.5+1)</f>
        <v>0</v>
      </c>
      <c r="R186" s="143">
        <f>IF($Q186&gt;1.5,1.5,IF($Q186&lt;0.5,0,$Q186))</f>
        <v>0</v>
      </c>
      <c r="S186" s="137">
        <f>((($K186-$S$251)/($S$250-$S$251))*0.5+1)</f>
        <v>-0.75</v>
      </c>
      <c r="T186" s="143">
        <f>IF($S186&gt;1.5,1.5,IF($S186&lt;0.5,0,$S186))</f>
        <v>0</v>
      </c>
      <c r="U186" s="137">
        <f>((($K186-$U$251)/($U$250-$U$251))*0.5+1)</f>
        <v>-1.4</v>
      </c>
      <c r="V186" s="143">
        <f>IF($U186&gt;1.5,1.5,IF($U186&lt;0.5,0,$U186))</f>
        <v>0</v>
      </c>
      <c r="W186" s="137">
        <f>((($G178-$W$251)/($W$250-$W$251))*0.5+1)</f>
        <v>0.25</v>
      </c>
      <c r="X186" s="143">
        <f>IF($W186&gt;1.5,1.5,IF($W186&lt;0.5,0,$W186))</f>
        <v>0</v>
      </c>
      <c r="Y186" s="137">
        <f>((($G178-$Y$251)/($Y$250-$Y$251))*0.5+1)</f>
        <v>0.125</v>
      </c>
      <c r="Z186" s="143">
        <f>IF($Y186&gt;1.5,1.5,IF($Y186&lt;0.5,0,$Y186))</f>
        <v>0</v>
      </c>
      <c r="AA186" s="137">
        <f>((($H178-$AA$251)/($AA$250-$AA$251))*0.5+1)</f>
        <v>0</v>
      </c>
      <c r="AB186" s="143">
        <f>IF($AA186&gt;1.5,1.5,IF($AA186&lt;0.5,0,$AA186))</f>
        <v>0</v>
      </c>
      <c r="AC186" s="137">
        <f>((($H178-$AC$251)/($AC$250-$AC$251))*0.5+1)</f>
        <v>-0.5</v>
      </c>
      <c r="AD186" s="143">
        <f>IF($AC186&gt;1.5,1.5,IF($AC186&lt;0.5,0,$AC186))</f>
        <v>0</v>
      </c>
      <c r="AE186" s="137">
        <f>((($L181-$AE$251)/($AE$250-$AE$251))*0.5+1)</f>
        <v>0</v>
      </c>
      <c r="AF186" s="143">
        <f>IF($AE186&gt;1.5,1.5,IF($AE186&lt;0.5,0,$AE186))</f>
        <v>0</v>
      </c>
      <c r="AG186" s="137">
        <f>((($L181-$AF$251)/($AF$250-$AF$251))*0.5+1)</f>
        <v>-0.5</v>
      </c>
      <c r="AH186" s="143">
        <f>IF($AG186&gt;1.5,1.5,IF($AG186&lt;0.5,0,$AG186))</f>
        <v>0</v>
      </c>
      <c r="AI186" s="137">
        <f>((($T207-$AG$251)/($AG$250-$AG$251))*0.5+1)</f>
        <v>0.16666666666666663</v>
      </c>
      <c r="AJ186" s="143">
        <f>IF($AI186&gt;1.5,1.5,IF($AI186&lt;0.5,0,$AI186))</f>
        <v>0</v>
      </c>
      <c r="AK186" s="137">
        <f>((($V207-$AI$251)/($AI$250-$AI$251))*0.5+1)</f>
        <v>0</v>
      </c>
      <c r="AL186" s="143">
        <f>IF($AK186&gt;1.5,1.5,IF($AK186&lt;0.5,0,$AK186))</f>
        <v>0</v>
      </c>
      <c r="AM186" s="142"/>
      <c r="AN186" s="144">
        <f t="shared" ref="AN186:AN188" si="30">IF(AND($C186="Programme Manager",PRODUCT(P186,T186,X186,AB186,AF186,AJ186)&gt;=1,$L$30&gt;=$AO$250),1,0)</f>
        <v>0</v>
      </c>
      <c r="AO186" s="144">
        <f t="shared" ref="AO186:AO188" si="31">IF(AND($C186="Programme Manager",PRODUCT(R186,V186,Z186,AD186,AH186,AL186)&gt;=1,$L$30&gt;=$AO$249),1,0)</f>
        <v>0</v>
      </c>
      <c r="AQ186" s="166">
        <f>IF(AND(OR(J178&gt;=O$257,L178&gt;=Q$257),K186&gt;=S$257,G178+H178&gt;=U$257,AS186&gt;=W$257,L190&gt;=Y$257,R207&gt;=AA$257),1,0)</f>
        <v>0</v>
      </c>
      <c r="AS186" s="154">
        <f>IF(I186="",0,DATEDIF(G186,I186,"m")+1)</f>
        <v>0</v>
      </c>
    </row>
    <row r="187" spans="1:45" s="7" customFormat="1" ht="18" customHeight="1" x14ac:dyDescent="0.25">
      <c r="A187" s="14"/>
      <c r="B187" s="173"/>
      <c r="C187" s="395"/>
      <c r="D187" s="396"/>
      <c r="E187" s="161"/>
      <c r="F187" s="161" t="s">
        <v>446</v>
      </c>
      <c r="G187" s="128"/>
      <c r="H187" s="168" t="s">
        <v>447</v>
      </c>
      <c r="I187" s="128"/>
      <c r="J187" s="168"/>
      <c r="K187" s="27"/>
      <c r="L187" s="160" t="str">
        <f t="shared" ref="L187:L188" si="32">IFERROR(ROUND(K187/((I187-G187)/30.4),0),"")</f>
        <v/>
      </c>
      <c r="M187" s="17"/>
      <c r="N187" s="35"/>
      <c r="O187" s="137">
        <f>((($L179-$O$251)/($O$250-$O$251))*0.5+1)</f>
        <v>0.25</v>
      </c>
      <c r="P187" s="143">
        <f t="shared" ref="P187:P188" si="33">IF($O187&gt;1.5,1.5,IF($O187&lt;0.5,0,$O187))</f>
        <v>0</v>
      </c>
      <c r="Q187" s="137">
        <f>((($L179-$Q$251)/($Q$250-$Q$251))*0.5+1)</f>
        <v>0</v>
      </c>
      <c r="R187" s="143">
        <f t="shared" ref="R187:R188" si="34">IF($Q187&gt;1.5,1.5,IF($Q187&lt;0.5,0,$Q187))</f>
        <v>0</v>
      </c>
      <c r="S187" s="137">
        <f>((($K187-$S$251)/($S$250-$S$251))*0.5+1)</f>
        <v>-0.75</v>
      </c>
      <c r="T187" s="143">
        <f t="shared" ref="T187:T188" si="35">IF($S187&gt;1.5,1.5,IF($S187&lt;0.5,0,$S187))</f>
        <v>0</v>
      </c>
      <c r="U187" s="137">
        <f>((($K187-$U$251)/($U$250-$U$251))*0.5+1)</f>
        <v>-1.4</v>
      </c>
      <c r="V187" s="143">
        <f t="shared" ref="V187:V188" si="36">IF($U187&gt;1.5,1.5,IF($U187&lt;0.5,0,$U187))</f>
        <v>0</v>
      </c>
      <c r="W187" s="137">
        <f>((($G178-$W$251)/($W$250-$W$251))*0.5+1)</f>
        <v>0.25</v>
      </c>
      <c r="X187" s="143">
        <f t="shared" ref="X187:X188" si="37">IF($W187&gt;1.5,1.5,IF($W187&lt;0.5,0,$W187))</f>
        <v>0</v>
      </c>
      <c r="Y187" s="137">
        <f>((($G178-$Y$251)/($Y$250-$Y$251))*0.5+1)</f>
        <v>0.125</v>
      </c>
      <c r="Z187" s="143">
        <f t="shared" ref="Z187:Z188" si="38">IF($Y187&gt;1.5,1.5,IF($Y187&lt;0.5,0,$Y187))</f>
        <v>0</v>
      </c>
      <c r="AA187" s="137">
        <f>((($H178-$AA$251)/($AA$250-$AA$251))*0.5+1)</f>
        <v>0</v>
      </c>
      <c r="AB187" s="143">
        <f t="shared" ref="AB187:AB188" si="39">IF($AA187&gt;1.5,1.5,IF($AA187&lt;0.5,0,$AA187))</f>
        <v>0</v>
      </c>
      <c r="AC187" s="137">
        <f>((($H178-$AC$251)/($AC$250-$AC$251))*0.5+1)</f>
        <v>-0.5</v>
      </c>
      <c r="AD187" s="143">
        <f t="shared" ref="AD187:AD188" si="40">IF($AC187&gt;1.5,1.5,IF($AC187&lt;0.5,0,$AC187))</f>
        <v>0</v>
      </c>
      <c r="AE187" s="137">
        <f>((($L181-$AE$251)/($AE$250-$AE$251))*0.5+1)</f>
        <v>0</v>
      </c>
      <c r="AF187" s="143">
        <f t="shared" ref="AF187:AF188" si="41">IF($AE187&gt;1.5,1.5,IF($AE187&lt;0.5,0,$AE187))</f>
        <v>0</v>
      </c>
      <c r="AG187" s="137">
        <f>((($L181-$AF$251)/($AF$250-$AF$251))*0.5+1)</f>
        <v>-0.5</v>
      </c>
      <c r="AH187" s="143">
        <f>IF($AG187&gt;1.5,1.5,IF($AG187&lt;0.5,0,$AG187))</f>
        <v>0</v>
      </c>
      <c r="AI187" s="137">
        <f>((($T207-$AG$251)/($AG$250-$AG$251))*0.5+1)</f>
        <v>0.16666666666666663</v>
      </c>
      <c r="AJ187" s="143">
        <f>IF($AI187&gt;1.5,1.5,IF($AI187&lt;0.5,0,$AI187))</f>
        <v>0</v>
      </c>
      <c r="AK187" s="137">
        <f>((($V207-$AI$251)/($AI$250-$AI$251))*0.5+1)</f>
        <v>0</v>
      </c>
      <c r="AL187" s="143">
        <f>IF($AK187&gt;1.5,1.5,IF($AK187&lt;0.5,0,$AK187))</f>
        <v>0</v>
      </c>
      <c r="AM187" s="142"/>
      <c r="AN187" s="144">
        <f t="shared" si="30"/>
        <v>0</v>
      </c>
      <c r="AO187" s="144">
        <f t="shared" si="31"/>
        <v>0</v>
      </c>
      <c r="AQ187" s="166">
        <f>IF(AND(OR(J178&gt;=O$257,L178&gt;=Q$257),K187&gt;=S$257,G178+H178&gt;=U$257,AS187&gt;=W$257,L190&gt;=Y$257,R207&gt;=AA$257),1,0)</f>
        <v>0</v>
      </c>
      <c r="AS187" s="154">
        <f t="shared" ref="AS187:AS188" si="42">IF(I187="",0,DATEDIF(G187,I187,"m")+1)</f>
        <v>0</v>
      </c>
    </row>
    <row r="188" spans="1:45" s="7" customFormat="1" ht="18" customHeight="1" x14ac:dyDescent="0.25">
      <c r="A188" s="14"/>
      <c r="B188" s="173"/>
      <c r="C188" s="397"/>
      <c r="D188" s="397"/>
      <c r="E188" s="161"/>
      <c r="F188" s="161" t="s">
        <v>446</v>
      </c>
      <c r="G188" s="128"/>
      <c r="H188" s="168" t="s">
        <v>447</v>
      </c>
      <c r="I188" s="128"/>
      <c r="J188" s="168"/>
      <c r="K188" s="27"/>
      <c r="L188" s="160" t="str">
        <f t="shared" si="32"/>
        <v/>
      </c>
      <c r="M188" s="17"/>
      <c r="N188" s="35"/>
      <c r="O188" s="137">
        <f>((($L179-$O$251)/($O$250-$O$251))*0.5+1)</f>
        <v>0.25</v>
      </c>
      <c r="P188" s="143">
        <f t="shared" si="33"/>
        <v>0</v>
      </c>
      <c r="Q188" s="137">
        <f>((($L179-$Q$251)/($Q$250-$Q$251))*0.5+1)</f>
        <v>0</v>
      </c>
      <c r="R188" s="143">
        <f t="shared" si="34"/>
        <v>0</v>
      </c>
      <c r="S188" s="137">
        <f>((($K188-$S$251)/($S$250-$S$251))*0.5+1)</f>
        <v>-0.75</v>
      </c>
      <c r="T188" s="143">
        <f t="shared" si="35"/>
        <v>0</v>
      </c>
      <c r="U188" s="137">
        <f>((($K188-$U$251)/($U$250-$U$251))*0.5+1)</f>
        <v>-1.4</v>
      </c>
      <c r="V188" s="143">
        <f t="shared" si="36"/>
        <v>0</v>
      </c>
      <c r="W188" s="137">
        <f>((($G178-$W$251)/($W$250-$W$251))*0.5+1)</f>
        <v>0.25</v>
      </c>
      <c r="X188" s="143">
        <f t="shared" si="37"/>
        <v>0</v>
      </c>
      <c r="Y188" s="137">
        <f>((($G178-$Y$251)/($Y$250-$Y$251))*0.5+1)</f>
        <v>0.125</v>
      </c>
      <c r="Z188" s="143">
        <f t="shared" si="38"/>
        <v>0</v>
      </c>
      <c r="AA188" s="137">
        <f>((($H178-$AA$251)/($AA$250-$AA$251))*0.5+1)</f>
        <v>0</v>
      </c>
      <c r="AB188" s="143">
        <f t="shared" si="39"/>
        <v>0</v>
      </c>
      <c r="AC188" s="137">
        <f>((($H178-$AC$251)/($AC$250-$AC$251))*0.5+1)</f>
        <v>-0.5</v>
      </c>
      <c r="AD188" s="143">
        <f t="shared" si="40"/>
        <v>0</v>
      </c>
      <c r="AE188" s="137">
        <f>((($L181-$AE$251)/($AE$250-$AE$251))*0.5+1)</f>
        <v>0</v>
      </c>
      <c r="AF188" s="143">
        <f t="shared" si="41"/>
        <v>0</v>
      </c>
      <c r="AG188" s="137">
        <f>((($L181-$AF$251)/($AF$250-$AF$251))*0.5+1)</f>
        <v>-0.5</v>
      </c>
      <c r="AH188" s="143">
        <f>IF($AG188&gt;1.5,1.5,IF($AG188&lt;0.5,0,$AG188))</f>
        <v>0</v>
      </c>
      <c r="AI188" s="137">
        <f>((($T207-$AG$251)/($AG$250-$AG$251))*0.5+1)</f>
        <v>0.16666666666666663</v>
      </c>
      <c r="AJ188" s="143">
        <f>IF($AI188&gt;1.5,1.5,IF($AI188&lt;0.5,0,$AI188))</f>
        <v>0</v>
      </c>
      <c r="AK188" s="137">
        <f>((($V207-$AI$251)/($AI$250-$AI$251))*0.5+1)</f>
        <v>0</v>
      </c>
      <c r="AL188" s="143">
        <f>IF($AK188&gt;1.5,1.5,IF($AK188&lt;0.5,0,$AK188))</f>
        <v>0</v>
      </c>
      <c r="AM188" s="142"/>
      <c r="AN188" s="144">
        <f t="shared" si="30"/>
        <v>0</v>
      </c>
      <c r="AO188" s="144">
        <f t="shared" si="31"/>
        <v>0</v>
      </c>
      <c r="AQ188" s="166">
        <f>IF(AND(OR(J178&gt;=O$257,L178&gt;=Q$257),K188&gt;=S$257,G178+H178&gt;=U$257,AS188&gt;=W$257,L190&gt;=Y$257,R207&gt;=AA$257),1,0)</f>
        <v>0</v>
      </c>
      <c r="AS188" s="154">
        <f t="shared" si="42"/>
        <v>0</v>
      </c>
    </row>
    <row r="189" spans="1:45" s="7" customFormat="1" ht="9.9499999999999993" customHeight="1" x14ac:dyDescent="0.25">
      <c r="A189" s="14"/>
      <c r="B189" s="16"/>
      <c r="C189" s="90"/>
      <c r="D189" s="90"/>
      <c r="E189" s="90"/>
      <c r="F189" s="90"/>
      <c r="G189" s="159"/>
      <c r="H189" s="91"/>
      <c r="I189" s="91"/>
      <c r="J189" s="91"/>
      <c r="K189" s="91"/>
      <c r="L189" s="91"/>
      <c r="M189" s="17"/>
      <c r="N189" s="35"/>
      <c r="O189" s="30"/>
      <c r="P189" s="30"/>
      <c r="Q189" s="30"/>
      <c r="R189" s="30"/>
      <c r="S189" s="30"/>
      <c r="U189" s="6"/>
      <c r="V189" s="6"/>
      <c r="W189" s="6"/>
      <c r="X189" s="6"/>
      <c r="Y189" s="6"/>
      <c r="Z189" s="6"/>
      <c r="AD189" s="5"/>
      <c r="AE189" s="5"/>
      <c r="AF189" s="6"/>
      <c r="AG189" s="6"/>
      <c r="AH189" s="6"/>
      <c r="AI189" s="6"/>
      <c r="AJ189" s="6"/>
      <c r="AK189" s="6"/>
      <c r="AL189" s="6"/>
      <c r="AM189" s="6"/>
      <c r="AN189" s="6"/>
      <c r="AO189" s="6"/>
    </row>
    <row r="190" spans="1:45" s="7" customFormat="1" ht="18" customHeight="1" x14ac:dyDescent="0.25">
      <c r="A190" s="14"/>
      <c r="B190" s="16"/>
      <c r="C190" s="306" t="s">
        <v>540</v>
      </c>
      <c r="D190" s="306"/>
      <c r="E190" s="306"/>
      <c r="F190" s="306"/>
      <c r="G190" s="306"/>
      <c r="H190" s="306"/>
      <c r="I190" s="306"/>
      <c r="J190" s="91"/>
      <c r="K190" s="91"/>
      <c r="L190" s="160">
        <f>SUM(L191:L200)</f>
        <v>0</v>
      </c>
      <c r="M190" s="17"/>
      <c r="N190" s="35"/>
      <c r="O190" s="30"/>
      <c r="P190" s="30"/>
      <c r="Q190" s="30"/>
      <c r="R190" s="30"/>
      <c r="S190" s="30"/>
      <c r="U190" s="6"/>
      <c r="V190" s="6"/>
      <c r="W190" s="6"/>
      <c r="X190" s="6"/>
      <c r="Y190" s="6"/>
      <c r="Z190" s="6"/>
      <c r="AD190" s="5"/>
      <c r="AE190" s="5"/>
      <c r="AF190" s="6"/>
      <c r="AG190" s="6"/>
      <c r="AH190" s="6"/>
      <c r="AI190" s="6"/>
      <c r="AJ190" s="6"/>
      <c r="AK190" s="6"/>
      <c r="AL190" s="6"/>
      <c r="AM190" s="6"/>
      <c r="AN190" s="6"/>
      <c r="AO190" s="6"/>
    </row>
    <row r="191" spans="1:45" s="7" customFormat="1" ht="18" customHeight="1" x14ac:dyDescent="0.25">
      <c r="A191" s="14"/>
      <c r="B191" s="16"/>
      <c r="C191" s="304" t="s">
        <v>494</v>
      </c>
      <c r="D191" s="304"/>
      <c r="E191" s="304"/>
      <c r="F191" s="304"/>
      <c r="G191" s="304"/>
      <c r="H191" s="304"/>
      <c r="I191" s="304"/>
      <c r="J191" s="304"/>
      <c r="K191" s="304"/>
      <c r="L191" s="27"/>
      <c r="M191" s="17"/>
      <c r="N191" s="35"/>
      <c r="O191" s="30"/>
      <c r="P191" s="30"/>
      <c r="Q191" s="30"/>
      <c r="R191" s="30"/>
      <c r="S191" s="30"/>
      <c r="U191" s="6"/>
      <c r="V191" s="6"/>
      <c r="W191" s="6"/>
      <c r="X191" s="6"/>
      <c r="Y191" s="6"/>
      <c r="Z191" s="6"/>
      <c r="AD191" s="5"/>
      <c r="AE191" s="5"/>
      <c r="AF191" s="6"/>
      <c r="AG191" s="6"/>
      <c r="AH191" s="6"/>
      <c r="AI191" s="6"/>
      <c r="AJ191" s="6"/>
      <c r="AK191" s="6"/>
      <c r="AL191" s="6"/>
      <c r="AM191" s="6"/>
      <c r="AN191" s="6"/>
      <c r="AO191" s="6"/>
    </row>
    <row r="192" spans="1:45" s="7" customFormat="1" ht="18" customHeight="1" x14ac:dyDescent="0.25">
      <c r="A192" s="14"/>
      <c r="B192" s="16"/>
      <c r="C192" s="304" t="s">
        <v>495</v>
      </c>
      <c r="D192" s="304"/>
      <c r="E192" s="304"/>
      <c r="F192" s="304"/>
      <c r="G192" s="304"/>
      <c r="H192" s="304"/>
      <c r="I192" s="304"/>
      <c r="J192" s="304"/>
      <c r="K192" s="304"/>
      <c r="L192" s="27"/>
      <c r="M192" s="17"/>
      <c r="N192" s="35"/>
      <c r="O192" s="30"/>
      <c r="P192" s="30"/>
      <c r="Q192" s="30"/>
      <c r="R192" s="30"/>
      <c r="S192" s="30"/>
      <c r="U192" s="6"/>
      <c r="V192" s="6"/>
      <c r="W192" s="6"/>
      <c r="X192" s="6"/>
      <c r="Y192" s="6"/>
      <c r="Z192" s="6"/>
      <c r="AD192" s="5"/>
      <c r="AE192" s="5"/>
      <c r="AF192" s="6"/>
      <c r="AG192" s="6"/>
      <c r="AH192" s="6"/>
      <c r="AI192" s="6"/>
      <c r="AJ192" s="6"/>
      <c r="AK192" s="6"/>
      <c r="AL192" s="6"/>
      <c r="AM192" s="6"/>
      <c r="AN192" s="6"/>
      <c r="AO192" s="6"/>
    </row>
    <row r="193" spans="1:41" s="7" customFormat="1" ht="18" customHeight="1" x14ac:dyDescent="0.25">
      <c r="A193" s="14"/>
      <c r="B193" s="16"/>
      <c r="C193" s="304" t="s">
        <v>496</v>
      </c>
      <c r="D193" s="304"/>
      <c r="E193" s="304"/>
      <c r="F193" s="304"/>
      <c r="G193" s="304"/>
      <c r="H193" s="304"/>
      <c r="I193" s="304"/>
      <c r="J193" s="304"/>
      <c r="K193" s="304"/>
      <c r="L193" s="27"/>
      <c r="M193" s="17"/>
      <c r="N193" s="35"/>
      <c r="O193" s="30"/>
      <c r="P193" s="30"/>
      <c r="Q193" s="30"/>
      <c r="R193" s="30"/>
      <c r="S193" s="30"/>
      <c r="U193" s="6"/>
      <c r="V193" s="6"/>
      <c r="W193" s="6"/>
      <c r="X193" s="6"/>
      <c r="Y193" s="6"/>
      <c r="Z193" s="6"/>
      <c r="AD193" s="5"/>
      <c r="AE193" s="5"/>
      <c r="AF193" s="6"/>
      <c r="AG193" s="6"/>
      <c r="AH193" s="6"/>
      <c r="AI193" s="6"/>
      <c r="AJ193" s="6"/>
      <c r="AK193" s="6"/>
      <c r="AL193" s="6"/>
      <c r="AM193" s="6"/>
      <c r="AN193" s="6"/>
      <c r="AO193" s="6"/>
    </row>
    <row r="194" spans="1:41" s="7" customFormat="1" ht="18" customHeight="1" x14ac:dyDescent="0.25">
      <c r="A194" s="14"/>
      <c r="B194" s="16"/>
      <c r="C194" s="304" t="s">
        <v>497</v>
      </c>
      <c r="D194" s="304"/>
      <c r="E194" s="304"/>
      <c r="F194" s="304"/>
      <c r="G194" s="304"/>
      <c r="H194" s="304"/>
      <c r="I194" s="304"/>
      <c r="J194" s="304"/>
      <c r="K194" s="304"/>
      <c r="L194" s="27"/>
      <c r="M194" s="17"/>
      <c r="N194" s="35"/>
      <c r="O194" s="30"/>
      <c r="P194" s="30"/>
      <c r="Q194" s="30"/>
      <c r="R194" s="30"/>
      <c r="S194" s="30"/>
      <c r="U194" s="6"/>
      <c r="V194" s="6"/>
      <c r="W194" s="6"/>
      <c r="X194" s="6"/>
      <c r="Y194" s="6"/>
      <c r="Z194" s="6"/>
      <c r="AD194" s="5"/>
      <c r="AE194" s="5"/>
      <c r="AF194" s="6"/>
      <c r="AG194" s="6"/>
      <c r="AH194" s="6"/>
      <c r="AI194" s="6"/>
      <c r="AJ194" s="6"/>
      <c r="AK194" s="6"/>
      <c r="AL194" s="6"/>
      <c r="AM194" s="6"/>
      <c r="AN194" s="6"/>
      <c r="AO194" s="6"/>
    </row>
    <row r="195" spans="1:41" s="7" customFormat="1" ht="18" customHeight="1" x14ac:dyDescent="0.25">
      <c r="A195" s="14"/>
      <c r="B195" s="16"/>
      <c r="C195" s="304" t="s">
        <v>498</v>
      </c>
      <c r="D195" s="304"/>
      <c r="E195" s="304"/>
      <c r="F195" s="304"/>
      <c r="G195" s="304"/>
      <c r="H195" s="304"/>
      <c r="I195" s="304"/>
      <c r="J195" s="304"/>
      <c r="K195" s="304"/>
      <c r="L195" s="27"/>
      <c r="M195" s="17"/>
      <c r="N195" s="35"/>
      <c r="O195" s="30"/>
      <c r="P195" s="30"/>
      <c r="Q195" s="30"/>
      <c r="R195" s="30"/>
      <c r="S195" s="30"/>
      <c r="U195" s="6"/>
      <c r="V195" s="6"/>
      <c r="W195" s="6"/>
      <c r="X195" s="6"/>
      <c r="Y195" s="6"/>
      <c r="Z195" s="6"/>
      <c r="AD195" s="5"/>
      <c r="AE195" s="5"/>
      <c r="AF195" s="6"/>
      <c r="AG195" s="6"/>
      <c r="AH195" s="6"/>
      <c r="AI195" s="6"/>
      <c r="AJ195" s="6"/>
      <c r="AK195" s="6"/>
      <c r="AL195" s="6"/>
      <c r="AM195" s="6"/>
      <c r="AN195" s="6"/>
      <c r="AO195" s="6"/>
    </row>
    <row r="196" spans="1:41" s="7" customFormat="1" ht="18" customHeight="1" x14ac:dyDescent="0.25">
      <c r="A196" s="14"/>
      <c r="B196" s="16"/>
      <c r="C196" s="304" t="s">
        <v>499</v>
      </c>
      <c r="D196" s="304"/>
      <c r="E196" s="304"/>
      <c r="F196" s="304"/>
      <c r="G196" s="304"/>
      <c r="H196" s="304"/>
      <c r="I196" s="304"/>
      <c r="J196" s="304"/>
      <c r="K196" s="304"/>
      <c r="L196" s="27"/>
      <c r="M196" s="17"/>
      <c r="N196" s="35"/>
      <c r="O196" s="30"/>
      <c r="P196" s="30"/>
      <c r="Q196" s="30"/>
      <c r="R196" s="30"/>
      <c r="S196" s="30"/>
      <c r="U196" s="6"/>
      <c r="V196" s="6"/>
      <c r="W196" s="6"/>
      <c r="X196" s="6"/>
      <c r="Y196" s="6"/>
      <c r="Z196" s="6"/>
      <c r="AD196" s="5"/>
      <c r="AE196" s="5"/>
      <c r="AF196" s="6"/>
      <c r="AG196" s="6"/>
      <c r="AH196" s="6"/>
      <c r="AI196" s="6"/>
      <c r="AJ196" s="6"/>
      <c r="AK196" s="6"/>
      <c r="AL196" s="6"/>
      <c r="AM196" s="6"/>
      <c r="AN196" s="6"/>
      <c r="AO196" s="6"/>
    </row>
    <row r="197" spans="1:41" s="7" customFormat="1" ht="18" customHeight="1" x14ac:dyDescent="0.25">
      <c r="A197" s="14"/>
      <c r="B197" s="16"/>
      <c r="C197" s="304" t="s">
        <v>500</v>
      </c>
      <c r="D197" s="304"/>
      <c r="E197" s="304"/>
      <c r="F197" s="304"/>
      <c r="G197" s="304"/>
      <c r="H197" s="304"/>
      <c r="I197" s="304"/>
      <c r="J197" s="304"/>
      <c r="K197" s="304"/>
      <c r="L197" s="27"/>
      <c r="M197" s="17"/>
      <c r="N197" s="35"/>
      <c r="O197" s="30"/>
      <c r="P197" s="30"/>
      <c r="Q197" s="30"/>
      <c r="R197" s="30"/>
      <c r="S197" s="30"/>
      <c r="U197" s="6"/>
      <c r="V197" s="6"/>
      <c r="W197" s="6"/>
      <c r="X197" s="6"/>
      <c r="Y197" s="6"/>
      <c r="Z197" s="6"/>
      <c r="AD197" s="5"/>
      <c r="AE197" s="5"/>
      <c r="AF197" s="6"/>
      <c r="AG197" s="6"/>
      <c r="AH197" s="6"/>
      <c r="AI197" s="6"/>
      <c r="AJ197" s="6"/>
      <c r="AK197" s="6"/>
      <c r="AL197" s="6"/>
      <c r="AM197" s="6"/>
      <c r="AN197" s="6"/>
      <c r="AO197" s="6"/>
    </row>
    <row r="198" spans="1:41" s="7" customFormat="1" ht="18" customHeight="1" x14ac:dyDescent="0.25">
      <c r="A198" s="14"/>
      <c r="B198" s="16"/>
      <c r="C198" s="304" t="s">
        <v>501</v>
      </c>
      <c r="D198" s="304"/>
      <c r="E198" s="304"/>
      <c r="F198" s="304"/>
      <c r="G198" s="304"/>
      <c r="H198" s="304"/>
      <c r="I198" s="304"/>
      <c r="J198" s="304"/>
      <c r="K198" s="304"/>
      <c r="L198" s="27"/>
      <c r="M198" s="17"/>
      <c r="N198" s="35"/>
      <c r="O198" s="30"/>
      <c r="P198" s="30"/>
      <c r="Q198" s="30"/>
      <c r="R198" s="30"/>
      <c r="S198" s="30"/>
      <c r="U198" s="6"/>
      <c r="V198" s="6"/>
      <c r="W198" s="6"/>
      <c r="X198" s="6"/>
      <c r="Y198" s="6"/>
      <c r="Z198" s="6"/>
      <c r="AD198" s="5"/>
      <c r="AE198" s="5"/>
      <c r="AF198" s="6"/>
      <c r="AG198" s="6"/>
      <c r="AH198" s="6"/>
      <c r="AI198" s="6"/>
      <c r="AJ198" s="6"/>
      <c r="AK198" s="6"/>
      <c r="AL198" s="6"/>
      <c r="AM198" s="6"/>
      <c r="AN198" s="6"/>
      <c r="AO198" s="6"/>
    </row>
    <row r="199" spans="1:41" s="7" customFormat="1" ht="18" customHeight="1" x14ac:dyDescent="0.25">
      <c r="A199" s="14"/>
      <c r="B199" s="16"/>
      <c r="C199" s="304" t="s">
        <v>502</v>
      </c>
      <c r="D199" s="304"/>
      <c r="E199" s="304"/>
      <c r="F199" s="304"/>
      <c r="G199" s="304"/>
      <c r="H199" s="304"/>
      <c r="I199" s="304"/>
      <c r="J199" s="304"/>
      <c r="K199" s="304"/>
      <c r="L199" s="27"/>
      <c r="M199" s="17"/>
      <c r="N199" s="35"/>
      <c r="O199" s="30"/>
      <c r="P199" s="30"/>
      <c r="Q199" s="30"/>
      <c r="R199" s="30"/>
      <c r="S199" s="30"/>
      <c r="U199" s="6"/>
      <c r="V199" s="6"/>
      <c r="W199" s="6"/>
      <c r="X199" s="6"/>
      <c r="Y199" s="6"/>
      <c r="Z199" s="6"/>
      <c r="AD199" s="5"/>
      <c r="AE199" s="5"/>
      <c r="AF199" s="6"/>
      <c r="AG199" s="6"/>
      <c r="AH199" s="6"/>
      <c r="AI199" s="6"/>
      <c r="AJ199" s="6"/>
      <c r="AK199" s="6"/>
      <c r="AL199" s="6"/>
      <c r="AM199" s="6"/>
      <c r="AN199" s="6"/>
      <c r="AO199" s="6"/>
    </row>
    <row r="200" spans="1:41" s="7" customFormat="1" ht="18" customHeight="1" x14ac:dyDescent="0.25">
      <c r="A200" s="14"/>
      <c r="B200" s="16"/>
      <c r="C200" s="304" t="s">
        <v>503</v>
      </c>
      <c r="D200" s="304"/>
      <c r="E200" s="304"/>
      <c r="F200" s="304"/>
      <c r="G200" s="304"/>
      <c r="H200" s="304"/>
      <c r="I200" s="304"/>
      <c r="J200" s="304"/>
      <c r="K200" s="304"/>
      <c r="L200" s="27"/>
      <c r="M200" s="17"/>
      <c r="N200" s="35"/>
      <c r="O200" s="30"/>
      <c r="P200" s="30"/>
      <c r="Q200" s="30"/>
      <c r="R200" s="30"/>
      <c r="S200" s="30"/>
      <c r="U200" s="6"/>
      <c r="V200" s="6"/>
      <c r="W200" s="6"/>
      <c r="X200" s="6"/>
      <c r="Y200" s="6"/>
      <c r="Z200" s="6"/>
      <c r="AD200" s="5"/>
      <c r="AE200" s="5"/>
      <c r="AF200" s="6"/>
      <c r="AG200" s="6"/>
      <c r="AH200" s="6"/>
      <c r="AI200" s="6"/>
      <c r="AJ200" s="6"/>
      <c r="AK200" s="6"/>
      <c r="AL200" s="6"/>
      <c r="AM200" s="6"/>
      <c r="AN200" s="6"/>
      <c r="AO200" s="6"/>
    </row>
    <row r="201" spans="1:41" s="7" customFormat="1" ht="18" customHeight="1" x14ac:dyDescent="0.25">
      <c r="A201" s="14"/>
      <c r="B201" s="16"/>
      <c r="C201" s="90"/>
      <c r="D201" s="90"/>
      <c r="E201" s="90"/>
      <c r="F201" s="90"/>
      <c r="G201" s="91"/>
      <c r="H201" s="91"/>
      <c r="I201" s="91"/>
      <c r="J201" s="91"/>
      <c r="K201" s="91"/>
      <c r="L201" s="91"/>
      <c r="M201" s="17"/>
      <c r="N201" s="35"/>
      <c r="O201" s="411"/>
      <c r="P201" s="411"/>
      <c r="Q201" s="411"/>
      <c r="R201" s="30"/>
      <c r="S201" s="30"/>
      <c r="U201" s="6"/>
      <c r="V201" s="6"/>
      <c r="W201" s="6"/>
      <c r="X201" s="6"/>
      <c r="Y201" s="6"/>
      <c r="Z201" s="6"/>
      <c r="AD201" s="5"/>
      <c r="AE201" s="5"/>
      <c r="AF201" s="6"/>
      <c r="AG201" s="6"/>
      <c r="AH201" s="6"/>
      <c r="AI201" s="6"/>
      <c r="AJ201" s="6"/>
      <c r="AK201" s="6"/>
      <c r="AL201" s="6"/>
      <c r="AM201" s="6"/>
      <c r="AN201" s="6"/>
      <c r="AO201" s="6"/>
    </row>
    <row r="202" spans="1:41" s="7" customFormat="1" ht="18" customHeight="1" x14ac:dyDescent="0.25">
      <c r="A202" s="14"/>
      <c r="B202" s="16"/>
      <c r="C202" s="15" t="s">
        <v>541</v>
      </c>
      <c r="D202" s="90"/>
      <c r="E202" s="90"/>
      <c r="F202" s="90"/>
      <c r="G202" s="91"/>
      <c r="H202" s="91"/>
      <c r="I202" s="91"/>
      <c r="J202" s="91"/>
      <c r="K202" s="91"/>
      <c r="L202" s="91"/>
      <c r="M202" s="17"/>
      <c r="N202" s="35"/>
      <c r="O202" s="148"/>
      <c r="P202" s="148"/>
      <c r="Q202" s="148"/>
      <c r="R202" s="30"/>
      <c r="S202" s="30"/>
      <c r="U202" s="6"/>
      <c r="V202" s="6"/>
      <c r="W202" s="6"/>
      <c r="X202" s="6"/>
      <c r="Y202" s="6"/>
      <c r="Z202" s="6"/>
      <c r="AD202" s="5"/>
      <c r="AE202" s="5"/>
      <c r="AF202" s="6"/>
      <c r="AG202" s="6"/>
      <c r="AH202" s="6"/>
      <c r="AI202" s="6"/>
      <c r="AJ202" s="6"/>
      <c r="AK202" s="6"/>
      <c r="AL202" s="6"/>
      <c r="AM202" s="6"/>
      <c r="AN202" s="6"/>
      <c r="AO202" s="6"/>
    </row>
    <row r="203" spans="1:41" s="7" customFormat="1" ht="18" customHeight="1" x14ac:dyDescent="0.25">
      <c r="A203" s="14"/>
      <c r="B203" s="16"/>
      <c r="C203" s="412" t="s">
        <v>542</v>
      </c>
      <c r="D203" s="412"/>
      <c r="E203" s="412"/>
      <c r="F203" s="412"/>
      <c r="G203" s="412"/>
      <c r="H203" s="412"/>
      <c r="I203" s="412"/>
      <c r="J203" s="412"/>
      <c r="K203" s="412"/>
      <c r="L203" s="412"/>
      <c r="M203" s="17"/>
      <c r="N203" s="35"/>
      <c r="O203" s="148"/>
      <c r="P203" s="148"/>
      <c r="Q203" s="148"/>
      <c r="R203" s="30"/>
      <c r="S203" s="30"/>
      <c r="U203" s="6"/>
      <c r="V203" s="6"/>
      <c r="W203" s="6"/>
      <c r="X203" s="6"/>
      <c r="Y203" s="6"/>
      <c r="Z203" s="6"/>
      <c r="AD203" s="5"/>
      <c r="AE203" s="5"/>
      <c r="AF203" s="6"/>
      <c r="AG203" s="6"/>
      <c r="AH203" s="6"/>
      <c r="AI203" s="6"/>
      <c r="AJ203" s="6"/>
      <c r="AK203" s="6"/>
      <c r="AL203" s="6"/>
      <c r="AM203" s="6"/>
      <c r="AN203" s="6"/>
      <c r="AO203" s="6"/>
    </row>
    <row r="204" spans="1:41" s="7" customFormat="1" ht="9.9499999999999993" customHeight="1" x14ac:dyDescent="0.25">
      <c r="A204" s="14"/>
      <c r="B204" s="16"/>
      <c r="C204" s="15"/>
      <c r="D204" s="90"/>
      <c r="E204" s="90"/>
      <c r="F204" s="90"/>
      <c r="G204" s="91"/>
      <c r="H204" s="91"/>
      <c r="I204" s="91"/>
      <c r="J204" s="91"/>
      <c r="K204" s="91"/>
      <c r="L204" s="91"/>
      <c r="M204" s="17"/>
      <c r="N204" s="35"/>
      <c r="O204" s="148"/>
      <c r="P204" s="148"/>
      <c r="Q204" s="148"/>
      <c r="R204" s="30"/>
      <c r="S204" s="30"/>
      <c r="U204" s="6"/>
      <c r="V204" s="6"/>
      <c r="W204" s="6"/>
      <c r="X204" s="6"/>
      <c r="Y204" s="6"/>
      <c r="Z204" s="6"/>
      <c r="AD204" s="5"/>
      <c r="AE204" s="5"/>
      <c r="AF204" s="6"/>
      <c r="AG204" s="6"/>
      <c r="AH204" s="6"/>
      <c r="AI204" s="6"/>
      <c r="AJ204" s="6"/>
      <c r="AK204" s="6"/>
      <c r="AL204" s="6"/>
      <c r="AM204" s="6"/>
      <c r="AN204" s="6"/>
      <c r="AO204" s="6"/>
    </row>
    <row r="205" spans="1:41" s="7" customFormat="1" ht="18" customHeight="1" x14ac:dyDescent="0.25">
      <c r="A205" s="14"/>
      <c r="B205" s="388" t="s">
        <v>570</v>
      </c>
      <c r="C205" s="388" t="s">
        <v>479</v>
      </c>
      <c r="D205" s="388" t="s">
        <v>484</v>
      </c>
      <c r="E205" s="388" t="s">
        <v>483</v>
      </c>
      <c r="F205" s="409" t="s">
        <v>544</v>
      </c>
      <c r="G205" s="390" t="s">
        <v>545</v>
      </c>
      <c r="H205" s="391"/>
      <c r="I205" s="410" t="s">
        <v>533</v>
      </c>
      <c r="J205" s="391"/>
      <c r="K205" s="390" t="s">
        <v>546</v>
      </c>
      <c r="L205" s="391"/>
      <c r="M205" s="17"/>
      <c r="N205" s="35"/>
      <c r="O205" s="411"/>
      <c r="P205" s="277"/>
      <c r="Q205" s="277"/>
      <c r="R205" s="316" t="s">
        <v>83</v>
      </c>
      <c r="S205" s="316"/>
      <c r="T205" s="316"/>
      <c r="U205" s="316"/>
      <c r="V205" s="316"/>
      <c r="W205" s="316"/>
      <c r="X205" s="6"/>
      <c r="Y205" s="6"/>
      <c r="Z205" s="6"/>
      <c r="AD205" s="5"/>
      <c r="AE205" s="5"/>
      <c r="AF205" s="6"/>
      <c r="AG205" s="6"/>
      <c r="AH205" s="6"/>
      <c r="AI205" s="6"/>
      <c r="AJ205" s="6"/>
      <c r="AK205" s="6"/>
      <c r="AL205" s="6"/>
      <c r="AM205" s="6"/>
      <c r="AN205" s="6"/>
      <c r="AO205" s="6"/>
    </row>
    <row r="206" spans="1:41" s="7" customFormat="1" ht="18" customHeight="1" x14ac:dyDescent="0.25">
      <c r="A206" s="14"/>
      <c r="B206" s="389"/>
      <c r="C206" s="389"/>
      <c r="D206" s="389"/>
      <c r="E206" s="389"/>
      <c r="F206" s="389"/>
      <c r="G206" s="163" t="s">
        <v>547</v>
      </c>
      <c r="H206" s="163" t="s">
        <v>395</v>
      </c>
      <c r="I206" s="163" t="s">
        <v>548</v>
      </c>
      <c r="J206" s="267" t="s">
        <v>538</v>
      </c>
      <c r="K206" s="163" t="s">
        <v>548</v>
      </c>
      <c r="L206" s="267" t="s">
        <v>538</v>
      </c>
      <c r="M206" s="17"/>
      <c r="N206" s="35"/>
      <c r="O206" s="411"/>
      <c r="P206" s="277"/>
      <c r="Q206" s="277"/>
      <c r="R206" s="316" t="s">
        <v>266</v>
      </c>
      <c r="S206" s="316"/>
      <c r="T206" s="316" t="s">
        <v>84</v>
      </c>
      <c r="U206" s="316"/>
      <c r="V206" s="316" t="s">
        <v>85</v>
      </c>
      <c r="W206" s="316"/>
      <c r="X206" s="6"/>
      <c r="Y206" s="6"/>
      <c r="Z206" s="6"/>
      <c r="AD206" s="5"/>
      <c r="AE206" s="5"/>
      <c r="AF206" s="6"/>
      <c r="AG206" s="6"/>
      <c r="AH206" s="6"/>
      <c r="AI206" s="6"/>
      <c r="AJ206" s="6"/>
      <c r="AK206" s="6"/>
      <c r="AL206" s="6"/>
      <c r="AM206" s="6"/>
      <c r="AN206" s="6"/>
      <c r="AO206" s="6"/>
    </row>
    <row r="207" spans="1:41" s="7" customFormat="1" ht="18" customHeight="1" x14ac:dyDescent="0.25">
      <c r="A207" s="14"/>
      <c r="B207" s="21"/>
      <c r="C207" s="392" t="s">
        <v>549</v>
      </c>
      <c r="D207" s="393"/>
      <c r="E207" s="394"/>
      <c r="F207" s="182"/>
      <c r="G207" s="128"/>
      <c r="H207" s="128"/>
      <c r="I207" s="27"/>
      <c r="J207" s="27"/>
      <c r="K207" s="27"/>
      <c r="L207" s="27"/>
      <c r="M207" s="17"/>
      <c r="N207" s="35"/>
      <c r="O207" s="180"/>
      <c r="P207" s="35"/>
      <c r="Q207" s="35"/>
      <c r="R207" s="382">
        <f>COUNTIF($P208:PJ237,"&gt;=1")</f>
        <v>0</v>
      </c>
      <c r="S207" s="382"/>
      <c r="T207" s="382">
        <f>COUNTIF($P208:$P237,"&gt;=250")</f>
        <v>0</v>
      </c>
      <c r="U207" s="382"/>
      <c r="V207" s="382">
        <f>COUNTIF($P208:$P237,"&gt;=700")</f>
        <v>0</v>
      </c>
      <c r="W207" s="382"/>
      <c r="X207" s="6"/>
      <c r="Y207" s="6"/>
      <c r="Z207" s="6"/>
      <c r="AD207" s="5"/>
      <c r="AE207" s="5"/>
      <c r="AF207" s="6"/>
      <c r="AG207" s="6"/>
      <c r="AH207" s="6"/>
      <c r="AI207" s="6"/>
      <c r="AJ207" s="6"/>
      <c r="AK207" s="6"/>
      <c r="AL207" s="6"/>
      <c r="AM207" s="6"/>
      <c r="AN207" s="6"/>
      <c r="AO207" s="6"/>
    </row>
    <row r="208" spans="1:41" s="7" customFormat="1" ht="27.95" customHeight="1" x14ac:dyDescent="0.25">
      <c r="A208" s="14"/>
      <c r="B208" s="36">
        <v>1</v>
      </c>
      <c r="C208" s="178"/>
      <c r="D208" s="178"/>
      <c r="E208" s="178"/>
      <c r="F208" s="177"/>
      <c r="G208" s="128"/>
      <c r="H208" s="128"/>
      <c r="I208" s="27"/>
      <c r="J208" s="27"/>
      <c r="K208" s="27"/>
      <c r="L208" s="27"/>
      <c r="M208" s="17"/>
      <c r="N208" s="35"/>
      <c r="O208" s="180"/>
      <c r="P208" s="353">
        <f>IF(I208&gt;=J208,I208,J208)</f>
        <v>0</v>
      </c>
      <c r="Q208" s="353"/>
      <c r="R208" s="383"/>
      <c r="S208" s="383"/>
      <c r="T208" s="277"/>
      <c r="U208" s="275"/>
      <c r="V208" s="275"/>
      <c r="W208" s="275"/>
      <c r="X208" s="6"/>
      <c r="Y208" s="6"/>
      <c r="Z208" s="6"/>
      <c r="AD208" s="5"/>
      <c r="AE208" s="5"/>
      <c r="AF208" s="6"/>
      <c r="AG208" s="6"/>
      <c r="AH208" s="6"/>
      <c r="AI208" s="6"/>
      <c r="AJ208" s="6"/>
      <c r="AK208" s="6"/>
      <c r="AL208" s="6"/>
      <c r="AM208" s="6"/>
      <c r="AN208" s="6"/>
      <c r="AO208" s="6"/>
    </row>
    <row r="209" spans="1:41" s="7" customFormat="1" ht="27.95" customHeight="1" x14ac:dyDescent="0.25">
      <c r="A209" s="14"/>
      <c r="B209" s="36">
        <v>2</v>
      </c>
      <c r="C209" s="178"/>
      <c r="D209" s="178"/>
      <c r="E209" s="178"/>
      <c r="F209" s="177"/>
      <c r="G209" s="128"/>
      <c r="H209" s="128"/>
      <c r="I209" s="27"/>
      <c r="J209" s="27"/>
      <c r="K209" s="27"/>
      <c r="L209" s="27"/>
      <c r="M209" s="17"/>
      <c r="N209" s="35"/>
      <c r="O209" s="180"/>
      <c r="P209" s="353">
        <f t="shared" ref="P209:P237" si="43">IF(I209&gt;=J209,I209,J209)</f>
        <v>0</v>
      </c>
      <c r="Q209" s="353"/>
      <c r="R209" s="383"/>
      <c r="S209" s="383"/>
      <c r="T209" s="277"/>
      <c r="U209" s="275"/>
      <c r="V209" s="275"/>
      <c r="W209" s="275"/>
      <c r="X209" s="6"/>
      <c r="Y209" s="6"/>
      <c r="Z209" s="6"/>
      <c r="AD209" s="5"/>
      <c r="AE209" s="5"/>
      <c r="AF209" s="6"/>
      <c r="AG209" s="6"/>
      <c r="AH209" s="6"/>
      <c r="AI209" s="6"/>
      <c r="AJ209" s="6"/>
      <c r="AK209" s="6"/>
      <c r="AL209" s="6"/>
      <c r="AM209" s="6"/>
      <c r="AN209" s="6"/>
      <c r="AO209" s="6"/>
    </row>
    <row r="210" spans="1:41" s="7" customFormat="1" ht="27.95" customHeight="1" x14ac:dyDescent="0.25">
      <c r="A210" s="14"/>
      <c r="B210" s="36">
        <v>3</v>
      </c>
      <c r="C210" s="178"/>
      <c r="D210" s="178"/>
      <c r="E210" s="178"/>
      <c r="F210" s="177"/>
      <c r="G210" s="128"/>
      <c r="H210" s="128"/>
      <c r="I210" s="27"/>
      <c r="J210" s="27"/>
      <c r="K210" s="27"/>
      <c r="L210" s="27"/>
      <c r="M210" s="17"/>
      <c r="N210" s="35"/>
      <c r="O210" s="180"/>
      <c r="P210" s="353">
        <f t="shared" si="43"/>
        <v>0</v>
      </c>
      <c r="Q210" s="353"/>
      <c r="R210" s="383"/>
      <c r="S210" s="383"/>
      <c r="T210" s="277"/>
      <c r="U210" s="275"/>
      <c r="V210" s="275"/>
      <c r="W210" s="275"/>
      <c r="X210" s="6"/>
      <c r="Y210" s="6"/>
      <c r="Z210" s="6"/>
      <c r="AD210" s="5"/>
      <c r="AE210" s="5"/>
      <c r="AF210" s="6"/>
      <c r="AG210" s="6"/>
      <c r="AH210" s="6"/>
      <c r="AI210" s="6"/>
      <c r="AJ210" s="6"/>
      <c r="AK210" s="6"/>
      <c r="AL210" s="6"/>
      <c r="AM210" s="6"/>
      <c r="AN210" s="6"/>
      <c r="AO210" s="6"/>
    </row>
    <row r="211" spans="1:41" s="7" customFormat="1" ht="27.95" customHeight="1" x14ac:dyDescent="0.25">
      <c r="A211" s="14"/>
      <c r="B211" s="36">
        <v>4</v>
      </c>
      <c r="C211" s="178"/>
      <c r="D211" s="178"/>
      <c r="E211" s="178"/>
      <c r="F211" s="177"/>
      <c r="G211" s="128"/>
      <c r="H211" s="128"/>
      <c r="I211" s="27"/>
      <c r="J211" s="27"/>
      <c r="K211" s="27"/>
      <c r="L211" s="27"/>
      <c r="M211" s="17"/>
      <c r="N211" s="35"/>
      <c r="O211" s="180"/>
      <c r="P211" s="353">
        <f t="shared" si="43"/>
        <v>0</v>
      </c>
      <c r="Q211" s="353"/>
      <c r="R211" s="383"/>
      <c r="S211" s="383"/>
      <c r="T211" s="277"/>
      <c r="U211" s="275"/>
      <c r="V211" s="275"/>
      <c r="W211" s="275"/>
      <c r="X211" s="6"/>
      <c r="Y211" s="6"/>
      <c r="Z211" s="6"/>
      <c r="AD211" s="5"/>
      <c r="AE211" s="5"/>
      <c r="AF211" s="6"/>
      <c r="AG211" s="6"/>
      <c r="AH211" s="6"/>
      <c r="AI211" s="6"/>
      <c r="AJ211" s="6"/>
      <c r="AK211" s="6"/>
      <c r="AL211" s="6"/>
      <c r="AM211" s="6"/>
      <c r="AN211" s="6"/>
      <c r="AO211" s="6"/>
    </row>
    <row r="212" spans="1:41" s="7" customFormat="1" ht="27.95" customHeight="1" x14ac:dyDescent="0.25">
      <c r="A212" s="14"/>
      <c r="B212" s="36">
        <v>5</v>
      </c>
      <c r="C212" s="178"/>
      <c r="D212" s="178"/>
      <c r="E212" s="178"/>
      <c r="F212" s="177"/>
      <c r="G212" s="128"/>
      <c r="H212" s="128"/>
      <c r="I212" s="27"/>
      <c r="J212" s="27"/>
      <c r="K212" s="27"/>
      <c r="L212" s="27"/>
      <c r="M212" s="17"/>
      <c r="N212" s="35"/>
      <c r="O212" s="180"/>
      <c r="P212" s="353">
        <f t="shared" si="43"/>
        <v>0</v>
      </c>
      <c r="Q212" s="353"/>
      <c r="R212" s="383"/>
      <c r="S212" s="383"/>
      <c r="T212" s="277"/>
      <c r="U212" s="275"/>
      <c r="V212" s="275"/>
      <c r="W212" s="275"/>
      <c r="X212" s="6"/>
      <c r="Y212" s="6"/>
      <c r="Z212" s="6"/>
      <c r="AD212" s="5"/>
      <c r="AE212" s="5"/>
      <c r="AF212" s="6"/>
      <c r="AG212" s="6"/>
      <c r="AH212" s="6"/>
      <c r="AI212" s="6"/>
      <c r="AJ212" s="6"/>
      <c r="AK212" s="6"/>
      <c r="AL212" s="6"/>
      <c r="AM212" s="6"/>
      <c r="AN212" s="6"/>
      <c r="AO212" s="6"/>
    </row>
    <row r="213" spans="1:41" s="7" customFormat="1" ht="27.95" customHeight="1" x14ac:dyDescent="0.25">
      <c r="A213" s="14"/>
      <c r="B213" s="36">
        <v>6</v>
      </c>
      <c r="C213" s="178"/>
      <c r="D213" s="178"/>
      <c r="E213" s="178"/>
      <c r="F213" s="177"/>
      <c r="G213" s="128"/>
      <c r="H213" s="128"/>
      <c r="I213" s="27"/>
      <c r="J213" s="27"/>
      <c r="K213" s="27"/>
      <c r="L213" s="27"/>
      <c r="M213" s="17"/>
      <c r="N213" s="35"/>
      <c r="O213" s="180"/>
      <c r="P213" s="353">
        <f t="shared" si="43"/>
        <v>0</v>
      </c>
      <c r="Q213" s="353"/>
      <c r="R213" s="383"/>
      <c r="S213" s="383"/>
      <c r="T213" s="277"/>
      <c r="U213" s="275"/>
      <c r="V213" s="275"/>
      <c r="W213" s="275"/>
      <c r="X213" s="6"/>
      <c r="Y213" s="6"/>
      <c r="Z213" s="6"/>
      <c r="AD213" s="5"/>
      <c r="AE213" s="5"/>
      <c r="AF213" s="6"/>
      <c r="AG213" s="6"/>
      <c r="AH213" s="6"/>
      <c r="AI213" s="6"/>
      <c r="AJ213" s="6"/>
      <c r="AK213" s="6"/>
      <c r="AL213" s="6"/>
      <c r="AM213" s="6"/>
      <c r="AN213" s="6"/>
      <c r="AO213" s="6"/>
    </row>
    <row r="214" spans="1:41" s="7" customFormat="1" ht="27.95" customHeight="1" x14ac:dyDescent="0.25">
      <c r="A214" s="14"/>
      <c r="B214" s="36">
        <v>7</v>
      </c>
      <c r="C214" s="178"/>
      <c r="D214" s="178"/>
      <c r="E214" s="178"/>
      <c r="F214" s="177"/>
      <c r="G214" s="128"/>
      <c r="H214" s="128"/>
      <c r="I214" s="27"/>
      <c r="J214" s="27"/>
      <c r="K214" s="27"/>
      <c r="L214" s="27"/>
      <c r="M214" s="17"/>
      <c r="N214" s="35"/>
      <c r="O214" s="180"/>
      <c r="P214" s="353">
        <f t="shared" si="43"/>
        <v>0</v>
      </c>
      <c r="Q214" s="353"/>
      <c r="R214" s="383"/>
      <c r="S214" s="383"/>
      <c r="T214" s="277"/>
      <c r="U214" s="275"/>
      <c r="V214" s="275"/>
      <c r="W214" s="275"/>
      <c r="X214" s="6"/>
      <c r="Y214" s="6"/>
      <c r="Z214" s="6"/>
      <c r="AD214" s="5"/>
      <c r="AE214" s="5"/>
      <c r="AF214" s="6"/>
      <c r="AG214" s="6"/>
      <c r="AH214" s="6"/>
      <c r="AI214" s="6"/>
      <c r="AJ214" s="6"/>
      <c r="AK214" s="6"/>
      <c r="AL214" s="6"/>
      <c r="AM214" s="6"/>
      <c r="AN214" s="6"/>
      <c r="AO214" s="6"/>
    </row>
    <row r="215" spans="1:41" s="7" customFormat="1" ht="27.95" customHeight="1" x14ac:dyDescent="0.25">
      <c r="A215" s="14"/>
      <c r="B215" s="36">
        <v>8</v>
      </c>
      <c r="C215" s="178"/>
      <c r="D215" s="178"/>
      <c r="E215" s="178"/>
      <c r="F215" s="177"/>
      <c r="G215" s="128"/>
      <c r="H215" s="128"/>
      <c r="I215" s="27"/>
      <c r="J215" s="27"/>
      <c r="K215" s="27"/>
      <c r="L215" s="27"/>
      <c r="M215" s="17"/>
      <c r="N215" s="35"/>
      <c r="O215" s="180"/>
      <c r="P215" s="353">
        <f t="shared" si="43"/>
        <v>0</v>
      </c>
      <c r="Q215" s="353"/>
      <c r="R215" s="383"/>
      <c r="S215" s="383"/>
      <c r="T215" s="277"/>
      <c r="U215" s="275"/>
      <c r="V215" s="275"/>
      <c r="W215" s="275"/>
      <c r="X215" s="6"/>
      <c r="Y215" s="6"/>
      <c r="Z215" s="6"/>
      <c r="AD215" s="5"/>
      <c r="AE215" s="5"/>
      <c r="AF215" s="6"/>
      <c r="AG215" s="6"/>
      <c r="AH215" s="6"/>
      <c r="AI215" s="6"/>
      <c r="AJ215" s="6"/>
      <c r="AK215" s="6"/>
      <c r="AL215" s="6"/>
      <c r="AM215" s="6"/>
      <c r="AN215" s="6"/>
      <c r="AO215" s="6"/>
    </row>
    <row r="216" spans="1:41" s="7" customFormat="1" ht="27.95" customHeight="1" x14ac:dyDescent="0.25">
      <c r="A216" s="14"/>
      <c r="B216" s="36">
        <v>9</v>
      </c>
      <c r="C216" s="178"/>
      <c r="D216" s="178"/>
      <c r="E216" s="178"/>
      <c r="F216" s="177"/>
      <c r="G216" s="128"/>
      <c r="H216" s="128"/>
      <c r="I216" s="27"/>
      <c r="J216" s="27"/>
      <c r="K216" s="27"/>
      <c r="L216" s="27"/>
      <c r="M216" s="17"/>
      <c r="N216" s="35"/>
      <c r="O216" s="180"/>
      <c r="P216" s="353">
        <f t="shared" si="43"/>
        <v>0</v>
      </c>
      <c r="Q216" s="353"/>
      <c r="R216" s="383"/>
      <c r="S216" s="383"/>
      <c r="T216" s="277"/>
      <c r="U216" s="275"/>
      <c r="V216" s="275"/>
      <c r="W216" s="275"/>
      <c r="X216" s="6"/>
      <c r="Y216" s="6"/>
      <c r="Z216" s="6"/>
      <c r="AD216" s="5"/>
      <c r="AE216" s="5"/>
      <c r="AF216" s="6"/>
      <c r="AG216" s="6"/>
      <c r="AH216" s="6"/>
      <c r="AI216" s="6"/>
      <c r="AJ216" s="6"/>
      <c r="AK216" s="6"/>
      <c r="AL216" s="6"/>
      <c r="AM216" s="6"/>
      <c r="AN216" s="6"/>
      <c r="AO216" s="6"/>
    </row>
    <row r="217" spans="1:41" s="7" customFormat="1" ht="27.95" customHeight="1" x14ac:dyDescent="0.25">
      <c r="A217" s="14"/>
      <c r="B217" s="36">
        <v>10</v>
      </c>
      <c r="C217" s="178"/>
      <c r="D217" s="178"/>
      <c r="E217" s="178"/>
      <c r="F217" s="177"/>
      <c r="G217" s="128"/>
      <c r="H217" s="128"/>
      <c r="I217" s="27"/>
      <c r="J217" s="27"/>
      <c r="K217" s="27"/>
      <c r="L217" s="27"/>
      <c r="M217" s="17"/>
      <c r="N217" s="35"/>
      <c r="O217" s="180"/>
      <c r="P217" s="353">
        <f t="shared" si="43"/>
        <v>0</v>
      </c>
      <c r="Q217" s="353"/>
      <c r="R217" s="383"/>
      <c r="S217" s="383"/>
      <c r="T217" s="277"/>
      <c r="U217" s="275"/>
      <c r="V217" s="275"/>
      <c r="W217" s="275"/>
      <c r="X217" s="6"/>
      <c r="Y217" s="6"/>
      <c r="Z217" s="6"/>
      <c r="AD217" s="5"/>
      <c r="AE217" s="5"/>
      <c r="AF217" s="6"/>
      <c r="AG217" s="6"/>
      <c r="AH217" s="6"/>
      <c r="AI217" s="6"/>
      <c r="AJ217" s="6"/>
      <c r="AK217" s="6"/>
      <c r="AL217" s="6"/>
      <c r="AM217" s="6"/>
      <c r="AN217" s="6"/>
      <c r="AO217" s="6"/>
    </row>
    <row r="218" spans="1:41" s="7" customFormat="1" ht="27.95" customHeight="1" x14ac:dyDescent="0.25">
      <c r="A218" s="14"/>
      <c r="B218" s="36">
        <v>11</v>
      </c>
      <c r="C218" s="178"/>
      <c r="D218" s="178"/>
      <c r="E218" s="178"/>
      <c r="F218" s="177"/>
      <c r="G218" s="128"/>
      <c r="H218" s="128"/>
      <c r="I218" s="27"/>
      <c r="J218" s="27"/>
      <c r="K218" s="27"/>
      <c r="L218" s="27"/>
      <c r="M218" s="17"/>
      <c r="N218" s="35"/>
      <c r="O218" s="180"/>
      <c r="P218" s="353">
        <f t="shared" si="43"/>
        <v>0</v>
      </c>
      <c r="Q218" s="353"/>
      <c r="R218" s="383"/>
      <c r="S218" s="383"/>
      <c r="T218" s="277"/>
      <c r="U218" s="275"/>
      <c r="V218" s="275"/>
      <c r="W218" s="275"/>
      <c r="X218" s="6"/>
      <c r="Y218" s="6"/>
      <c r="Z218" s="6"/>
      <c r="AD218" s="5"/>
      <c r="AE218" s="5"/>
      <c r="AF218" s="6"/>
      <c r="AG218" s="6"/>
      <c r="AH218" s="6"/>
      <c r="AI218" s="6"/>
      <c r="AJ218" s="6"/>
      <c r="AK218" s="6"/>
      <c r="AL218" s="6"/>
      <c r="AM218" s="6"/>
      <c r="AN218" s="6"/>
      <c r="AO218" s="6"/>
    </row>
    <row r="219" spans="1:41" s="7" customFormat="1" ht="27.95" customHeight="1" x14ac:dyDescent="0.25">
      <c r="A219" s="14"/>
      <c r="B219" s="36">
        <v>12</v>
      </c>
      <c r="C219" s="178"/>
      <c r="D219" s="178"/>
      <c r="E219" s="178"/>
      <c r="F219" s="177"/>
      <c r="G219" s="128"/>
      <c r="H219" s="128"/>
      <c r="I219" s="27"/>
      <c r="J219" s="27"/>
      <c r="K219" s="27"/>
      <c r="L219" s="27"/>
      <c r="M219" s="17"/>
      <c r="N219" s="35"/>
      <c r="O219" s="180"/>
      <c r="P219" s="353">
        <f t="shared" si="43"/>
        <v>0</v>
      </c>
      <c r="Q219" s="353"/>
      <c r="R219" s="383"/>
      <c r="S219" s="383"/>
      <c r="T219" s="277"/>
      <c r="U219" s="275"/>
      <c r="V219" s="275"/>
      <c r="W219" s="275"/>
      <c r="X219" s="6"/>
      <c r="Y219" s="6"/>
      <c r="Z219" s="6"/>
      <c r="AD219" s="5"/>
      <c r="AE219" s="5"/>
      <c r="AF219" s="6"/>
      <c r="AG219" s="6"/>
      <c r="AH219" s="6"/>
      <c r="AI219" s="6"/>
      <c r="AJ219" s="6"/>
      <c r="AK219" s="6"/>
      <c r="AL219" s="6"/>
      <c r="AM219" s="6"/>
      <c r="AN219" s="6"/>
      <c r="AO219" s="6"/>
    </row>
    <row r="220" spans="1:41" s="7" customFormat="1" ht="27.95" customHeight="1" x14ac:dyDescent="0.25">
      <c r="A220" s="14"/>
      <c r="B220" s="36">
        <v>13</v>
      </c>
      <c r="C220" s="178"/>
      <c r="D220" s="178"/>
      <c r="E220" s="178"/>
      <c r="F220" s="177"/>
      <c r="G220" s="128"/>
      <c r="H220" s="128"/>
      <c r="I220" s="27"/>
      <c r="J220" s="27"/>
      <c r="K220" s="27"/>
      <c r="L220" s="27"/>
      <c r="M220" s="17"/>
      <c r="N220" s="35"/>
      <c r="O220" s="180"/>
      <c r="P220" s="353">
        <f t="shared" si="43"/>
        <v>0</v>
      </c>
      <c r="Q220" s="353"/>
      <c r="R220" s="383"/>
      <c r="S220" s="383"/>
      <c r="T220" s="277"/>
      <c r="U220" s="275"/>
      <c r="V220" s="275"/>
      <c r="W220" s="275"/>
      <c r="X220" s="6"/>
      <c r="Y220" s="6"/>
      <c r="Z220" s="6"/>
      <c r="AD220" s="5"/>
      <c r="AE220" s="5"/>
      <c r="AF220" s="6"/>
      <c r="AG220" s="6"/>
      <c r="AH220" s="6"/>
      <c r="AI220" s="6"/>
      <c r="AJ220" s="6"/>
      <c r="AK220" s="6"/>
      <c r="AL220" s="6"/>
      <c r="AM220" s="6"/>
      <c r="AN220" s="6"/>
      <c r="AO220" s="6"/>
    </row>
    <row r="221" spans="1:41" s="7" customFormat="1" ht="27.95" customHeight="1" x14ac:dyDescent="0.25">
      <c r="A221" s="14"/>
      <c r="B221" s="36">
        <v>14</v>
      </c>
      <c r="C221" s="178"/>
      <c r="D221" s="178"/>
      <c r="E221" s="178"/>
      <c r="F221" s="177"/>
      <c r="G221" s="128"/>
      <c r="H221" s="128"/>
      <c r="I221" s="27"/>
      <c r="J221" s="27"/>
      <c r="K221" s="27"/>
      <c r="L221" s="27"/>
      <c r="M221" s="17"/>
      <c r="N221" s="35"/>
      <c r="O221" s="180"/>
      <c r="P221" s="353">
        <f t="shared" si="43"/>
        <v>0</v>
      </c>
      <c r="Q221" s="353"/>
      <c r="R221" s="383"/>
      <c r="S221" s="383"/>
      <c r="T221" s="277"/>
      <c r="U221" s="275"/>
      <c r="V221" s="275"/>
      <c r="W221" s="275"/>
      <c r="X221" s="6"/>
      <c r="Y221" s="6"/>
      <c r="Z221" s="6"/>
      <c r="AD221" s="5"/>
      <c r="AE221" s="5"/>
      <c r="AF221" s="6"/>
      <c r="AG221" s="6"/>
      <c r="AH221" s="6"/>
      <c r="AI221" s="6"/>
      <c r="AJ221" s="6"/>
      <c r="AK221" s="6"/>
      <c r="AL221" s="6"/>
      <c r="AM221" s="6"/>
      <c r="AN221" s="6"/>
      <c r="AO221" s="6"/>
    </row>
    <row r="222" spans="1:41" s="7" customFormat="1" ht="27.95" customHeight="1" x14ac:dyDescent="0.25">
      <c r="A222" s="14"/>
      <c r="B222" s="36">
        <v>15</v>
      </c>
      <c r="C222" s="178"/>
      <c r="D222" s="178"/>
      <c r="E222" s="178"/>
      <c r="F222" s="177"/>
      <c r="G222" s="128"/>
      <c r="H222" s="128"/>
      <c r="I222" s="27"/>
      <c r="J222" s="27"/>
      <c r="K222" s="27"/>
      <c r="L222" s="27"/>
      <c r="M222" s="17"/>
      <c r="N222" s="35"/>
      <c r="O222" s="180"/>
      <c r="P222" s="353">
        <f t="shared" si="43"/>
        <v>0</v>
      </c>
      <c r="Q222" s="353"/>
      <c r="R222" s="383"/>
      <c r="S222" s="383"/>
      <c r="T222" s="277"/>
      <c r="U222" s="275"/>
      <c r="V222" s="275"/>
      <c r="W222" s="275"/>
      <c r="X222" s="6"/>
      <c r="Y222" s="6"/>
      <c r="Z222" s="6"/>
      <c r="AD222" s="5"/>
      <c r="AE222" s="5"/>
      <c r="AF222" s="6"/>
      <c r="AG222" s="6"/>
      <c r="AH222" s="6"/>
      <c r="AI222" s="6"/>
      <c r="AJ222" s="6"/>
      <c r="AK222" s="6"/>
      <c r="AL222" s="6"/>
      <c r="AM222" s="6"/>
      <c r="AN222" s="6"/>
      <c r="AO222" s="6"/>
    </row>
    <row r="223" spans="1:41" s="7" customFormat="1" ht="27.95" customHeight="1" x14ac:dyDescent="0.25">
      <c r="A223" s="14"/>
      <c r="B223" s="36">
        <v>16</v>
      </c>
      <c r="C223" s="178"/>
      <c r="D223" s="178"/>
      <c r="E223" s="178"/>
      <c r="F223" s="177"/>
      <c r="G223" s="128"/>
      <c r="H223" s="128"/>
      <c r="I223" s="27"/>
      <c r="J223" s="27"/>
      <c r="K223" s="27"/>
      <c r="L223" s="27"/>
      <c r="M223" s="17"/>
      <c r="N223" s="35"/>
      <c r="O223" s="180"/>
      <c r="P223" s="353">
        <f t="shared" si="43"/>
        <v>0</v>
      </c>
      <c r="Q223" s="353"/>
      <c r="R223" s="383"/>
      <c r="S223" s="383"/>
      <c r="T223" s="277"/>
      <c r="U223" s="275"/>
      <c r="V223" s="275"/>
      <c r="W223" s="275"/>
      <c r="X223" s="6"/>
      <c r="Y223" s="6"/>
      <c r="Z223" s="6"/>
      <c r="AD223" s="5"/>
      <c r="AE223" s="5"/>
      <c r="AF223" s="6"/>
      <c r="AG223" s="6"/>
      <c r="AH223" s="6"/>
      <c r="AI223" s="6"/>
      <c r="AJ223" s="6"/>
      <c r="AK223" s="6"/>
      <c r="AL223" s="6"/>
      <c r="AM223" s="6"/>
      <c r="AN223" s="6"/>
      <c r="AO223" s="6"/>
    </row>
    <row r="224" spans="1:41" s="7" customFormat="1" ht="27.95" customHeight="1" x14ac:dyDescent="0.25">
      <c r="A224" s="14"/>
      <c r="B224" s="36">
        <v>17</v>
      </c>
      <c r="C224" s="178"/>
      <c r="D224" s="178"/>
      <c r="E224" s="178"/>
      <c r="F224" s="177"/>
      <c r="G224" s="128"/>
      <c r="H224" s="128"/>
      <c r="I224" s="27"/>
      <c r="J224" s="27"/>
      <c r="K224" s="27"/>
      <c r="L224" s="27"/>
      <c r="M224" s="17"/>
      <c r="N224" s="35"/>
      <c r="O224" s="180"/>
      <c r="P224" s="353">
        <f t="shared" si="43"/>
        <v>0</v>
      </c>
      <c r="Q224" s="353"/>
      <c r="R224" s="383"/>
      <c r="S224" s="383"/>
      <c r="T224" s="277"/>
      <c r="U224" s="275"/>
      <c r="V224" s="275"/>
      <c r="W224" s="275"/>
      <c r="X224" s="6"/>
      <c r="Y224" s="6"/>
      <c r="Z224" s="6"/>
      <c r="AD224" s="5"/>
      <c r="AE224" s="5"/>
      <c r="AF224" s="6"/>
      <c r="AG224" s="6"/>
      <c r="AH224" s="6"/>
      <c r="AI224" s="6"/>
      <c r="AJ224" s="6"/>
      <c r="AK224" s="6"/>
      <c r="AL224" s="6"/>
      <c r="AM224" s="6"/>
      <c r="AN224" s="6"/>
      <c r="AO224" s="6"/>
    </row>
    <row r="225" spans="1:41" s="7" customFormat="1" ht="27.95" customHeight="1" x14ac:dyDescent="0.25">
      <c r="A225" s="14"/>
      <c r="B225" s="36">
        <v>18</v>
      </c>
      <c r="C225" s="178"/>
      <c r="D225" s="178"/>
      <c r="E225" s="178"/>
      <c r="F225" s="177"/>
      <c r="G225" s="128"/>
      <c r="H225" s="128"/>
      <c r="I225" s="27"/>
      <c r="J225" s="27"/>
      <c r="K225" s="27"/>
      <c r="L225" s="27"/>
      <c r="M225" s="17"/>
      <c r="N225" s="35"/>
      <c r="O225" s="180"/>
      <c r="P225" s="353">
        <f t="shared" si="43"/>
        <v>0</v>
      </c>
      <c r="Q225" s="353"/>
      <c r="R225" s="383"/>
      <c r="S225" s="383"/>
      <c r="T225" s="277"/>
      <c r="U225" s="275"/>
      <c r="V225" s="275"/>
      <c r="W225" s="275"/>
      <c r="X225" s="6"/>
      <c r="Y225" s="6"/>
      <c r="Z225" s="6"/>
      <c r="AD225" s="5"/>
      <c r="AE225" s="5"/>
      <c r="AF225" s="6"/>
      <c r="AG225" s="6"/>
      <c r="AH225" s="6"/>
      <c r="AI225" s="6"/>
      <c r="AJ225" s="6"/>
      <c r="AK225" s="6"/>
      <c r="AL225" s="6"/>
      <c r="AM225" s="6"/>
      <c r="AN225" s="6"/>
      <c r="AO225" s="6"/>
    </row>
    <row r="226" spans="1:41" s="7" customFormat="1" ht="27.95" customHeight="1" x14ac:dyDescent="0.25">
      <c r="A226" s="14"/>
      <c r="B226" s="36">
        <v>19</v>
      </c>
      <c r="C226" s="178"/>
      <c r="D226" s="178"/>
      <c r="E226" s="178"/>
      <c r="F226" s="177"/>
      <c r="G226" s="128"/>
      <c r="H226" s="128"/>
      <c r="I226" s="27"/>
      <c r="J226" s="27"/>
      <c r="K226" s="27"/>
      <c r="L226" s="27"/>
      <c r="M226" s="17"/>
      <c r="N226" s="35"/>
      <c r="O226" s="180"/>
      <c r="P226" s="353">
        <f t="shared" si="43"/>
        <v>0</v>
      </c>
      <c r="Q226" s="353"/>
      <c r="R226" s="383"/>
      <c r="S226" s="383"/>
      <c r="T226" s="277"/>
      <c r="U226" s="275"/>
      <c r="V226" s="275"/>
      <c r="W226" s="275"/>
      <c r="X226" s="6"/>
      <c r="Y226" s="6"/>
      <c r="Z226" s="6"/>
      <c r="AD226" s="5"/>
      <c r="AE226" s="5"/>
      <c r="AF226" s="6"/>
      <c r="AG226" s="6"/>
      <c r="AH226" s="6"/>
      <c r="AI226" s="6"/>
      <c r="AJ226" s="6"/>
      <c r="AK226" s="6"/>
      <c r="AL226" s="6"/>
      <c r="AM226" s="6"/>
      <c r="AN226" s="6"/>
      <c r="AO226" s="6"/>
    </row>
    <row r="227" spans="1:41" s="7" customFormat="1" ht="27.95" customHeight="1" x14ac:dyDescent="0.25">
      <c r="A227" s="14"/>
      <c r="B227" s="36">
        <v>20</v>
      </c>
      <c r="C227" s="178"/>
      <c r="D227" s="178"/>
      <c r="E227" s="178"/>
      <c r="F227" s="177"/>
      <c r="G227" s="128"/>
      <c r="H227" s="128"/>
      <c r="I227" s="27"/>
      <c r="J227" s="27"/>
      <c r="K227" s="27"/>
      <c r="L227" s="27"/>
      <c r="M227" s="17"/>
      <c r="N227" s="35"/>
      <c r="O227" s="180"/>
      <c r="P227" s="353">
        <f t="shared" si="43"/>
        <v>0</v>
      </c>
      <c r="Q227" s="353"/>
      <c r="R227" s="383"/>
      <c r="S227" s="383"/>
      <c r="T227" s="277"/>
      <c r="U227" s="275"/>
      <c r="V227" s="275"/>
      <c r="W227" s="275"/>
      <c r="X227" s="6"/>
      <c r="Y227" s="6"/>
      <c r="Z227" s="6"/>
      <c r="AD227" s="5"/>
      <c r="AE227" s="5"/>
      <c r="AF227" s="6"/>
      <c r="AG227" s="6"/>
      <c r="AH227" s="6"/>
      <c r="AI227" s="6"/>
      <c r="AJ227" s="6"/>
      <c r="AK227" s="6"/>
      <c r="AL227" s="6"/>
      <c r="AM227" s="6"/>
      <c r="AN227" s="6"/>
      <c r="AO227" s="6"/>
    </row>
    <row r="228" spans="1:41" s="7" customFormat="1" ht="27.95" customHeight="1" x14ac:dyDescent="0.25">
      <c r="A228" s="14"/>
      <c r="B228" s="36">
        <v>21</v>
      </c>
      <c r="C228" s="178"/>
      <c r="D228" s="178"/>
      <c r="E228" s="178"/>
      <c r="F228" s="177"/>
      <c r="G228" s="128"/>
      <c r="H228" s="128"/>
      <c r="I228" s="27"/>
      <c r="J228" s="27"/>
      <c r="K228" s="27"/>
      <c r="L228" s="27"/>
      <c r="M228" s="17"/>
      <c r="N228" s="35"/>
      <c r="O228" s="180"/>
      <c r="P228" s="353">
        <f t="shared" si="43"/>
        <v>0</v>
      </c>
      <c r="Q228" s="353"/>
      <c r="R228" s="383"/>
      <c r="S228" s="383"/>
      <c r="T228" s="277"/>
      <c r="U228" s="275"/>
      <c r="V228" s="275"/>
      <c r="W228" s="275"/>
      <c r="X228" s="6"/>
      <c r="Y228" s="6"/>
      <c r="Z228" s="6"/>
      <c r="AD228" s="5"/>
      <c r="AE228" s="5"/>
      <c r="AF228" s="6"/>
      <c r="AG228" s="6"/>
      <c r="AH228" s="6"/>
      <c r="AI228" s="6"/>
      <c r="AJ228" s="6"/>
      <c r="AK228" s="6"/>
      <c r="AL228" s="6"/>
      <c r="AM228" s="6"/>
      <c r="AN228" s="6"/>
      <c r="AO228" s="6"/>
    </row>
    <row r="229" spans="1:41" s="7" customFormat="1" ht="27.95" customHeight="1" x14ac:dyDescent="0.25">
      <c r="A229" s="14"/>
      <c r="B229" s="36">
        <v>22</v>
      </c>
      <c r="C229" s="178"/>
      <c r="D229" s="178"/>
      <c r="E229" s="178"/>
      <c r="F229" s="177"/>
      <c r="G229" s="128"/>
      <c r="H229" s="128"/>
      <c r="I229" s="27"/>
      <c r="J229" s="27"/>
      <c r="K229" s="27"/>
      <c r="L229" s="27"/>
      <c r="M229" s="17"/>
      <c r="N229" s="35"/>
      <c r="O229" s="180"/>
      <c r="P229" s="353">
        <f t="shared" si="43"/>
        <v>0</v>
      </c>
      <c r="Q229" s="353"/>
      <c r="R229" s="383"/>
      <c r="S229" s="383"/>
      <c r="T229" s="277"/>
      <c r="U229" s="275"/>
      <c r="V229" s="275"/>
      <c r="W229" s="275"/>
      <c r="X229" s="6"/>
      <c r="Y229" s="6"/>
      <c r="Z229" s="6"/>
      <c r="AD229" s="5"/>
      <c r="AE229" s="5"/>
      <c r="AF229" s="6"/>
      <c r="AG229" s="6"/>
      <c r="AH229" s="6"/>
      <c r="AI229" s="6"/>
      <c r="AJ229" s="6"/>
      <c r="AK229" s="6"/>
      <c r="AL229" s="6"/>
      <c r="AM229" s="6"/>
      <c r="AN229" s="6"/>
      <c r="AO229" s="6"/>
    </row>
    <row r="230" spans="1:41" s="7" customFormat="1" ht="27.95" customHeight="1" x14ac:dyDescent="0.25">
      <c r="A230" s="14"/>
      <c r="B230" s="36">
        <v>23</v>
      </c>
      <c r="C230" s="178"/>
      <c r="D230" s="178"/>
      <c r="E230" s="178"/>
      <c r="F230" s="177"/>
      <c r="G230" s="128"/>
      <c r="H230" s="128"/>
      <c r="I230" s="27"/>
      <c r="J230" s="27"/>
      <c r="K230" s="27"/>
      <c r="L230" s="27"/>
      <c r="M230" s="17"/>
      <c r="N230" s="35"/>
      <c r="O230" s="180"/>
      <c r="P230" s="353">
        <f t="shared" si="43"/>
        <v>0</v>
      </c>
      <c r="Q230" s="353"/>
      <c r="R230" s="383"/>
      <c r="S230" s="383"/>
      <c r="T230" s="277"/>
      <c r="U230" s="275"/>
      <c r="V230" s="275"/>
      <c r="W230" s="275"/>
      <c r="X230" s="6"/>
      <c r="Y230" s="6"/>
      <c r="Z230" s="6"/>
      <c r="AD230" s="5"/>
      <c r="AE230" s="5"/>
      <c r="AF230" s="6"/>
      <c r="AG230" s="6"/>
      <c r="AH230" s="6"/>
      <c r="AI230" s="6"/>
      <c r="AJ230" s="6"/>
      <c r="AK230" s="6"/>
      <c r="AL230" s="6"/>
      <c r="AM230" s="6"/>
      <c r="AN230" s="6"/>
      <c r="AO230" s="6"/>
    </row>
    <row r="231" spans="1:41" s="7" customFormat="1" ht="27.95" customHeight="1" x14ac:dyDescent="0.25">
      <c r="A231" s="14"/>
      <c r="B231" s="36">
        <v>24</v>
      </c>
      <c r="C231" s="178"/>
      <c r="D231" s="178"/>
      <c r="E231" s="178"/>
      <c r="F231" s="177"/>
      <c r="G231" s="128"/>
      <c r="H231" s="128"/>
      <c r="I231" s="27"/>
      <c r="J231" s="27"/>
      <c r="K231" s="27"/>
      <c r="L231" s="27"/>
      <c r="M231" s="17"/>
      <c r="N231" s="35"/>
      <c r="O231" s="180"/>
      <c r="P231" s="353">
        <f t="shared" si="43"/>
        <v>0</v>
      </c>
      <c r="Q231" s="353"/>
      <c r="R231" s="383"/>
      <c r="S231" s="383"/>
      <c r="T231" s="277"/>
      <c r="U231" s="275"/>
      <c r="V231" s="275"/>
      <c r="W231" s="275"/>
      <c r="X231" s="6"/>
      <c r="Y231" s="6"/>
      <c r="Z231" s="6"/>
      <c r="AD231" s="5"/>
      <c r="AE231" s="5"/>
      <c r="AF231" s="6"/>
      <c r="AG231" s="6"/>
      <c r="AH231" s="6"/>
      <c r="AI231" s="6"/>
      <c r="AJ231" s="6"/>
      <c r="AK231" s="6"/>
      <c r="AL231" s="6"/>
      <c r="AM231" s="6"/>
      <c r="AN231" s="6"/>
      <c r="AO231" s="6"/>
    </row>
    <row r="232" spans="1:41" s="7" customFormat="1" ht="27.95" customHeight="1" x14ac:dyDescent="0.25">
      <c r="A232" s="14"/>
      <c r="B232" s="36">
        <v>25</v>
      </c>
      <c r="C232" s="178"/>
      <c r="D232" s="178"/>
      <c r="E232" s="178"/>
      <c r="F232" s="177"/>
      <c r="G232" s="128"/>
      <c r="H232" s="128"/>
      <c r="I232" s="27"/>
      <c r="J232" s="27"/>
      <c r="K232" s="27"/>
      <c r="L232" s="27"/>
      <c r="M232" s="17"/>
      <c r="N232" s="35"/>
      <c r="O232" s="180"/>
      <c r="P232" s="353">
        <f t="shared" si="43"/>
        <v>0</v>
      </c>
      <c r="Q232" s="353"/>
      <c r="R232" s="383"/>
      <c r="S232" s="383"/>
      <c r="T232" s="277"/>
      <c r="U232" s="275"/>
      <c r="V232" s="275"/>
      <c r="W232" s="275"/>
      <c r="X232" s="6"/>
      <c r="Y232" s="6"/>
      <c r="Z232" s="6"/>
      <c r="AD232" s="5"/>
      <c r="AE232" s="5"/>
      <c r="AF232" s="6"/>
      <c r="AG232" s="6"/>
      <c r="AH232" s="6"/>
      <c r="AI232" s="6"/>
      <c r="AJ232" s="6"/>
      <c r="AK232" s="6"/>
      <c r="AL232" s="6"/>
      <c r="AM232" s="6"/>
      <c r="AN232" s="6"/>
      <c r="AO232" s="6"/>
    </row>
    <row r="233" spans="1:41" s="7" customFormat="1" ht="27.95" customHeight="1" x14ac:dyDescent="0.25">
      <c r="A233" s="14"/>
      <c r="B233" s="36">
        <v>26</v>
      </c>
      <c r="C233" s="178"/>
      <c r="D233" s="178"/>
      <c r="E233" s="178"/>
      <c r="F233" s="177"/>
      <c r="G233" s="128"/>
      <c r="H233" s="128"/>
      <c r="I233" s="27"/>
      <c r="J233" s="27"/>
      <c r="K233" s="27"/>
      <c r="L233" s="27"/>
      <c r="M233" s="17"/>
      <c r="N233" s="35"/>
      <c r="O233" s="180"/>
      <c r="P233" s="353">
        <f t="shared" si="43"/>
        <v>0</v>
      </c>
      <c r="Q233" s="353"/>
      <c r="R233" s="383"/>
      <c r="S233" s="383"/>
      <c r="T233" s="277"/>
      <c r="U233" s="275"/>
      <c r="V233" s="275"/>
      <c r="W233" s="275"/>
      <c r="X233" s="6"/>
      <c r="Y233" s="6"/>
      <c r="Z233" s="6"/>
      <c r="AD233" s="5"/>
      <c r="AE233" s="5"/>
      <c r="AF233" s="6"/>
      <c r="AG233" s="6"/>
      <c r="AH233" s="6"/>
      <c r="AI233" s="6"/>
      <c r="AJ233" s="6"/>
      <c r="AK233" s="6"/>
      <c r="AL233" s="6"/>
      <c r="AM233" s="6"/>
      <c r="AN233" s="6"/>
      <c r="AO233" s="6"/>
    </row>
    <row r="234" spans="1:41" s="7" customFormat="1" ht="27.95" customHeight="1" x14ac:dyDescent="0.25">
      <c r="A234" s="14"/>
      <c r="B234" s="36">
        <v>27</v>
      </c>
      <c r="C234" s="178"/>
      <c r="D234" s="178"/>
      <c r="E234" s="178"/>
      <c r="F234" s="177"/>
      <c r="G234" s="128"/>
      <c r="H234" s="128"/>
      <c r="I234" s="27"/>
      <c r="J234" s="27"/>
      <c r="K234" s="27"/>
      <c r="L234" s="27"/>
      <c r="M234" s="17"/>
      <c r="N234" s="35"/>
      <c r="O234" s="180"/>
      <c r="P234" s="353">
        <f t="shared" si="43"/>
        <v>0</v>
      </c>
      <c r="Q234" s="353"/>
      <c r="R234" s="383"/>
      <c r="S234" s="383"/>
      <c r="T234" s="277"/>
      <c r="U234" s="275"/>
      <c r="V234" s="275"/>
      <c r="W234" s="275"/>
      <c r="X234" s="6"/>
      <c r="Y234" s="6"/>
      <c r="Z234" s="6"/>
      <c r="AD234" s="5"/>
      <c r="AE234" s="5"/>
      <c r="AF234" s="6"/>
      <c r="AG234" s="6"/>
      <c r="AH234" s="6"/>
      <c r="AI234" s="6"/>
      <c r="AJ234" s="6"/>
      <c r="AK234" s="6"/>
      <c r="AL234" s="6"/>
      <c r="AM234" s="6"/>
      <c r="AN234" s="6"/>
      <c r="AO234" s="6"/>
    </row>
    <row r="235" spans="1:41" s="7" customFormat="1" ht="27.95" customHeight="1" x14ac:dyDescent="0.25">
      <c r="A235" s="14"/>
      <c r="B235" s="36">
        <v>28</v>
      </c>
      <c r="C235" s="178"/>
      <c r="D235" s="178"/>
      <c r="E235" s="178"/>
      <c r="F235" s="177"/>
      <c r="G235" s="128"/>
      <c r="H235" s="128"/>
      <c r="I235" s="27"/>
      <c r="J235" s="27"/>
      <c r="K235" s="27"/>
      <c r="L235" s="27"/>
      <c r="M235" s="17"/>
      <c r="N235" s="35"/>
      <c r="O235" s="180"/>
      <c r="P235" s="353">
        <f t="shared" si="43"/>
        <v>0</v>
      </c>
      <c r="Q235" s="353"/>
      <c r="R235" s="383"/>
      <c r="S235" s="383"/>
      <c r="T235" s="277"/>
      <c r="U235" s="275"/>
      <c r="V235" s="275"/>
      <c r="W235" s="275"/>
      <c r="X235" s="6"/>
      <c r="Y235" s="6"/>
      <c r="Z235" s="6"/>
      <c r="AD235" s="5"/>
      <c r="AE235" s="5"/>
      <c r="AF235" s="6"/>
      <c r="AG235" s="6"/>
      <c r="AH235" s="6"/>
      <c r="AI235" s="6"/>
      <c r="AJ235" s="6"/>
      <c r="AK235" s="6"/>
      <c r="AL235" s="6"/>
      <c r="AM235" s="6"/>
      <c r="AN235" s="6"/>
      <c r="AO235" s="6"/>
    </row>
    <row r="236" spans="1:41" s="7" customFormat="1" ht="27.95" customHeight="1" x14ac:dyDescent="0.25">
      <c r="A236" s="14"/>
      <c r="B236" s="36">
        <v>29</v>
      </c>
      <c r="C236" s="178"/>
      <c r="D236" s="178"/>
      <c r="E236" s="178"/>
      <c r="F236" s="177"/>
      <c r="G236" s="128"/>
      <c r="H236" s="128"/>
      <c r="I236" s="27"/>
      <c r="J236" s="27"/>
      <c r="K236" s="27"/>
      <c r="L236" s="27"/>
      <c r="M236" s="17"/>
      <c r="N236" s="35"/>
      <c r="O236" s="180"/>
      <c r="P236" s="353">
        <f t="shared" si="43"/>
        <v>0</v>
      </c>
      <c r="Q236" s="353"/>
      <c r="R236" s="383"/>
      <c r="S236" s="383"/>
      <c r="T236" s="277"/>
      <c r="U236" s="275"/>
      <c r="V236" s="275"/>
      <c r="W236" s="275"/>
      <c r="X236" s="6"/>
      <c r="Y236" s="6"/>
      <c r="Z236" s="6"/>
      <c r="AD236" s="5"/>
      <c r="AE236" s="5"/>
      <c r="AF236" s="6"/>
      <c r="AG236" s="6"/>
      <c r="AH236" s="6"/>
      <c r="AI236" s="6"/>
      <c r="AJ236" s="6"/>
      <c r="AK236" s="6"/>
      <c r="AL236" s="6"/>
      <c r="AM236" s="6"/>
      <c r="AN236" s="6"/>
      <c r="AO236" s="6"/>
    </row>
    <row r="237" spans="1:41" s="7" customFormat="1" ht="27.95" customHeight="1" x14ac:dyDescent="0.25">
      <c r="A237" s="14"/>
      <c r="B237" s="36">
        <v>30</v>
      </c>
      <c r="C237" s="178"/>
      <c r="D237" s="178"/>
      <c r="E237" s="178"/>
      <c r="F237" s="177"/>
      <c r="G237" s="128"/>
      <c r="H237" s="128"/>
      <c r="I237" s="27"/>
      <c r="J237" s="27"/>
      <c r="K237" s="27"/>
      <c r="L237" s="27"/>
      <c r="M237" s="17"/>
      <c r="N237" s="35"/>
      <c r="O237" s="180"/>
      <c r="P237" s="353">
        <f t="shared" si="43"/>
        <v>0</v>
      </c>
      <c r="Q237" s="353"/>
      <c r="R237" s="383"/>
      <c r="S237" s="383"/>
      <c r="T237" s="277"/>
      <c r="U237" s="275"/>
      <c r="V237" s="275"/>
      <c r="W237" s="275"/>
      <c r="X237" s="6"/>
      <c r="Y237" s="6"/>
      <c r="Z237" s="6"/>
      <c r="AD237" s="5"/>
      <c r="AE237" s="5"/>
      <c r="AF237" s="6"/>
      <c r="AG237" s="6"/>
      <c r="AH237" s="6"/>
      <c r="AI237" s="6"/>
      <c r="AJ237" s="6"/>
      <c r="AK237" s="6"/>
      <c r="AL237" s="6"/>
      <c r="AM237" s="6"/>
      <c r="AN237" s="6"/>
      <c r="AO237" s="6"/>
    </row>
    <row r="238" spans="1:41" s="7" customFormat="1" ht="18" customHeight="1" x14ac:dyDescent="0.25">
      <c r="A238" s="14"/>
      <c r="B238" s="23"/>
      <c r="C238" s="90"/>
      <c r="D238" s="90"/>
      <c r="E238" s="90"/>
      <c r="F238" s="36">
        <f>COUNTIF(F208:F237,"ja")</f>
        <v>0</v>
      </c>
      <c r="G238" s="406" t="s">
        <v>77</v>
      </c>
      <c r="H238" s="407"/>
      <c r="I238" s="160">
        <f>SUM(I207:I237)</f>
        <v>0</v>
      </c>
      <c r="J238" s="160">
        <f t="shared" ref="J238:L238" si="44">SUM(J207:J237)</f>
        <v>0</v>
      </c>
      <c r="K238" s="160">
        <f t="shared" si="44"/>
        <v>0</v>
      </c>
      <c r="L238" s="160">
        <f t="shared" si="44"/>
        <v>0</v>
      </c>
      <c r="M238" s="17"/>
      <c r="N238" s="35"/>
      <c r="O238" s="148"/>
      <c r="P238" s="383"/>
      <c r="Q238" s="411"/>
      <c r="R238" s="383"/>
      <c r="S238" s="411"/>
      <c r="U238" s="6"/>
      <c r="V238" s="6"/>
      <c r="W238" s="6"/>
      <c r="X238" s="6"/>
      <c r="Y238" s="6"/>
      <c r="Z238" s="6"/>
      <c r="AD238" s="5"/>
      <c r="AE238" s="5"/>
      <c r="AF238" s="6"/>
      <c r="AG238" s="6"/>
      <c r="AH238" s="6"/>
      <c r="AI238" s="6"/>
      <c r="AJ238" s="6"/>
      <c r="AK238" s="6"/>
      <c r="AL238" s="6"/>
      <c r="AM238" s="6"/>
      <c r="AN238" s="6"/>
      <c r="AO238" s="6"/>
    </row>
    <row r="239" spans="1:41" s="7" customFormat="1" ht="9.9499999999999993" customHeight="1" x14ac:dyDescent="0.25">
      <c r="A239" s="14"/>
      <c r="B239" s="16"/>
      <c r="C239" s="90"/>
      <c r="D239" s="90"/>
      <c r="E239" s="90"/>
      <c r="F239" s="90"/>
      <c r="G239" s="91"/>
      <c r="H239" s="91"/>
      <c r="I239" s="91"/>
      <c r="J239" s="91"/>
      <c r="K239" s="91"/>
      <c r="L239" s="91"/>
      <c r="M239" s="17"/>
      <c r="N239" s="35"/>
      <c r="O239" s="30"/>
      <c r="P239" s="30"/>
      <c r="Q239" s="30"/>
      <c r="R239" s="30"/>
      <c r="S239" s="30"/>
      <c r="U239" s="6"/>
      <c r="V239" s="6"/>
      <c r="W239" s="6"/>
      <c r="X239" s="6"/>
      <c r="Y239" s="6"/>
      <c r="Z239" s="6"/>
      <c r="AD239" s="5"/>
      <c r="AE239" s="5"/>
      <c r="AF239" s="6"/>
      <c r="AG239" s="6"/>
      <c r="AH239" s="6"/>
      <c r="AI239" s="6"/>
      <c r="AJ239" s="6"/>
      <c r="AK239" s="6"/>
      <c r="AL239" s="6"/>
      <c r="AM239" s="6"/>
      <c r="AN239" s="6"/>
      <c r="AO239" s="6"/>
    </row>
    <row r="240" spans="1:41" s="7" customFormat="1" ht="18" customHeight="1" x14ac:dyDescent="0.25">
      <c r="A240" s="14"/>
      <c r="B240" s="16"/>
      <c r="C240" s="15" t="s">
        <v>505</v>
      </c>
      <c r="D240" s="15"/>
      <c r="E240" s="15"/>
      <c r="F240" s="15"/>
      <c r="G240" s="91"/>
      <c r="H240" s="91"/>
      <c r="I240" s="91"/>
      <c r="J240" s="91"/>
      <c r="K240" s="91"/>
      <c r="L240" s="91"/>
      <c r="M240" s="17"/>
      <c r="N240" s="35"/>
      <c r="O240" s="30"/>
      <c r="P240" s="30"/>
      <c r="Q240" s="30"/>
      <c r="R240" s="30"/>
      <c r="S240" s="30"/>
      <c r="U240" s="6"/>
      <c r="V240" s="6"/>
      <c r="W240" s="6"/>
      <c r="X240" s="6"/>
      <c r="Y240" s="6"/>
      <c r="Z240" s="6"/>
      <c r="AD240" s="5"/>
      <c r="AE240" s="5"/>
      <c r="AF240" s="6"/>
      <c r="AG240" s="6"/>
      <c r="AH240" s="6"/>
      <c r="AI240" s="6"/>
      <c r="AJ240" s="6"/>
      <c r="AK240" s="6"/>
      <c r="AL240" s="6"/>
      <c r="AM240" s="6"/>
      <c r="AN240" s="6"/>
      <c r="AO240" s="6"/>
    </row>
    <row r="241" spans="1:41" s="7" customFormat="1" ht="18" customHeight="1" x14ac:dyDescent="0.25">
      <c r="A241" s="14"/>
      <c r="B241" s="16"/>
      <c r="C241" s="90" t="s">
        <v>506</v>
      </c>
      <c r="D241" s="90"/>
      <c r="E241" s="398"/>
      <c r="F241" s="399"/>
      <c r="G241" s="399"/>
      <c r="H241" s="399"/>
      <c r="I241" s="399"/>
      <c r="J241" s="399"/>
      <c r="K241" s="399"/>
      <c r="L241" s="400"/>
      <c r="M241" s="17"/>
      <c r="N241" s="35"/>
      <c r="O241" s="30"/>
      <c r="P241" s="30"/>
      <c r="Q241" s="30"/>
      <c r="R241" s="30"/>
      <c r="S241" s="30"/>
      <c r="U241" s="6"/>
      <c r="V241" s="6"/>
      <c r="W241" s="6"/>
      <c r="X241" s="6"/>
      <c r="Y241" s="6"/>
      <c r="Z241" s="6"/>
      <c r="AD241" s="5"/>
      <c r="AE241" s="5"/>
      <c r="AF241" s="6"/>
      <c r="AG241" s="6"/>
      <c r="AH241" s="6"/>
      <c r="AI241" s="6"/>
      <c r="AJ241" s="6"/>
      <c r="AK241" s="6"/>
      <c r="AL241" s="6"/>
      <c r="AM241" s="6"/>
      <c r="AN241" s="6"/>
      <c r="AO241" s="6"/>
    </row>
    <row r="242" spans="1:41" s="7" customFormat="1" ht="18" customHeight="1" x14ac:dyDescent="0.25">
      <c r="A242" s="14"/>
      <c r="B242" s="16"/>
      <c r="C242" s="90" t="s">
        <v>550</v>
      </c>
      <c r="D242" s="90"/>
      <c r="E242" s="398"/>
      <c r="F242" s="399"/>
      <c r="G242" s="399"/>
      <c r="H242" s="399"/>
      <c r="I242" s="399"/>
      <c r="J242" s="399"/>
      <c r="K242" s="399"/>
      <c r="L242" s="400"/>
      <c r="M242" s="17"/>
      <c r="N242" s="35"/>
      <c r="O242" s="30"/>
      <c r="P242" s="30"/>
      <c r="Q242" s="30"/>
      <c r="R242" s="30"/>
      <c r="S242" s="30"/>
      <c r="U242" s="6"/>
      <c r="V242" s="6"/>
      <c r="W242" s="6"/>
      <c r="X242" s="6"/>
      <c r="Y242" s="6"/>
      <c r="Z242" s="6"/>
      <c r="AD242" s="5"/>
      <c r="AE242" s="5"/>
      <c r="AF242" s="6"/>
      <c r="AG242" s="6"/>
      <c r="AH242" s="6"/>
      <c r="AI242" s="6"/>
      <c r="AJ242" s="6"/>
      <c r="AK242" s="6"/>
      <c r="AL242" s="6"/>
      <c r="AM242" s="6"/>
      <c r="AN242" s="6"/>
      <c r="AO242" s="6"/>
    </row>
    <row r="243" spans="1:41" s="7" customFormat="1" ht="18" customHeight="1" x14ac:dyDescent="0.25">
      <c r="A243" s="14"/>
      <c r="B243" s="16"/>
      <c r="C243" s="262" t="s">
        <v>508</v>
      </c>
      <c r="D243" s="90"/>
      <c r="E243" s="398"/>
      <c r="F243" s="399"/>
      <c r="G243" s="399"/>
      <c r="H243" s="399"/>
      <c r="I243" s="399"/>
      <c r="J243" s="399"/>
      <c r="K243" s="399"/>
      <c r="L243" s="400"/>
      <c r="M243" s="17"/>
      <c r="N243" s="35"/>
      <c r="O243" s="30"/>
      <c r="P243" s="30"/>
      <c r="Q243" s="30"/>
      <c r="R243" s="30"/>
      <c r="S243" s="30"/>
      <c r="U243" s="6"/>
      <c r="V243" s="6"/>
      <c r="W243" s="6"/>
      <c r="X243" s="6"/>
      <c r="Y243" s="6"/>
      <c r="Z243" s="6"/>
      <c r="AD243" s="5"/>
      <c r="AE243" s="5"/>
      <c r="AF243" s="6"/>
      <c r="AG243" s="6"/>
      <c r="AH243" s="6"/>
      <c r="AI243" s="6"/>
      <c r="AJ243" s="6"/>
      <c r="AK243" s="6"/>
      <c r="AL243" s="6"/>
      <c r="AM243" s="6"/>
      <c r="AN243" s="6"/>
      <c r="AO243" s="6"/>
    </row>
    <row r="244" spans="1:41" s="7" customFormat="1" ht="18" customHeight="1" x14ac:dyDescent="0.25">
      <c r="A244" s="14"/>
      <c r="B244" s="16"/>
      <c r="C244" s="90" t="s">
        <v>389</v>
      </c>
      <c r="D244" s="90"/>
      <c r="E244" s="398"/>
      <c r="F244" s="399"/>
      <c r="G244" s="399"/>
      <c r="H244" s="399"/>
      <c r="I244" s="399"/>
      <c r="J244" s="399"/>
      <c r="K244" s="399"/>
      <c r="L244" s="400"/>
      <c r="M244" s="17"/>
      <c r="N244" s="35"/>
      <c r="O244" s="30"/>
      <c r="P244" s="30"/>
      <c r="Q244" s="30"/>
      <c r="R244" s="30"/>
      <c r="S244" s="30"/>
      <c r="U244" s="6"/>
      <c r="V244" s="6"/>
      <c r="W244" s="6"/>
      <c r="X244" s="6"/>
      <c r="Y244" s="6"/>
      <c r="Z244" s="6"/>
      <c r="AD244" s="5"/>
      <c r="AE244" s="5"/>
      <c r="AF244" s="6"/>
      <c r="AG244" s="6"/>
      <c r="AH244" s="6"/>
      <c r="AI244" s="6"/>
      <c r="AJ244" s="6"/>
      <c r="AK244" s="6"/>
      <c r="AL244" s="6"/>
      <c r="AM244" s="6"/>
      <c r="AN244" s="6"/>
      <c r="AO244" s="6"/>
    </row>
    <row r="245" spans="1:41" s="7" customFormat="1" ht="18" customHeight="1" x14ac:dyDescent="0.25">
      <c r="A245" s="19"/>
      <c r="B245" s="20"/>
      <c r="C245" s="20"/>
      <c r="D245" s="20"/>
      <c r="E245" s="20"/>
      <c r="F245" s="20"/>
      <c r="G245" s="20"/>
      <c r="H245" s="20"/>
      <c r="I245" s="20"/>
      <c r="J245" s="20"/>
      <c r="K245" s="20"/>
      <c r="L245" s="20"/>
      <c r="M245" s="21"/>
      <c r="N245" s="35"/>
      <c r="O245" s="30"/>
      <c r="P245" s="30"/>
      <c r="Q245" s="30"/>
      <c r="R245" s="30"/>
      <c r="S245" s="30"/>
      <c r="U245" s="6"/>
      <c r="V245" s="6"/>
      <c r="W245" s="6"/>
      <c r="X245" s="6"/>
      <c r="Y245" s="6"/>
      <c r="Z245" s="6"/>
      <c r="AD245" s="5"/>
      <c r="AE245" s="5"/>
      <c r="AF245" s="6"/>
      <c r="AG245" s="6"/>
      <c r="AH245" s="6"/>
      <c r="AI245" s="6"/>
      <c r="AJ245" s="6"/>
      <c r="AK245" s="6"/>
      <c r="AL245" s="6"/>
      <c r="AM245" s="6"/>
      <c r="AN245" s="6"/>
      <c r="AO245" s="6"/>
    </row>
    <row r="246" spans="1:41" ht="18" customHeight="1" x14ac:dyDescent="0.25">
      <c r="O246" s="30" t="s">
        <v>60</v>
      </c>
    </row>
    <row r="247" spans="1:41" ht="9.9499999999999993" customHeight="1" x14ac:dyDescent="0.25"/>
    <row r="248" spans="1:41" ht="18" customHeight="1" x14ac:dyDescent="0.25">
      <c r="O248" s="369" t="s">
        <v>79</v>
      </c>
      <c r="P248" s="384"/>
      <c r="Q248" s="384"/>
      <c r="R248" s="370"/>
      <c r="S248" s="369" t="s">
        <v>87</v>
      </c>
      <c r="T248" s="384"/>
      <c r="U248" s="384"/>
      <c r="V248" s="370"/>
      <c r="W248" s="369" t="s">
        <v>80</v>
      </c>
      <c r="X248" s="384"/>
      <c r="Y248" s="384"/>
      <c r="Z248" s="370"/>
      <c r="AA248" s="369" t="s">
        <v>81</v>
      </c>
      <c r="AB248" s="384"/>
      <c r="AC248" s="384"/>
      <c r="AD248" s="370"/>
      <c r="AE248" s="369" t="s">
        <v>78</v>
      </c>
      <c r="AF248" s="370"/>
      <c r="AG248" s="369" t="s">
        <v>82</v>
      </c>
      <c r="AH248" s="384"/>
      <c r="AI248" s="384"/>
      <c r="AJ248" s="370"/>
      <c r="AK248" s="373" t="s">
        <v>64</v>
      </c>
      <c r="AL248" s="374"/>
      <c r="AN248" s="373" t="s">
        <v>63</v>
      </c>
      <c r="AO248" s="374"/>
    </row>
    <row r="249" spans="1:41" ht="18" customHeight="1" x14ac:dyDescent="0.25">
      <c r="O249" s="369" t="s">
        <v>6</v>
      </c>
      <c r="P249" s="370"/>
      <c r="Q249" s="369" t="s">
        <v>5</v>
      </c>
      <c r="R249" s="370"/>
      <c r="S249" s="373" t="s">
        <v>6</v>
      </c>
      <c r="T249" s="374"/>
      <c r="U249" s="369" t="s">
        <v>5</v>
      </c>
      <c r="V249" s="370"/>
      <c r="W249" s="369" t="s">
        <v>6</v>
      </c>
      <c r="X249" s="370"/>
      <c r="Y249" s="373" t="s">
        <v>5</v>
      </c>
      <c r="Z249" s="374"/>
      <c r="AA249" s="369" t="s">
        <v>6</v>
      </c>
      <c r="AB249" s="370"/>
      <c r="AC249" s="369" t="s">
        <v>5</v>
      </c>
      <c r="AD249" s="370"/>
      <c r="AE249" s="166" t="s">
        <v>6</v>
      </c>
      <c r="AF249" s="166" t="s">
        <v>5</v>
      </c>
      <c r="AG249" s="369" t="s">
        <v>6</v>
      </c>
      <c r="AH249" s="370"/>
      <c r="AI249" s="369" t="s">
        <v>5</v>
      </c>
      <c r="AJ249" s="370"/>
      <c r="AK249" s="166" t="s">
        <v>5</v>
      </c>
      <c r="AL249" s="166">
        <v>24</v>
      </c>
      <c r="AN249" s="166" t="s">
        <v>5</v>
      </c>
      <c r="AO249" s="166">
        <v>32</v>
      </c>
    </row>
    <row r="250" spans="1:41" ht="18" customHeight="1" x14ac:dyDescent="0.25">
      <c r="O250" s="371">
        <v>5000</v>
      </c>
      <c r="P250" s="372"/>
      <c r="Q250" s="371">
        <v>30000</v>
      </c>
      <c r="R250" s="372"/>
      <c r="S250" s="371">
        <v>900</v>
      </c>
      <c r="T250" s="372"/>
      <c r="U250" s="375">
        <v>2900</v>
      </c>
      <c r="V250" s="376"/>
      <c r="W250" s="371">
        <v>5</v>
      </c>
      <c r="X250" s="372"/>
      <c r="Y250" s="375">
        <v>11</v>
      </c>
      <c r="Z250" s="376"/>
      <c r="AA250" s="371">
        <v>45</v>
      </c>
      <c r="AB250" s="372"/>
      <c r="AC250" s="371">
        <v>200</v>
      </c>
      <c r="AD250" s="372"/>
      <c r="AE250" s="154">
        <v>3</v>
      </c>
      <c r="AF250" s="154">
        <v>4</v>
      </c>
      <c r="AG250" s="371">
        <v>8</v>
      </c>
      <c r="AH250" s="372"/>
      <c r="AI250" s="371">
        <v>15</v>
      </c>
      <c r="AJ250" s="372"/>
      <c r="AK250" s="166" t="s">
        <v>6</v>
      </c>
      <c r="AL250" s="166">
        <v>18</v>
      </c>
      <c r="AN250" s="166" t="s">
        <v>6</v>
      </c>
      <c r="AO250" s="166">
        <v>25</v>
      </c>
    </row>
    <row r="251" spans="1:41" ht="18" customHeight="1" x14ac:dyDescent="0.25">
      <c r="O251" s="371">
        <v>3000</v>
      </c>
      <c r="P251" s="372"/>
      <c r="Q251" s="371">
        <v>20000</v>
      </c>
      <c r="R251" s="372"/>
      <c r="S251" s="371">
        <v>700</v>
      </c>
      <c r="T251" s="372"/>
      <c r="U251" s="375">
        <v>2400</v>
      </c>
      <c r="V251" s="376"/>
      <c r="W251" s="371">
        <v>3</v>
      </c>
      <c r="X251" s="372"/>
      <c r="Y251" s="375">
        <v>7</v>
      </c>
      <c r="Z251" s="376"/>
      <c r="AA251" s="371">
        <v>30</v>
      </c>
      <c r="AB251" s="372"/>
      <c r="AC251" s="371">
        <v>150</v>
      </c>
      <c r="AD251" s="372"/>
      <c r="AE251" s="154">
        <v>2</v>
      </c>
      <c r="AF251" s="154">
        <v>3</v>
      </c>
      <c r="AG251" s="371">
        <v>5</v>
      </c>
      <c r="AH251" s="372"/>
      <c r="AI251" s="371">
        <v>10</v>
      </c>
      <c r="AJ251" s="372"/>
      <c r="AK251" s="35"/>
      <c r="AL251" s="35"/>
      <c r="AN251" s="181"/>
      <c r="AO251" s="181"/>
    </row>
    <row r="252" spans="1:41" ht="18" customHeight="1" x14ac:dyDescent="0.25">
      <c r="O252" s="371">
        <v>1000</v>
      </c>
      <c r="P252" s="372"/>
      <c r="Q252" s="371">
        <v>10000</v>
      </c>
      <c r="R252" s="372"/>
      <c r="S252" s="371">
        <v>500</v>
      </c>
      <c r="T252" s="372"/>
      <c r="U252" s="375">
        <v>1900</v>
      </c>
      <c r="V252" s="376"/>
      <c r="W252" s="371">
        <v>1</v>
      </c>
      <c r="X252" s="372"/>
      <c r="Y252" s="375">
        <v>3</v>
      </c>
      <c r="Z252" s="376"/>
      <c r="AA252" s="371">
        <v>15</v>
      </c>
      <c r="AB252" s="372"/>
      <c r="AC252" s="371">
        <v>100</v>
      </c>
      <c r="AD252" s="372"/>
      <c r="AE252" s="154">
        <v>1</v>
      </c>
      <c r="AF252" s="154">
        <v>2</v>
      </c>
      <c r="AG252" s="371">
        <v>2</v>
      </c>
      <c r="AH252" s="372"/>
      <c r="AI252" s="371">
        <v>5</v>
      </c>
      <c r="AJ252" s="372"/>
      <c r="AK252" s="35"/>
      <c r="AL252" s="35"/>
    </row>
    <row r="253" spans="1:41" ht="9.9499999999999993" customHeight="1" x14ac:dyDescent="0.25">
      <c r="O253" s="180"/>
      <c r="P253" s="180"/>
      <c r="Q253" s="180"/>
      <c r="R253" s="180"/>
      <c r="S253" s="35"/>
      <c r="T253" s="35"/>
      <c r="U253" s="180"/>
      <c r="V253" s="180"/>
      <c r="W253" s="180"/>
      <c r="X253" s="180"/>
      <c r="Y253" s="35"/>
      <c r="Z253" s="35"/>
      <c r="AA253" s="180"/>
      <c r="AB253" s="180"/>
      <c r="AC253" s="180"/>
      <c r="AD253" s="180"/>
      <c r="AE253" s="35"/>
      <c r="AF253" s="35"/>
      <c r="AG253" s="35"/>
      <c r="AH253" s="35"/>
      <c r="AI253" s="35"/>
      <c r="AJ253" s="35"/>
      <c r="AK253" s="35"/>
      <c r="AL253" s="35"/>
    </row>
    <row r="254" spans="1:41" ht="18" customHeight="1" x14ac:dyDescent="0.25">
      <c r="O254" s="126" t="s">
        <v>261</v>
      </c>
      <c r="P254" s="126"/>
      <c r="Q254" s="126"/>
      <c r="R254" s="126"/>
      <c r="S254" s="126"/>
      <c r="T254" s="35"/>
      <c r="AN254" s="387"/>
      <c r="AO254" s="387"/>
    </row>
    <row r="255" spans="1:41" ht="9.9499999999999993" customHeight="1" x14ac:dyDescent="0.25">
      <c r="O255" s="126"/>
      <c r="P255" s="126"/>
      <c r="Q255" s="126"/>
      <c r="R255" s="126"/>
      <c r="S255" s="126"/>
      <c r="T255" s="35"/>
      <c r="AN255" s="7"/>
      <c r="AO255" s="7"/>
    </row>
    <row r="256" spans="1:41" ht="18" customHeight="1" x14ac:dyDescent="0.25">
      <c r="O256" s="353" t="s">
        <v>262</v>
      </c>
      <c r="P256" s="353"/>
      <c r="Q256" s="353" t="s">
        <v>264</v>
      </c>
      <c r="R256" s="353"/>
      <c r="S256" s="353" t="s">
        <v>265</v>
      </c>
      <c r="T256" s="353"/>
      <c r="U256" s="371" t="s">
        <v>258</v>
      </c>
      <c r="V256" s="372"/>
      <c r="W256" s="373" t="s">
        <v>76</v>
      </c>
      <c r="X256" s="374"/>
      <c r="Y256" s="373" t="s">
        <v>63</v>
      </c>
      <c r="Z256" s="374"/>
      <c r="AA256" s="373" t="s">
        <v>263</v>
      </c>
      <c r="AB256" s="374"/>
      <c r="AN256" s="7"/>
      <c r="AO256" s="7"/>
    </row>
    <row r="257" spans="15:41" ht="18" customHeight="1" x14ac:dyDescent="0.25">
      <c r="O257" s="353">
        <v>200</v>
      </c>
      <c r="P257" s="353"/>
      <c r="Q257" s="353">
        <v>250</v>
      </c>
      <c r="R257" s="353"/>
      <c r="S257" s="353">
        <v>200</v>
      </c>
      <c r="T257" s="353"/>
      <c r="U257" s="371">
        <v>5</v>
      </c>
      <c r="V257" s="372"/>
      <c r="W257" s="373">
        <v>3</v>
      </c>
      <c r="X257" s="374"/>
      <c r="Y257" s="373">
        <v>10</v>
      </c>
      <c r="Z257" s="374"/>
      <c r="AA257" s="373">
        <v>2</v>
      </c>
      <c r="AB257" s="374"/>
      <c r="AN257" s="7"/>
      <c r="AO257" s="7"/>
    </row>
    <row r="258" spans="15:41" ht="18" customHeight="1" x14ac:dyDescent="0.25">
      <c r="O258" s="383"/>
      <c r="P258" s="383"/>
      <c r="Q258" s="383"/>
      <c r="R258" s="383"/>
      <c r="S258" s="126"/>
      <c r="T258" s="35"/>
      <c r="AN258" s="7"/>
      <c r="AO258" s="7"/>
    </row>
    <row r="259" spans="15:41" ht="18" customHeight="1" x14ac:dyDescent="0.25">
      <c r="O259" s="383"/>
      <c r="P259" s="383"/>
      <c r="Q259" s="383"/>
      <c r="R259" s="383"/>
      <c r="S259" s="126"/>
      <c r="T259" s="35"/>
    </row>
    <row r="260" spans="15:41" ht="18" customHeight="1" x14ac:dyDescent="0.25">
      <c r="O260" s="126"/>
      <c r="P260" s="126"/>
      <c r="Q260" s="126"/>
      <c r="R260" s="126"/>
      <c r="S260" s="126"/>
      <c r="T260" s="35"/>
    </row>
    <row r="261" spans="15:41" ht="18" customHeight="1" x14ac:dyDescent="0.25">
      <c r="O261" s="126"/>
      <c r="P261" s="126"/>
      <c r="Q261" s="126"/>
      <c r="R261" s="126"/>
      <c r="S261" s="126"/>
      <c r="T261" s="35"/>
    </row>
    <row r="262" spans="15:41" ht="18" customHeight="1" x14ac:dyDescent="0.25">
      <c r="O262" s="126"/>
      <c r="P262" s="126"/>
      <c r="Q262" s="126"/>
      <c r="R262" s="126"/>
      <c r="S262" s="126"/>
      <c r="T262" s="35"/>
    </row>
    <row r="263" spans="15:41" ht="18" customHeight="1" x14ac:dyDescent="0.25">
      <c r="O263" s="126"/>
      <c r="P263" s="126"/>
      <c r="Q263" s="126"/>
      <c r="R263" s="126"/>
      <c r="S263" s="126"/>
      <c r="T263" s="35"/>
    </row>
    <row r="264" spans="15:41" ht="18" customHeight="1" x14ac:dyDescent="0.25">
      <c r="O264" s="126"/>
      <c r="P264" s="126"/>
      <c r="Q264" s="126"/>
      <c r="R264" s="126"/>
      <c r="S264" s="126"/>
      <c r="T264" s="35"/>
    </row>
    <row r="265" spans="15:41" ht="18" customHeight="1" x14ac:dyDescent="0.25">
      <c r="O265" s="126"/>
      <c r="P265" s="126"/>
      <c r="Q265" s="126"/>
      <c r="R265" s="126"/>
      <c r="S265" s="126"/>
      <c r="T265" s="35"/>
    </row>
    <row r="266" spans="15:41" ht="18" customHeight="1" x14ac:dyDescent="0.25">
      <c r="O266" s="126"/>
      <c r="P266" s="126"/>
      <c r="Q266" s="126"/>
      <c r="R266" s="126"/>
      <c r="S266" s="126"/>
      <c r="T266" s="35"/>
    </row>
    <row r="267" spans="15:41" ht="18" customHeight="1" x14ac:dyDescent="0.25">
      <c r="O267" s="126"/>
      <c r="P267" s="126"/>
      <c r="Q267" s="126"/>
      <c r="R267" s="126"/>
      <c r="S267" s="126"/>
      <c r="T267" s="35"/>
    </row>
    <row r="268" spans="15:41" ht="18" customHeight="1" x14ac:dyDescent="0.25">
      <c r="O268" s="126"/>
      <c r="P268" s="126"/>
      <c r="Q268" s="126"/>
      <c r="R268" s="126"/>
      <c r="S268" s="126"/>
      <c r="T268" s="35"/>
    </row>
    <row r="269" spans="15:41" ht="18" customHeight="1" x14ac:dyDescent="0.25">
      <c r="O269" s="126"/>
      <c r="P269" s="126"/>
      <c r="Q269" s="126"/>
      <c r="R269" s="126"/>
      <c r="S269" s="126"/>
      <c r="T269" s="35"/>
    </row>
    <row r="270" spans="15:41" ht="18" customHeight="1" x14ac:dyDescent="0.25">
      <c r="O270" s="126"/>
      <c r="P270" s="126"/>
      <c r="Q270" s="126"/>
      <c r="R270" s="126"/>
      <c r="S270" s="126"/>
      <c r="T270" s="35"/>
    </row>
    <row r="271" spans="15:41" ht="18" customHeight="1" x14ac:dyDescent="0.25">
      <c r="O271" s="126"/>
      <c r="P271" s="126"/>
      <c r="Q271" s="126"/>
      <c r="R271" s="126"/>
      <c r="S271" s="126"/>
      <c r="T271" s="35"/>
    </row>
    <row r="272" spans="15:41" ht="18" customHeight="1" x14ac:dyDescent="0.25">
      <c r="O272" s="126"/>
      <c r="P272" s="126"/>
      <c r="Q272" s="126"/>
      <c r="R272" s="126"/>
      <c r="S272" s="126"/>
      <c r="T272" s="35"/>
    </row>
    <row r="273" spans="15:20" ht="18" customHeight="1" x14ac:dyDescent="0.25">
      <c r="O273" s="126"/>
      <c r="P273" s="126"/>
      <c r="Q273" s="126"/>
      <c r="R273" s="126"/>
      <c r="S273" s="126"/>
      <c r="T273" s="35"/>
    </row>
    <row r="274" spans="15:20" ht="18" customHeight="1" x14ac:dyDescent="0.25">
      <c r="O274" s="126"/>
      <c r="P274" s="126"/>
      <c r="Q274" s="126"/>
      <c r="R274" s="126"/>
      <c r="S274" s="126"/>
      <c r="T274" s="35"/>
    </row>
    <row r="275" spans="15:20" ht="18" customHeight="1" x14ac:dyDescent="0.25">
      <c r="O275" s="126"/>
      <c r="P275" s="126"/>
      <c r="Q275" s="126"/>
      <c r="R275" s="126"/>
      <c r="S275" s="126"/>
      <c r="T275" s="35"/>
    </row>
    <row r="276" spans="15:20" ht="18" customHeight="1" x14ac:dyDescent="0.25">
      <c r="O276" s="126"/>
      <c r="P276" s="126"/>
      <c r="Q276" s="126"/>
      <c r="R276" s="126"/>
      <c r="S276" s="126"/>
      <c r="T276" s="35"/>
    </row>
    <row r="277" spans="15:20" ht="18" customHeight="1" x14ac:dyDescent="0.25">
      <c r="O277" s="126"/>
      <c r="P277" s="126"/>
      <c r="Q277" s="126"/>
      <c r="R277" s="126"/>
      <c r="S277" s="126"/>
      <c r="T277" s="35"/>
    </row>
    <row r="278" spans="15:20" ht="18" customHeight="1" x14ac:dyDescent="0.25">
      <c r="O278" s="126"/>
      <c r="P278" s="126"/>
      <c r="Q278" s="126"/>
      <c r="R278" s="126"/>
      <c r="S278" s="126"/>
      <c r="T278" s="35"/>
    </row>
    <row r="279" spans="15:20" ht="18" customHeight="1" x14ac:dyDescent="0.25">
      <c r="O279" s="126"/>
      <c r="P279" s="126"/>
      <c r="Q279" s="126"/>
      <c r="R279" s="126"/>
      <c r="S279" s="126"/>
      <c r="T279" s="35"/>
    </row>
    <row r="280" spans="15:20" ht="18" customHeight="1" x14ac:dyDescent="0.25">
      <c r="O280" s="126"/>
      <c r="P280" s="126"/>
      <c r="Q280" s="126"/>
      <c r="R280" s="126"/>
      <c r="S280" s="126"/>
      <c r="T280" s="35"/>
    </row>
    <row r="281" spans="15:20" ht="18" customHeight="1" x14ac:dyDescent="0.25">
      <c r="O281" s="126"/>
      <c r="P281" s="126"/>
      <c r="Q281" s="126"/>
      <c r="R281" s="126"/>
      <c r="S281" s="126"/>
      <c r="T281" s="35"/>
    </row>
    <row r="282" spans="15:20" ht="18" customHeight="1" x14ac:dyDescent="0.25">
      <c r="O282" s="126"/>
      <c r="P282" s="126"/>
      <c r="Q282" s="126"/>
      <c r="R282" s="126"/>
      <c r="S282" s="126"/>
      <c r="T282" s="35"/>
    </row>
    <row r="283" spans="15:20" ht="18" customHeight="1" x14ac:dyDescent="0.25">
      <c r="O283" s="126"/>
      <c r="P283" s="126"/>
      <c r="Q283" s="126"/>
      <c r="R283" s="126"/>
      <c r="S283" s="126"/>
      <c r="T283" s="35"/>
    </row>
    <row r="284" spans="15:20" ht="18" customHeight="1" x14ac:dyDescent="0.25">
      <c r="O284" s="126"/>
      <c r="P284" s="126"/>
      <c r="Q284" s="126"/>
      <c r="R284" s="126"/>
      <c r="S284" s="126"/>
      <c r="T284" s="35"/>
    </row>
    <row r="285" spans="15:20" ht="18" customHeight="1" x14ac:dyDescent="0.25">
      <c r="O285" s="126"/>
      <c r="P285" s="126"/>
      <c r="Q285" s="126"/>
      <c r="R285" s="126"/>
      <c r="S285" s="126"/>
      <c r="T285" s="35"/>
    </row>
    <row r="286" spans="15:20" ht="18" customHeight="1" x14ac:dyDescent="0.25">
      <c r="O286" s="126"/>
      <c r="P286" s="126"/>
      <c r="Q286" s="126"/>
      <c r="R286" s="126"/>
      <c r="S286" s="126"/>
      <c r="T286" s="35"/>
    </row>
    <row r="287" spans="15:20" ht="18" customHeight="1" x14ac:dyDescent="0.25">
      <c r="O287" s="126"/>
      <c r="P287" s="126"/>
      <c r="Q287" s="126"/>
      <c r="R287" s="126"/>
      <c r="S287" s="126"/>
      <c r="T287" s="35"/>
    </row>
    <row r="288" spans="15:20" ht="18" customHeight="1" x14ac:dyDescent="0.25">
      <c r="O288" s="126"/>
      <c r="P288" s="126"/>
      <c r="Q288" s="126"/>
      <c r="R288" s="126"/>
      <c r="S288" s="126"/>
      <c r="T288" s="35"/>
    </row>
    <row r="289" spans="15:20" ht="18" customHeight="1" x14ac:dyDescent="0.25">
      <c r="O289" s="126"/>
      <c r="P289" s="126"/>
      <c r="Q289" s="126"/>
      <c r="R289" s="126"/>
      <c r="S289" s="126"/>
      <c r="T289" s="35"/>
    </row>
    <row r="290" spans="15:20" ht="18" customHeight="1" x14ac:dyDescent="0.25">
      <c r="O290" s="126"/>
      <c r="P290" s="126"/>
      <c r="Q290" s="126"/>
      <c r="R290" s="126"/>
      <c r="S290" s="126"/>
      <c r="T290" s="35"/>
    </row>
    <row r="291" spans="15:20" ht="18" customHeight="1" x14ac:dyDescent="0.25">
      <c r="O291" s="126"/>
      <c r="P291" s="126"/>
      <c r="Q291" s="126"/>
      <c r="R291" s="126"/>
      <c r="S291" s="126"/>
      <c r="T291" s="35"/>
    </row>
    <row r="292" spans="15:20" ht="18" customHeight="1" x14ac:dyDescent="0.25">
      <c r="O292" s="126"/>
      <c r="P292" s="126"/>
      <c r="Q292" s="126"/>
      <c r="R292" s="126"/>
      <c r="S292" s="126"/>
      <c r="T292" s="35"/>
    </row>
    <row r="293" spans="15:20" ht="18" customHeight="1" x14ac:dyDescent="0.25">
      <c r="O293" s="126"/>
      <c r="P293" s="126"/>
      <c r="Q293" s="126"/>
      <c r="R293" s="126"/>
      <c r="S293" s="126"/>
      <c r="T293" s="35"/>
    </row>
    <row r="294" spans="15:20" ht="18" customHeight="1" x14ac:dyDescent="0.25">
      <c r="O294" s="126"/>
      <c r="P294" s="126"/>
      <c r="Q294" s="126"/>
      <c r="R294" s="126"/>
      <c r="S294" s="126"/>
      <c r="T294" s="35"/>
    </row>
    <row r="295" spans="15:20" ht="18" customHeight="1" x14ac:dyDescent="0.25">
      <c r="O295" s="126"/>
      <c r="P295" s="126"/>
      <c r="Q295" s="126"/>
      <c r="R295" s="126"/>
      <c r="S295" s="126"/>
      <c r="T295" s="35"/>
    </row>
    <row r="296" spans="15:20" ht="18" customHeight="1" x14ac:dyDescent="0.25">
      <c r="O296" s="126"/>
      <c r="P296" s="126"/>
      <c r="Q296" s="126"/>
      <c r="R296" s="126"/>
      <c r="S296" s="126"/>
      <c r="T296" s="35"/>
    </row>
    <row r="297" spans="15:20" ht="18" customHeight="1" x14ac:dyDescent="0.25">
      <c r="O297" s="126"/>
      <c r="P297" s="126"/>
      <c r="Q297" s="126"/>
      <c r="R297" s="126"/>
      <c r="S297" s="126"/>
      <c r="T297" s="35"/>
    </row>
    <row r="298" spans="15:20" ht="18" customHeight="1" x14ac:dyDescent="0.25">
      <c r="O298" s="126"/>
      <c r="P298" s="126"/>
      <c r="Q298" s="126"/>
      <c r="R298" s="126"/>
      <c r="S298" s="126"/>
      <c r="T298" s="35"/>
    </row>
    <row r="299" spans="15:20" ht="18" customHeight="1" x14ac:dyDescent="0.25">
      <c r="O299" s="126"/>
      <c r="P299" s="126"/>
      <c r="Q299" s="126"/>
      <c r="R299" s="126"/>
      <c r="S299" s="126"/>
      <c r="T299" s="35"/>
    </row>
    <row r="300" spans="15:20" ht="18" customHeight="1" x14ac:dyDescent="0.25">
      <c r="O300" s="126"/>
      <c r="P300" s="126"/>
      <c r="Q300" s="126"/>
      <c r="R300" s="126"/>
      <c r="S300" s="126"/>
      <c r="T300" s="35"/>
    </row>
    <row r="301" spans="15:20" ht="18" customHeight="1" x14ac:dyDescent="0.25">
      <c r="O301" s="126"/>
      <c r="P301" s="126"/>
      <c r="Q301" s="126"/>
      <c r="R301" s="126"/>
      <c r="S301" s="126"/>
      <c r="T301" s="35"/>
    </row>
    <row r="302" spans="15:20" ht="18" customHeight="1" x14ac:dyDescent="0.25">
      <c r="O302" s="126"/>
      <c r="P302" s="126"/>
      <c r="Q302" s="126"/>
      <c r="R302" s="126"/>
      <c r="S302" s="126"/>
      <c r="T302" s="35"/>
    </row>
    <row r="303" spans="15:20" ht="18" customHeight="1" x14ac:dyDescent="0.25">
      <c r="O303" s="126"/>
      <c r="P303" s="126"/>
      <c r="Q303" s="126"/>
      <c r="R303" s="126"/>
      <c r="S303" s="126"/>
      <c r="T303" s="35"/>
    </row>
    <row r="304" spans="15:20" ht="18" customHeight="1" x14ac:dyDescent="0.25">
      <c r="O304" s="126"/>
      <c r="P304" s="126"/>
      <c r="Q304" s="126"/>
      <c r="R304" s="126"/>
      <c r="S304" s="126"/>
      <c r="T304" s="35"/>
    </row>
    <row r="305" spans="15:20" ht="18" customHeight="1" x14ac:dyDescent="0.25">
      <c r="O305" s="126"/>
      <c r="P305" s="126"/>
      <c r="Q305" s="126"/>
      <c r="R305" s="126"/>
      <c r="S305" s="126"/>
      <c r="T305" s="35"/>
    </row>
    <row r="306" spans="15:20" ht="18" customHeight="1" x14ac:dyDescent="0.25">
      <c r="O306" s="126"/>
      <c r="P306" s="126"/>
      <c r="Q306" s="126"/>
      <c r="R306" s="126"/>
      <c r="S306" s="126"/>
      <c r="T306" s="35"/>
    </row>
    <row r="307" spans="15:20" ht="18" customHeight="1" x14ac:dyDescent="0.25">
      <c r="O307" s="126"/>
      <c r="P307" s="126"/>
      <c r="Q307" s="126"/>
      <c r="R307" s="126"/>
      <c r="S307" s="126"/>
      <c r="T307" s="35"/>
    </row>
    <row r="308" spans="15:20" ht="18" customHeight="1" x14ac:dyDescent="0.25">
      <c r="O308" s="126"/>
      <c r="P308" s="126"/>
      <c r="Q308" s="126"/>
      <c r="R308" s="126"/>
      <c r="S308" s="126"/>
      <c r="T308" s="35"/>
    </row>
    <row r="309" spans="15:20" ht="18" customHeight="1" x14ac:dyDescent="0.25">
      <c r="O309" s="126"/>
      <c r="P309" s="126"/>
      <c r="Q309" s="126"/>
      <c r="R309" s="126"/>
      <c r="S309" s="126"/>
      <c r="T309" s="35"/>
    </row>
    <row r="310" spans="15:20" ht="18" customHeight="1" x14ac:dyDescent="0.25">
      <c r="O310" s="126"/>
      <c r="P310" s="126"/>
      <c r="Q310" s="126"/>
      <c r="R310" s="126"/>
      <c r="S310" s="126"/>
      <c r="T310" s="35"/>
    </row>
    <row r="311" spans="15:20" ht="18" customHeight="1" x14ac:dyDescent="0.25">
      <c r="O311" s="126"/>
      <c r="P311" s="126"/>
      <c r="Q311" s="126"/>
      <c r="R311" s="126"/>
      <c r="S311" s="126"/>
      <c r="T311" s="35"/>
    </row>
    <row r="312" spans="15:20" ht="18" customHeight="1" x14ac:dyDescent="0.25">
      <c r="O312" s="126"/>
      <c r="P312" s="126"/>
      <c r="Q312" s="126"/>
      <c r="R312" s="126"/>
      <c r="S312" s="126"/>
      <c r="T312" s="35"/>
    </row>
    <row r="313" spans="15:20" ht="9.9499999999999993" customHeight="1" x14ac:dyDescent="0.25">
      <c r="O313" s="126"/>
      <c r="P313" s="126"/>
      <c r="Q313" s="126"/>
      <c r="R313" s="126"/>
      <c r="S313" s="126"/>
      <c r="T313" s="35"/>
    </row>
    <row r="314" spans="15:20" ht="9.9499999999999993" customHeight="1" x14ac:dyDescent="0.25">
      <c r="O314" s="126"/>
      <c r="P314" s="126"/>
      <c r="Q314" s="126"/>
      <c r="R314" s="126"/>
      <c r="S314" s="126"/>
      <c r="T314" s="35"/>
    </row>
    <row r="315" spans="15:20" ht="9.9499999999999993" customHeight="1" x14ac:dyDescent="0.25">
      <c r="O315" s="126"/>
      <c r="P315" s="126"/>
      <c r="Q315" s="126"/>
      <c r="R315" s="126"/>
      <c r="S315" s="126"/>
      <c r="T315" s="35"/>
    </row>
    <row r="316" spans="15:20" ht="9.9499999999999993" customHeight="1" x14ac:dyDescent="0.25">
      <c r="O316" s="126"/>
      <c r="P316" s="126"/>
      <c r="Q316" s="126"/>
      <c r="R316" s="126"/>
      <c r="S316" s="126"/>
      <c r="T316" s="35"/>
    </row>
    <row r="317" spans="15:20" ht="9.9499999999999993" customHeight="1" x14ac:dyDescent="0.25">
      <c r="O317" s="126"/>
      <c r="P317" s="126"/>
      <c r="Q317" s="126"/>
      <c r="R317" s="126"/>
      <c r="S317" s="126"/>
      <c r="T317" s="35"/>
    </row>
    <row r="318" spans="15:20" ht="9.9499999999999993" customHeight="1" x14ac:dyDescent="0.25">
      <c r="O318" s="126"/>
      <c r="P318" s="126"/>
      <c r="Q318" s="126"/>
      <c r="R318" s="126"/>
      <c r="S318" s="126"/>
      <c r="T318" s="35"/>
    </row>
    <row r="319" spans="15:20" ht="9.9499999999999993" customHeight="1" x14ac:dyDescent="0.25">
      <c r="O319" s="126"/>
      <c r="P319" s="126"/>
      <c r="Q319" s="126"/>
      <c r="R319" s="126"/>
      <c r="S319" s="126"/>
      <c r="T319" s="35"/>
    </row>
    <row r="320" spans="15:20" ht="9.9499999999999993" customHeight="1" x14ac:dyDescent="0.25">
      <c r="O320" s="126"/>
      <c r="P320" s="126"/>
      <c r="Q320" s="126"/>
      <c r="R320" s="126"/>
      <c r="S320" s="126"/>
      <c r="T320" s="35"/>
    </row>
    <row r="321" spans="15:20" ht="9.9499999999999993" customHeight="1" x14ac:dyDescent="0.25">
      <c r="O321" s="126"/>
      <c r="P321" s="126"/>
      <c r="Q321" s="126"/>
      <c r="R321" s="126"/>
      <c r="S321" s="126"/>
      <c r="T321" s="35"/>
    </row>
    <row r="322" spans="15:20" ht="9.9499999999999993" customHeight="1" x14ac:dyDescent="0.25">
      <c r="O322" s="126"/>
      <c r="P322" s="126"/>
      <c r="Q322" s="126"/>
      <c r="R322" s="126"/>
      <c r="S322" s="126"/>
      <c r="T322" s="35"/>
    </row>
    <row r="323" spans="15:20" ht="9.9499999999999993" customHeight="1" x14ac:dyDescent="0.25">
      <c r="O323" s="126"/>
      <c r="P323" s="126"/>
      <c r="Q323" s="126"/>
      <c r="R323" s="126"/>
      <c r="S323" s="126"/>
      <c r="T323" s="35"/>
    </row>
    <row r="324" spans="15:20" ht="9.9499999999999993" customHeight="1" x14ac:dyDescent="0.25">
      <c r="O324" s="126"/>
      <c r="P324" s="126"/>
      <c r="Q324" s="126"/>
      <c r="R324" s="126"/>
      <c r="S324" s="126"/>
      <c r="T324" s="35"/>
    </row>
    <row r="325" spans="15:20" ht="9.9499999999999993" customHeight="1" x14ac:dyDescent="0.25">
      <c r="O325" s="126"/>
      <c r="P325" s="126"/>
      <c r="Q325" s="126"/>
      <c r="R325" s="126"/>
      <c r="S325" s="126"/>
      <c r="T325" s="35"/>
    </row>
    <row r="326" spans="15:20" ht="9.9499999999999993" customHeight="1" x14ac:dyDescent="0.25">
      <c r="O326" s="126"/>
      <c r="P326" s="126"/>
      <c r="Q326" s="126"/>
      <c r="R326" s="126"/>
      <c r="S326" s="126"/>
      <c r="T326" s="35"/>
    </row>
    <row r="327" spans="15:20" ht="9.9499999999999993" customHeight="1" x14ac:dyDescent="0.25"/>
    <row r="328" spans="15:20" ht="9.9499999999999993" customHeight="1" x14ac:dyDescent="0.25"/>
    <row r="329" spans="15:20" ht="9.9499999999999993" customHeight="1" x14ac:dyDescent="0.25"/>
    <row r="330" spans="15:20" ht="9.9499999999999993" customHeight="1" x14ac:dyDescent="0.25"/>
    <row r="331" spans="15:20" ht="9.9499999999999993" customHeight="1" x14ac:dyDescent="0.25"/>
    <row r="332" spans="15:20" ht="9.9499999999999993" customHeight="1" x14ac:dyDescent="0.25"/>
    <row r="333" spans="15:20" ht="9.9499999999999993" customHeight="1" x14ac:dyDescent="0.25"/>
    <row r="334" spans="15:20" ht="9.9499999999999993" customHeight="1" x14ac:dyDescent="0.25"/>
    <row r="335" spans="15:20" ht="9.9499999999999993" customHeight="1" x14ac:dyDescent="0.25"/>
    <row r="336" spans="15:20"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row r="376" ht="9.9499999999999993" customHeight="1" x14ac:dyDescent="0.25"/>
    <row r="377" ht="9.9499999999999993" customHeight="1" x14ac:dyDescent="0.25"/>
    <row r="378" ht="9.9499999999999993" customHeight="1" x14ac:dyDescent="0.25"/>
    <row r="379" ht="9.9499999999999993" customHeight="1" x14ac:dyDescent="0.25"/>
    <row r="380" ht="9.9499999999999993" customHeight="1" x14ac:dyDescent="0.25"/>
    <row r="381" ht="9.9499999999999993" customHeight="1" x14ac:dyDescent="0.25"/>
    <row r="382" ht="9.9499999999999993" customHeight="1" x14ac:dyDescent="0.25"/>
    <row r="383" ht="9.9499999999999993" customHeight="1" x14ac:dyDescent="0.25"/>
    <row r="384" ht="9.9499999999999993" customHeight="1" x14ac:dyDescent="0.25"/>
    <row r="385" ht="9.9499999999999993" customHeight="1" x14ac:dyDescent="0.25"/>
    <row r="386" ht="9.9499999999999993" customHeight="1" x14ac:dyDescent="0.25"/>
    <row r="387" ht="9.9499999999999993" customHeight="1" x14ac:dyDescent="0.25"/>
    <row r="388" ht="9.9499999999999993" customHeight="1" x14ac:dyDescent="0.25"/>
    <row r="389" ht="9.9499999999999993" customHeight="1" x14ac:dyDescent="0.25"/>
    <row r="390" ht="9.9499999999999993" customHeight="1" x14ac:dyDescent="0.25"/>
    <row r="391" ht="9.9499999999999993" customHeight="1" x14ac:dyDescent="0.25"/>
    <row r="392" ht="9.9499999999999993" customHeight="1" x14ac:dyDescent="0.25"/>
    <row r="393" ht="9.9499999999999993" customHeight="1" x14ac:dyDescent="0.25"/>
    <row r="394" ht="9.9499999999999993" customHeight="1" x14ac:dyDescent="0.25"/>
    <row r="395" ht="9.9499999999999993" customHeight="1" x14ac:dyDescent="0.25"/>
    <row r="396" ht="9.9499999999999993" customHeight="1" x14ac:dyDescent="0.25"/>
    <row r="397" ht="9.9499999999999993" customHeight="1" x14ac:dyDescent="0.25"/>
    <row r="398" ht="9.9499999999999993" customHeight="1" x14ac:dyDescent="0.25"/>
    <row r="399" ht="9.9499999999999993" customHeight="1" x14ac:dyDescent="0.25"/>
    <row r="400" ht="9.9499999999999993" customHeight="1" x14ac:dyDescent="0.25"/>
    <row r="401" ht="9.9499999999999993" customHeight="1" x14ac:dyDescent="0.25"/>
    <row r="402" ht="9.9499999999999993" customHeight="1" x14ac:dyDescent="0.25"/>
    <row r="403" ht="9.9499999999999993" customHeight="1" x14ac:dyDescent="0.25"/>
    <row r="404" ht="9.9499999999999993" customHeight="1" x14ac:dyDescent="0.25"/>
    <row r="405" ht="9.9499999999999993" customHeight="1" x14ac:dyDescent="0.25"/>
    <row r="406" ht="9.9499999999999993" customHeight="1" x14ac:dyDescent="0.25"/>
    <row r="407" ht="9.9499999999999993" customHeight="1" x14ac:dyDescent="0.25"/>
    <row r="408" ht="9.9499999999999993" customHeight="1" x14ac:dyDescent="0.25"/>
    <row r="409" ht="9.9499999999999993" customHeight="1" x14ac:dyDescent="0.25"/>
    <row r="410" ht="9.9499999999999993" customHeight="1" x14ac:dyDescent="0.25"/>
    <row r="411" ht="9.9499999999999993" customHeight="1" x14ac:dyDescent="0.25"/>
    <row r="412" ht="9.9499999999999993" customHeight="1" x14ac:dyDescent="0.25"/>
    <row r="413" ht="9.9499999999999993" customHeight="1" x14ac:dyDescent="0.25"/>
    <row r="414" ht="9.9499999999999993" customHeight="1" x14ac:dyDescent="0.25"/>
    <row r="415" ht="9.9499999999999993" customHeight="1" x14ac:dyDescent="0.25"/>
    <row r="416" ht="9.9499999999999993" customHeight="1" x14ac:dyDescent="0.25"/>
    <row r="417" ht="9.9499999999999993" customHeight="1" x14ac:dyDescent="0.25"/>
    <row r="418" ht="9.9499999999999993" customHeight="1" x14ac:dyDescent="0.25"/>
    <row r="419" ht="9.9499999999999993" customHeight="1" x14ac:dyDescent="0.25"/>
    <row r="420" ht="9.9499999999999993" customHeight="1" x14ac:dyDescent="0.25"/>
    <row r="421" ht="9.9499999999999993" customHeight="1" x14ac:dyDescent="0.25"/>
    <row r="422" ht="9.9499999999999993" customHeight="1" x14ac:dyDescent="0.25"/>
    <row r="423" ht="9.9499999999999993" customHeight="1" x14ac:dyDescent="0.25"/>
    <row r="424" ht="9.9499999999999993" customHeight="1" x14ac:dyDescent="0.25"/>
    <row r="425" ht="9.9499999999999993" customHeight="1" x14ac:dyDescent="0.25"/>
    <row r="426" ht="9.9499999999999993" customHeight="1" x14ac:dyDescent="0.25"/>
    <row r="427" ht="9.9499999999999993" customHeight="1" x14ac:dyDescent="0.25"/>
    <row r="428" ht="9.9499999999999993" customHeight="1" x14ac:dyDescent="0.25"/>
    <row r="429" ht="9.9499999999999993" customHeight="1" x14ac:dyDescent="0.25"/>
    <row r="430" ht="9.9499999999999993" customHeight="1" x14ac:dyDescent="0.25"/>
    <row r="431" ht="9.9499999999999993" customHeight="1" x14ac:dyDescent="0.25"/>
    <row r="432" ht="9.9499999999999993" customHeight="1" x14ac:dyDescent="0.25"/>
    <row r="433" ht="9.9499999999999993" customHeight="1" x14ac:dyDescent="0.25"/>
    <row r="434" ht="9.9499999999999993" customHeight="1" x14ac:dyDescent="0.25"/>
    <row r="435" ht="9.9499999999999993" customHeight="1" x14ac:dyDescent="0.25"/>
    <row r="436" ht="9.9499999999999993" customHeight="1" x14ac:dyDescent="0.25"/>
    <row r="437" ht="9.9499999999999993" customHeight="1" x14ac:dyDescent="0.25"/>
    <row r="438" ht="9.9499999999999993" customHeight="1" x14ac:dyDescent="0.25"/>
    <row r="439" ht="9.9499999999999993" customHeight="1" x14ac:dyDescent="0.25"/>
    <row r="440" ht="9.9499999999999993" customHeight="1" x14ac:dyDescent="0.25"/>
    <row r="441" ht="9.9499999999999993" customHeight="1" x14ac:dyDescent="0.25"/>
    <row r="442" ht="9.9499999999999993" customHeight="1" x14ac:dyDescent="0.25"/>
    <row r="443" ht="9.9499999999999993" customHeight="1" x14ac:dyDescent="0.25"/>
    <row r="444" ht="9.9499999999999993" customHeight="1" x14ac:dyDescent="0.25"/>
    <row r="445" ht="9.9499999999999993" customHeight="1" x14ac:dyDescent="0.25"/>
    <row r="446" ht="9.9499999999999993" customHeight="1" x14ac:dyDescent="0.25"/>
    <row r="447" ht="9.9499999999999993" customHeight="1" x14ac:dyDescent="0.25"/>
    <row r="448" ht="9.9499999999999993" customHeight="1" x14ac:dyDescent="0.25"/>
    <row r="449" ht="9.9499999999999993" customHeight="1" x14ac:dyDescent="0.25"/>
    <row r="450" ht="9.9499999999999993" customHeight="1" x14ac:dyDescent="0.25"/>
    <row r="451" ht="9.9499999999999993" customHeight="1" x14ac:dyDescent="0.25"/>
    <row r="452" ht="9.9499999999999993" customHeight="1" x14ac:dyDescent="0.25"/>
    <row r="453" ht="9.9499999999999993" customHeight="1" x14ac:dyDescent="0.25"/>
    <row r="454" ht="9.9499999999999993" customHeight="1" x14ac:dyDescent="0.25"/>
    <row r="455" ht="9.9499999999999993" customHeight="1" x14ac:dyDescent="0.25"/>
    <row r="456" ht="9.9499999999999993" customHeight="1" x14ac:dyDescent="0.25"/>
    <row r="457" ht="9.9499999999999993" customHeight="1" x14ac:dyDescent="0.25"/>
    <row r="458" ht="9.9499999999999993" customHeight="1" x14ac:dyDescent="0.25"/>
    <row r="459" ht="9.9499999999999993" customHeight="1" x14ac:dyDescent="0.25"/>
    <row r="460" ht="9.9499999999999993" customHeight="1" x14ac:dyDescent="0.25"/>
    <row r="461" ht="9.9499999999999993" customHeight="1" x14ac:dyDescent="0.25"/>
    <row r="462" ht="9.9499999999999993" customHeight="1" x14ac:dyDescent="0.25"/>
    <row r="463" ht="9.9499999999999993" customHeight="1" x14ac:dyDescent="0.25"/>
    <row r="464" ht="9.9499999999999993" customHeight="1" x14ac:dyDescent="0.25"/>
    <row r="465" ht="9.9499999999999993" customHeight="1" x14ac:dyDescent="0.25"/>
    <row r="466" ht="9.9499999999999993" customHeight="1" x14ac:dyDescent="0.25"/>
    <row r="467" ht="9.9499999999999993" customHeight="1" x14ac:dyDescent="0.25"/>
    <row r="468" ht="9.9499999999999993" customHeight="1" x14ac:dyDescent="0.25"/>
    <row r="469" ht="9.9499999999999993" customHeight="1" x14ac:dyDescent="0.25"/>
    <row r="470" ht="9.9499999999999993" customHeight="1" x14ac:dyDescent="0.25"/>
    <row r="471" ht="9.9499999999999993" customHeight="1" x14ac:dyDescent="0.25"/>
    <row r="472" ht="9.9499999999999993" customHeight="1" x14ac:dyDescent="0.25"/>
    <row r="473" ht="9.9499999999999993" customHeight="1" x14ac:dyDescent="0.25"/>
    <row r="474" ht="9.9499999999999993" customHeight="1" x14ac:dyDescent="0.25"/>
    <row r="475" ht="9.9499999999999993" customHeight="1" x14ac:dyDescent="0.25"/>
    <row r="476" ht="9.9499999999999993" customHeight="1" x14ac:dyDescent="0.25"/>
    <row r="477" ht="9.9499999999999993" customHeight="1" x14ac:dyDescent="0.25"/>
    <row r="478" ht="9.9499999999999993" customHeight="1" x14ac:dyDescent="0.25"/>
    <row r="479" ht="9.9499999999999993" customHeight="1" x14ac:dyDescent="0.25"/>
    <row r="480" ht="9.9499999999999993" customHeight="1" x14ac:dyDescent="0.25"/>
    <row r="481" ht="9.9499999999999993" customHeight="1" x14ac:dyDescent="0.25"/>
    <row r="482" ht="9.9499999999999993" customHeight="1" x14ac:dyDescent="0.25"/>
    <row r="483" ht="9.9499999999999993" customHeight="1" x14ac:dyDescent="0.25"/>
    <row r="484" ht="9.9499999999999993" customHeight="1" x14ac:dyDescent="0.25"/>
    <row r="485" ht="9.9499999999999993" customHeight="1" x14ac:dyDescent="0.25"/>
    <row r="486" ht="9.9499999999999993" customHeight="1" x14ac:dyDescent="0.25"/>
    <row r="487" ht="9.9499999999999993" customHeight="1" x14ac:dyDescent="0.25"/>
    <row r="488" ht="9.9499999999999993" customHeight="1" x14ac:dyDescent="0.25"/>
    <row r="489" ht="9.9499999999999993" customHeight="1" x14ac:dyDescent="0.25"/>
    <row r="490" ht="9.9499999999999993" customHeight="1" x14ac:dyDescent="0.25"/>
    <row r="491" ht="9.9499999999999993" customHeight="1" x14ac:dyDescent="0.25"/>
    <row r="492" ht="9.9499999999999993" customHeight="1" x14ac:dyDescent="0.25"/>
    <row r="493" ht="9.9499999999999993" customHeight="1" x14ac:dyDescent="0.25"/>
    <row r="494" ht="9.9499999999999993" customHeight="1" x14ac:dyDescent="0.25"/>
    <row r="495" ht="9.9499999999999993" customHeight="1" x14ac:dyDescent="0.25"/>
    <row r="496"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sheetData>
  <sheetProtection algorithmName="SHA-512" hashValue="ZcaCNqJTMT8IFTHITN16eP5Gvq0Bqb/k80S6IW43a2Dp2U9WXrg5yNSQhrCPRz1ySIr42x3JY0WJExpJAxbH7g==" saltValue="Abivd+X0NAetwQqQIBtEzQ==" spinCount="100000" sheet="1" objects="1" scenarios="1"/>
  <mergeCells count="491">
    <mergeCell ref="E243:L243"/>
    <mergeCell ref="E244:L244"/>
    <mergeCell ref="I21:K21"/>
    <mergeCell ref="H22:K22"/>
    <mergeCell ref="H102:K102"/>
    <mergeCell ref="H182:K182"/>
    <mergeCell ref="G238:H238"/>
    <mergeCell ref="C196:K196"/>
    <mergeCell ref="C197:K197"/>
    <mergeCell ref="C198:K198"/>
    <mergeCell ref="C199:K199"/>
    <mergeCell ref="C200:K200"/>
    <mergeCell ref="G185:I185"/>
    <mergeCell ref="C186:D186"/>
    <mergeCell ref="C187:D187"/>
    <mergeCell ref="C188:D188"/>
    <mergeCell ref="C191:K191"/>
    <mergeCell ref="C192:K192"/>
    <mergeCell ref="C193:K193"/>
    <mergeCell ref="C194:K194"/>
    <mergeCell ref="C195:K195"/>
    <mergeCell ref="C207:E207"/>
    <mergeCell ref="E170:L170"/>
    <mergeCell ref="E171:L171"/>
    <mergeCell ref="P231:Q231"/>
    <mergeCell ref="R231:S231"/>
    <mergeCell ref="P232:Q232"/>
    <mergeCell ref="R232:S232"/>
    <mergeCell ref="P238:Q238"/>
    <mergeCell ref="R238:S238"/>
    <mergeCell ref="E241:L241"/>
    <mergeCell ref="E242:L242"/>
    <mergeCell ref="P233:Q233"/>
    <mergeCell ref="R233:S233"/>
    <mergeCell ref="P234:Q234"/>
    <mergeCell ref="R234:S234"/>
    <mergeCell ref="P235:Q235"/>
    <mergeCell ref="R235:S235"/>
    <mergeCell ref="P236:Q236"/>
    <mergeCell ref="R236:S236"/>
    <mergeCell ref="P237:Q237"/>
    <mergeCell ref="R237:S237"/>
    <mergeCell ref="P226:Q226"/>
    <mergeCell ref="R226:S226"/>
    <mergeCell ref="P227:Q227"/>
    <mergeCell ref="R227:S227"/>
    <mergeCell ref="P228:Q228"/>
    <mergeCell ref="R228:S228"/>
    <mergeCell ref="P229:Q229"/>
    <mergeCell ref="R229:S229"/>
    <mergeCell ref="P230:Q230"/>
    <mergeCell ref="R230:S230"/>
    <mergeCell ref="P221:Q221"/>
    <mergeCell ref="R221:S221"/>
    <mergeCell ref="P222:Q222"/>
    <mergeCell ref="R222:S222"/>
    <mergeCell ref="P223:Q223"/>
    <mergeCell ref="R223:S223"/>
    <mergeCell ref="P224:Q224"/>
    <mergeCell ref="R224:S224"/>
    <mergeCell ref="P225:Q225"/>
    <mergeCell ref="R225:S225"/>
    <mergeCell ref="P217:Q217"/>
    <mergeCell ref="R217:S217"/>
    <mergeCell ref="P213:Q213"/>
    <mergeCell ref="P218:Q218"/>
    <mergeCell ref="R218:S218"/>
    <mergeCell ref="P219:Q219"/>
    <mergeCell ref="R219:S219"/>
    <mergeCell ref="P220:Q220"/>
    <mergeCell ref="R220:S220"/>
    <mergeCell ref="P210:Q210"/>
    <mergeCell ref="R210:S210"/>
    <mergeCell ref="R213:S213"/>
    <mergeCell ref="P214:Q214"/>
    <mergeCell ref="R214:S214"/>
    <mergeCell ref="P215:Q215"/>
    <mergeCell ref="R215:S215"/>
    <mergeCell ref="P216:Q216"/>
    <mergeCell ref="R216:S216"/>
    <mergeCell ref="P211:Q211"/>
    <mergeCell ref="R211:S211"/>
    <mergeCell ref="P212:Q212"/>
    <mergeCell ref="R212:S212"/>
    <mergeCell ref="C203:L203"/>
    <mergeCell ref="C183:F183"/>
    <mergeCell ref="R207:S207"/>
    <mergeCell ref="T207:U207"/>
    <mergeCell ref="V207:W207"/>
    <mergeCell ref="P208:Q208"/>
    <mergeCell ref="R208:S208"/>
    <mergeCell ref="P209:Q209"/>
    <mergeCell ref="R209:S209"/>
    <mergeCell ref="O201:Q201"/>
    <mergeCell ref="R206:S206"/>
    <mergeCell ref="T206:U206"/>
    <mergeCell ref="V206:W206"/>
    <mergeCell ref="O183:P183"/>
    <mergeCell ref="Q183:R183"/>
    <mergeCell ref="S183:T183"/>
    <mergeCell ref="U183:V183"/>
    <mergeCell ref="W183:X183"/>
    <mergeCell ref="R205:W205"/>
    <mergeCell ref="B205:B206"/>
    <mergeCell ref="C205:C206"/>
    <mergeCell ref="D205:D206"/>
    <mergeCell ref="E205:E206"/>
    <mergeCell ref="F205:F206"/>
    <mergeCell ref="G205:H205"/>
    <mergeCell ref="I205:J205"/>
    <mergeCell ref="K205:L205"/>
    <mergeCell ref="O205:O206"/>
    <mergeCell ref="H173:J173"/>
    <mergeCell ref="G176:H176"/>
    <mergeCell ref="I176:J176"/>
    <mergeCell ref="K176:L176"/>
    <mergeCell ref="O182:R182"/>
    <mergeCell ref="S182:V182"/>
    <mergeCell ref="O178:P178"/>
    <mergeCell ref="Q178:R178"/>
    <mergeCell ref="S178:T178"/>
    <mergeCell ref="O179:P179"/>
    <mergeCell ref="Q179:R179"/>
    <mergeCell ref="S179:T179"/>
    <mergeCell ref="U178:V178"/>
    <mergeCell ref="U179:V179"/>
    <mergeCell ref="E169:L169"/>
    <mergeCell ref="P154:Q154"/>
    <mergeCell ref="R154:S154"/>
    <mergeCell ref="P155:Q155"/>
    <mergeCell ref="R155:S155"/>
    <mergeCell ref="P156:Q156"/>
    <mergeCell ref="R156:S156"/>
    <mergeCell ref="P157:Q157"/>
    <mergeCell ref="R157:S157"/>
    <mergeCell ref="G158:H158"/>
    <mergeCell ref="P158:Q158"/>
    <mergeCell ref="R158:S158"/>
    <mergeCell ref="E161:L161"/>
    <mergeCell ref="E162:L162"/>
    <mergeCell ref="E163:L163"/>
    <mergeCell ref="E164:L164"/>
    <mergeCell ref="E168:L168"/>
    <mergeCell ref="B125:B126"/>
    <mergeCell ref="C125:C126"/>
    <mergeCell ref="D125:D126"/>
    <mergeCell ref="E125:E126"/>
    <mergeCell ref="F125:F126"/>
    <mergeCell ref="G125:H125"/>
    <mergeCell ref="I125:J125"/>
    <mergeCell ref="K125:L125"/>
    <mergeCell ref="O125:O126"/>
    <mergeCell ref="AI23:AJ23"/>
    <mergeCell ref="AK23:AL23"/>
    <mergeCell ref="R56:S56"/>
    <mergeCell ref="U98:V98"/>
    <mergeCell ref="U99:V99"/>
    <mergeCell ref="AA103:AB103"/>
    <mergeCell ref="R126:S126"/>
    <mergeCell ref="V127:W127"/>
    <mergeCell ref="C118:K118"/>
    <mergeCell ref="C119:K119"/>
    <mergeCell ref="C120:K120"/>
    <mergeCell ref="O121:Q121"/>
    <mergeCell ref="T127:U127"/>
    <mergeCell ref="C117:K117"/>
    <mergeCell ref="C111:K111"/>
    <mergeCell ref="C112:K112"/>
    <mergeCell ref="C113:K113"/>
    <mergeCell ref="C114:K114"/>
    <mergeCell ref="C115:K115"/>
    <mergeCell ref="C116:K116"/>
    <mergeCell ref="C43:L43"/>
    <mergeCell ref="C123:L123"/>
    <mergeCell ref="P73:Q73"/>
    <mergeCell ref="R73:S73"/>
    <mergeCell ref="O256:P256"/>
    <mergeCell ref="Q256:R256"/>
    <mergeCell ref="O257:P257"/>
    <mergeCell ref="Q257:R257"/>
    <mergeCell ref="O258:P258"/>
    <mergeCell ref="Q258:R258"/>
    <mergeCell ref="O259:P259"/>
    <mergeCell ref="Q259:R259"/>
    <mergeCell ref="AG250:AH250"/>
    <mergeCell ref="S256:T256"/>
    <mergeCell ref="U256:V256"/>
    <mergeCell ref="W256:X256"/>
    <mergeCell ref="S257:T257"/>
    <mergeCell ref="U257:V257"/>
    <mergeCell ref="W257:X257"/>
    <mergeCell ref="Y256:Z256"/>
    <mergeCell ref="Y257:Z257"/>
    <mergeCell ref="AA256:AB256"/>
    <mergeCell ref="AA257:AB257"/>
    <mergeCell ref="AG251:AH251"/>
    <mergeCell ref="AG252:AH252"/>
    <mergeCell ref="P75:Q75"/>
    <mergeCell ref="R75:S75"/>
    <mergeCell ref="R64:S64"/>
    <mergeCell ref="P65:Q65"/>
    <mergeCell ref="R65:S65"/>
    <mergeCell ref="P57:Q57"/>
    <mergeCell ref="R57:S57"/>
    <mergeCell ref="P58:Q58"/>
    <mergeCell ref="R58:S58"/>
    <mergeCell ref="P59:Q59"/>
    <mergeCell ref="P72:Q72"/>
    <mergeCell ref="R72:S72"/>
    <mergeCell ref="R66:S66"/>
    <mergeCell ref="P67:Q67"/>
    <mergeCell ref="R67:S67"/>
    <mergeCell ref="P68:Q68"/>
    <mergeCell ref="R68:S68"/>
    <mergeCell ref="P69:Q69"/>
    <mergeCell ref="R69:S69"/>
    <mergeCell ref="P70:Q70"/>
    <mergeCell ref="R70:S70"/>
    <mergeCell ref="R60:S60"/>
    <mergeCell ref="AC23:AD23"/>
    <mergeCell ref="AE23:AF23"/>
    <mergeCell ref="W23:X23"/>
    <mergeCell ref="Y23:Z23"/>
    <mergeCell ref="O23:P23"/>
    <mergeCell ref="Q23:R23"/>
    <mergeCell ref="S23:T23"/>
    <mergeCell ref="U23:V23"/>
    <mergeCell ref="P74:Q74"/>
    <mergeCell ref="R74:S74"/>
    <mergeCell ref="P50:Q50"/>
    <mergeCell ref="R50:S50"/>
    <mergeCell ref="R59:S59"/>
    <mergeCell ref="T46:U46"/>
    <mergeCell ref="V46:W46"/>
    <mergeCell ref="T47:U47"/>
    <mergeCell ref="P55:Q55"/>
    <mergeCell ref="R51:S51"/>
    <mergeCell ref="AA23:AB23"/>
    <mergeCell ref="U19:V19"/>
    <mergeCell ref="U18:V18"/>
    <mergeCell ref="E9:L9"/>
    <mergeCell ref="E10:L10"/>
    <mergeCell ref="E11:L11"/>
    <mergeCell ref="P48:Q48"/>
    <mergeCell ref="R48:S48"/>
    <mergeCell ref="P49:Q49"/>
    <mergeCell ref="R49:S49"/>
    <mergeCell ref="C40:K40"/>
    <mergeCell ref="O41:Q41"/>
    <mergeCell ref="C28:D28"/>
    <mergeCell ref="C23:F23"/>
    <mergeCell ref="C39:K39"/>
    <mergeCell ref="O18:P18"/>
    <mergeCell ref="Q18:R18"/>
    <mergeCell ref="S18:T18"/>
    <mergeCell ref="O19:P19"/>
    <mergeCell ref="Q19:R19"/>
    <mergeCell ref="S19:T19"/>
    <mergeCell ref="C4:L4"/>
    <mergeCell ref="G16:H16"/>
    <mergeCell ref="I16:J16"/>
    <mergeCell ref="K16:L16"/>
    <mergeCell ref="H13:J13"/>
    <mergeCell ref="E8:L8"/>
    <mergeCell ref="P54:Q54"/>
    <mergeCell ref="O22:R22"/>
    <mergeCell ref="C33:K33"/>
    <mergeCell ref="C34:K34"/>
    <mergeCell ref="C35:K35"/>
    <mergeCell ref="C36:K36"/>
    <mergeCell ref="C37:K37"/>
    <mergeCell ref="C38:K38"/>
    <mergeCell ref="C47:E47"/>
    <mergeCell ref="F45:F46"/>
    <mergeCell ref="I45:J45"/>
    <mergeCell ref="K45:L45"/>
    <mergeCell ref="P52:Q52"/>
    <mergeCell ref="G25:I25"/>
    <mergeCell ref="C31:K31"/>
    <mergeCell ref="C32:K32"/>
    <mergeCell ref="C26:D26"/>
    <mergeCell ref="C27:D27"/>
    <mergeCell ref="E88:L88"/>
    <mergeCell ref="E89:L89"/>
    <mergeCell ref="G78:H78"/>
    <mergeCell ref="P78:Q78"/>
    <mergeCell ref="R78:S78"/>
    <mergeCell ref="R55:S55"/>
    <mergeCell ref="R77:S77"/>
    <mergeCell ref="P51:Q51"/>
    <mergeCell ref="P56:Q56"/>
    <mergeCell ref="P61:Q61"/>
    <mergeCell ref="P66:Q66"/>
    <mergeCell ref="P71:Q71"/>
    <mergeCell ref="P76:Q76"/>
    <mergeCell ref="R76:S76"/>
    <mergeCell ref="P77:Q77"/>
    <mergeCell ref="R61:S61"/>
    <mergeCell ref="P62:Q62"/>
    <mergeCell ref="R62:S62"/>
    <mergeCell ref="P63:Q63"/>
    <mergeCell ref="R63:S63"/>
    <mergeCell ref="P64:Q64"/>
    <mergeCell ref="R52:S52"/>
    <mergeCell ref="P53:Q53"/>
    <mergeCell ref="P60:Q60"/>
    <mergeCell ref="H93:J93"/>
    <mergeCell ref="E90:L90"/>
    <mergeCell ref="E91:L91"/>
    <mergeCell ref="S102:V102"/>
    <mergeCell ref="G105:I105"/>
    <mergeCell ref="C106:D106"/>
    <mergeCell ref="C107:D107"/>
    <mergeCell ref="C108:D108"/>
    <mergeCell ref="E81:L81"/>
    <mergeCell ref="E82:L82"/>
    <mergeCell ref="E83:L83"/>
    <mergeCell ref="O98:P98"/>
    <mergeCell ref="Q98:R98"/>
    <mergeCell ref="S98:T98"/>
    <mergeCell ref="O99:P99"/>
    <mergeCell ref="Q99:R99"/>
    <mergeCell ref="S99:T99"/>
    <mergeCell ref="E84:L84"/>
    <mergeCell ref="G96:H96"/>
    <mergeCell ref="I96:J96"/>
    <mergeCell ref="K96:L96"/>
    <mergeCell ref="O102:R102"/>
    <mergeCell ref="O103:P103"/>
    <mergeCell ref="Q103:R103"/>
    <mergeCell ref="C103:F103"/>
    <mergeCell ref="P140:Q140"/>
    <mergeCell ref="P141:Q141"/>
    <mergeCell ref="P142:Q142"/>
    <mergeCell ref="P153:Q153"/>
    <mergeCell ref="P131:Q131"/>
    <mergeCell ref="P151:Q151"/>
    <mergeCell ref="R151:S151"/>
    <mergeCell ref="S103:T103"/>
    <mergeCell ref="P152:Q152"/>
    <mergeCell ref="R152:S152"/>
    <mergeCell ref="P143:Q143"/>
    <mergeCell ref="R143:S143"/>
    <mergeCell ref="P144:Q144"/>
    <mergeCell ref="R144:S144"/>
    <mergeCell ref="P145:Q145"/>
    <mergeCell ref="R145:S145"/>
    <mergeCell ref="P146:Q146"/>
    <mergeCell ref="R146:S146"/>
    <mergeCell ref="P147:Q147"/>
    <mergeCell ref="R147:S147"/>
    <mergeCell ref="P148:Q148"/>
    <mergeCell ref="R148:S148"/>
    <mergeCell ref="R141:S141"/>
    <mergeCell ref="R153:S153"/>
    <mergeCell ref="R131:S131"/>
    <mergeCell ref="P136:Q136"/>
    <mergeCell ref="R136:S136"/>
    <mergeCell ref="P137:Q137"/>
    <mergeCell ref="P149:Q149"/>
    <mergeCell ref="R149:S149"/>
    <mergeCell ref="P150:Q150"/>
    <mergeCell ref="R150:S150"/>
    <mergeCell ref="R140:S140"/>
    <mergeCell ref="R137:S137"/>
    <mergeCell ref="R139:S139"/>
    <mergeCell ref="R142:S142"/>
    <mergeCell ref="C127:E127"/>
    <mergeCell ref="P132:Q132"/>
    <mergeCell ref="R132:S132"/>
    <mergeCell ref="P133:Q133"/>
    <mergeCell ref="R133:S133"/>
    <mergeCell ref="P134:Q134"/>
    <mergeCell ref="R134:S134"/>
    <mergeCell ref="P135:Q135"/>
    <mergeCell ref="R135:S135"/>
    <mergeCell ref="R127:S127"/>
    <mergeCell ref="P128:Q128"/>
    <mergeCell ref="R128:S128"/>
    <mergeCell ref="P129:Q129"/>
    <mergeCell ref="R129:S129"/>
    <mergeCell ref="P130:Q130"/>
    <mergeCell ref="R130:S130"/>
    <mergeCell ref="B45:B46"/>
    <mergeCell ref="C45:C46"/>
    <mergeCell ref="D45:D46"/>
    <mergeCell ref="E45:E46"/>
    <mergeCell ref="G45:H45"/>
    <mergeCell ref="O252:P252"/>
    <mergeCell ref="Q252:R252"/>
    <mergeCell ref="S252:T252"/>
    <mergeCell ref="U252:V252"/>
    <mergeCell ref="O251:P251"/>
    <mergeCell ref="Q251:R251"/>
    <mergeCell ref="S251:T251"/>
    <mergeCell ref="U251:V251"/>
    <mergeCell ref="O250:P250"/>
    <mergeCell ref="Q250:R250"/>
    <mergeCell ref="S250:T250"/>
    <mergeCell ref="U250:V250"/>
    <mergeCell ref="O249:P249"/>
    <mergeCell ref="Q249:R249"/>
    <mergeCell ref="S249:T249"/>
    <mergeCell ref="U249:V249"/>
    <mergeCell ref="P138:Q138"/>
    <mergeCell ref="R138:S138"/>
    <mergeCell ref="P139:Q139"/>
    <mergeCell ref="O248:R248"/>
    <mergeCell ref="S248:V248"/>
    <mergeCell ref="W248:Z248"/>
    <mergeCell ref="AA248:AD248"/>
    <mergeCell ref="AE248:AF248"/>
    <mergeCell ref="AG248:AJ248"/>
    <mergeCell ref="AG249:AH249"/>
    <mergeCell ref="AI249:AJ249"/>
    <mergeCell ref="AI250:AJ250"/>
    <mergeCell ref="AA249:AB249"/>
    <mergeCell ref="AC249:AD249"/>
    <mergeCell ref="AN254:AO254"/>
    <mergeCell ref="W252:X252"/>
    <mergeCell ref="Y252:Z252"/>
    <mergeCell ref="AA252:AB252"/>
    <mergeCell ref="AC252:AD252"/>
    <mergeCell ref="AC250:AD250"/>
    <mergeCell ref="W251:X251"/>
    <mergeCell ref="Y251:Z251"/>
    <mergeCell ref="AA251:AB251"/>
    <mergeCell ref="AC251:AD251"/>
    <mergeCell ref="AI251:AJ251"/>
    <mergeCell ref="AI252:AJ252"/>
    <mergeCell ref="W250:X250"/>
    <mergeCell ref="Y250:Z250"/>
    <mergeCell ref="AA250:AB250"/>
    <mergeCell ref="AN248:AO248"/>
    <mergeCell ref="W249:X249"/>
    <mergeCell ref="Y249:Z249"/>
    <mergeCell ref="AK248:AL248"/>
    <mergeCell ref="Y183:Z183"/>
    <mergeCell ref="AA183:AB183"/>
    <mergeCell ref="V47:W47"/>
    <mergeCell ref="W102:Z102"/>
    <mergeCell ref="AA102:AD102"/>
    <mergeCell ref="AE102:AH102"/>
    <mergeCell ref="AI102:AL102"/>
    <mergeCell ref="AN102:AO102"/>
    <mergeCell ref="U103:V103"/>
    <mergeCell ref="AC183:AD183"/>
    <mergeCell ref="AE183:AF183"/>
    <mergeCell ref="W182:Z182"/>
    <mergeCell ref="AQ182:AQ183"/>
    <mergeCell ref="AS182:AS183"/>
    <mergeCell ref="T126:U126"/>
    <mergeCell ref="V126:W126"/>
    <mergeCell ref="AI103:AJ103"/>
    <mergeCell ref="AK103:AL103"/>
    <mergeCell ref="AC103:AD103"/>
    <mergeCell ref="AA182:AD182"/>
    <mergeCell ref="AE182:AH182"/>
    <mergeCell ref="AI182:AL182"/>
    <mergeCell ref="AE103:AF103"/>
    <mergeCell ref="AG103:AH103"/>
    <mergeCell ref="W103:X103"/>
    <mergeCell ref="Y103:Z103"/>
    <mergeCell ref="AN182:AO182"/>
    <mergeCell ref="AG183:AH183"/>
    <mergeCell ref="AI183:AJ183"/>
    <mergeCell ref="AK183:AL183"/>
    <mergeCell ref="C2:L2"/>
    <mergeCell ref="C30:I30"/>
    <mergeCell ref="I101:K101"/>
    <mergeCell ref="C110:I110"/>
    <mergeCell ref="I181:K181"/>
    <mergeCell ref="C190:I190"/>
    <mergeCell ref="AQ22:AQ23"/>
    <mergeCell ref="AS22:AS23"/>
    <mergeCell ref="R46:S46"/>
    <mergeCell ref="R47:S47"/>
    <mergeCell ref="R45:W45"/>
    <mergeCell ref="R125:W125"/>
    <mergeCell ref="R53:S53"/>
    <mergeCell ref="R54:S54"/>
    <mergeCell ref="S22:V22"/>
    <mergeCell ref="W22:Z22"/>
    <mergeCell ref="AA22:AD22"/>
    <mergeCell ref="AE22:AH22"/>
    <mergeCell ref="AI22:AL22"/>
    <mergeCell ref="AG23:AH23"/>
    <mergeCell ref="AQ102:AQ103"/>
    <mergeCell ref="AS102:AS103"/>
    <mergeCell ref="R71:S71"/>
    <mergeCell ref="AN22:AO22"/>
  </mergeCells>
  <dataValidations count="6">
    <dataValidation type="list" allowBlank="1" showInputMessage="1" showErrorMessage="1" sqref="L23 L103 G22 F48:F77 G102 F128:F157 L183 G182 F208:F237" xr:uid="{00000000-0002-0000-0700-000001000000}">
      <formula1>Entscheid</formula1>
    </dataValidation>
    <dataValidation type="list" allowBlank="1" showInputMessage="1" showErrorMessage="1" sqref="C26:D28 C106:D108 C186:D188" xr:uid="{00000000-0002-0000-0700-000002000000}">
      <formula1>Rollen</formula1>
    </dataValidation>
    <dataValidation type="list" allowBlank="1" showInputMessage="1" showErrorMessage="1" sqref="E48:E77 E128:E157 E208:E237" xr:uid="{00000000-0002-0000-0700-000003000000}">
      <formula1>Projektarten</formula1>
    </dataValidation>
    <dataValidation type="whole" operator="greaterThan" allowBlank="1" showInputMessage="1" showErrorMessage="1" error="Please enter an integer greater than 0!" sqref="G18:H18 K26:K28 I47:J77 G98:H98 K106:K108 I127:J157 G178:H178 K186:K188 I207:J237" xr:uid="{97A0DB69-4F88-4E85-B808-EF3F0EC3D642}">
      <formula1>0</formula1>
    </dataValidation>
    <dataValidation type="whole" allowBlank="1" showInputMessage="1" showErrorMessage="1" error="Please enter a value from 1 to 4!" sqref="L31:L40 L111:L120 L191:L200" xr:uid="{D4762C7C-909A-40F4-9C5F-677409F25C66}">
      <formula1>1</formula1>
      <formula2>4</formula2>
    </dataValidation>
    <dataValidation type="whole" operator="greaterThan" allowBlank="1" showInputMessage="1" showErrorMessage="1" error="Please enter an integer greater than 0!" promptTitle="Investment" prompt="Investment means the total costs, including the personnel expenses." sqref="K47:L77 K127:L157 K207:L237" xr:uid="{9B429CC4-BE53-4E1A-9A1C-02F834E4C140}">
      <formula1>0</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A, B and C
Recertification application
Demonstrated programme management experience&amp;R&amp;G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The date is outside of the experience period to be considered!" prompt="Only dates from the start of the experience period may be entered, see worksheet ‘Pers’!" xr:uid="{A62EF67D-6A7D-495A-9292-0FE79DB743F2}">
          <x14:formula1>
            <xm:f>Pers!$D$17</xm:f>
          </x14:formula1>
          <x14:formula2>
            <xm:f>Pers!$D$18</xm:f>
          </x14:formula2>
          <xm:sqref>G26:G28 G106:G108 G186:G188</xm:sqref>
        </x14:dataValidation>
        <x14:dataValidation type="date" allowBlank="1" showInputMessage="1" showErrorMessage="1" error="The date is outside of the experience period to be considered!" prompt="Only dates up to the end of the experience period may be entered, see worksheet ‘Pers’!" xr:uid="{D7F144AF-6576-4EE7-A76E-359ADE6FFE7E}">
          <x14:formula1>
            <xm:f>Pers!$D$17</xm:f>
          </x14:formula1>
          <x14:formula2>
            <xm:f>Pers!$D$18</xm:f>
          </x14:formula2>
          <xm:sqref>I26:I28 I106:I108 I186:I188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S887"/>
  <sheetViews>
    <sheetView showGridLines="0" zoomScaleNormal="100" workbookViewId="0"/>
  </sheetViews>
  <sheetFormatPr baseColWidth="10" defaultColWidth="11.42578125" defaultRowHeight="11.25" x14ac:dyDescent="0.25"/>
  <cols>
    <col min="1" max="1" width="1.7109375" style="6" customWidth="1"/>
    <col min="2" max="2" width="3.7109375" style="6" customWidth="1"/>
    <col min="3" max="5" width="24.7109375" style="6" customWidth="1"/>
    <col min="6" max="6" width="9.7109375" style="6" customWidth="1"/>
    <col min="7" max="12" width="12.7109375" style="6" customWidth="1"/>
    <col min="13" max="13" width="1.7109375" style="7" customWidth="1"/>
    <col min="14" max="14" width="1.7109375" style="35" customWidth="1"/>
    <col min="15" max="19" width="6.7109375" style="30" hidden="1" customWidth="1"/>
    <col min="20" max="20" width="6.7109375" style="7" hidden="1" customWidth="1"/>
    <col min="21" max="38" width="6.7109375" style="6" hidden="1" customWidth="1"/>
    <col min="39" max="39" width="1.7109375" style="6" hidden="1" customWidth="1"/>
    <col min="40" max="41" width="8.7109375" style="6" hidden="1" customWidth="1"/>
    <col min="42" max="42" width="1.7109375" style="6" hidden="1" customWidth="1"/>
    <col min="43" max="43" width="12.7109375" style="6" hidden="1" customWidth="1"/>
    <col min="44" max="44" width="1.7109375" style="6" hidden="1" customWidth="1"/>
    <col min="45" max="45" width="11.42578125" style="6" hidden="1" customWidth="1"/>
    <col min="46" max="16384" width="11.42578125" style="6"/>
  </cols>
  <sheetData>
    <row r="1" spans="1:41" ht="9.9499999999999993" customHeight="1" x14ac:dyDescent="0.25">
      <c r="A1" s="11"/>
      <c r="B1" s="12"/>
      <c r="C1" s="12"/>
      <c r="D1" s="12"/>
      <c r="E1" s="12"/>
      <c r="F1" s="12"/>
      <c r="G1" s="12"/>
      <c r="H1" s="12"/>
      <c r="I1" s="12"/>
      <c r="J1" s="12"/>
      <c r="K1" s="12"/>
      <c r="L1" s="12"/>
      <c r="M1" s="13"/>
      <c r="O1" s="147"/>
      <c r="P1" s="147"/>
      <c r="Q1" s="147"/>
      <c r="R1" s="147"/>
      <c r="S1" s="147"/>
      <c r="T1" s="147"/>
    </row>
    <row r="2" spans="1:41" ht="18" customHeight="1" x14ac:dyDescent="0.25">
      <c r="A2" s="14"/>
      <c r="B2" s="16"/>
      <c r="C2" s="354" t="s">
        <v>553</v>
      </c>
      <c r="D2" s="354"/>
      <c r="E2" s="354"/>
      <c r="F2" s="354"/>
      <c r="G2" s="354"/>
      <c r="H2" s="354"/>
      <c r="I2" s="354"/>
      <c r="J2" s="354"/>
      <c r="K2" s="354"/>
      <c r="L2" s="354"/>
      <c r="M2" s="17"/>
      <c r="O2" s="148"/>
      <c r="P2" s="148"/>
      <c r="Q2" s="148"/>
      <c r="R2" s="148"/>
      <c r="S2" s="148"/>
    </row>
    <row r="3" spans="1:41" ht="9.9499999999999993" customHeight="1" x14ac:dyDescent="0.25">
      <c r="A3" s="14"/>
      <c r="B3" s="16"/>
      <c r="C3" s="16"/>
      <c r="D3" s="16"/>
      <c r="E3" s="16"/>
      <c r="F3" s="16"/>
      <c r="G3" s="16"/>
      <c r="H3" s="16"/>
      <c r="I3" s="16"/>
      <c r="J3" s="16"/>
      <c r="K3" s="16"/>
      <c r="L3" s="16"/>
      <c r="M3" s="17"/>
      <c r="O3" s="29"/>
      <c r="P3" s="29"/>
      <c r="Q3" s="29"/>
      <c r="R3" s="29"/>
      <c r="S3" s="29"/>
      <c r="T3" s="29"/>
    </row>
    <row r="4" spans="1:41" ht="27.95" customHeight="1" x14ac:dyDescent="0.25">
      <c r="A4" s="14"/>
      <c r="B4" s="16"/>
      <c r="C4" s="408" t="s">
        <v>519</v>
      </c>
      <c r="D4" s="307"/>
      <c r="E4" s="307"/>
      <c r="F4" s="307"/>
      <c r="G4" s="307"/>
      <c r="H4" s="307"/>
      <c r="I4" s="307"/>
      <c r="J4" s="307"/>
      <c r="K4" s="307"/>
      <c r="L4" s="307"/>
      <c r="M4" s="17"/>
      <c r="O4" s="29"/>
      <c r="P4" s="29"/>
      <c r="Q4" s="29"/>
      <c r="R4" s="29"/>
      <c r="S4" s="29"/>
      <c r="T4" s="29"/>
    </row>
    <row r="5" spans="1:41" ht="9.9499999999999993" customHeight="1" x14ac:dyDescent="0.25">
      <c r="A5" s="19"/>
      <c r="B5" s="20"/>
      <c r="C5" s="20"/>
      <c r="D5" s="20"/>
      <c r="E5" s="20"/>
      <c r="F5" s="20"/>
      <c r="G5" s="20"/>
      <c r="H5" s="20"/>
      <c r="I5" s="20"/>
      <c r="J5" s="20"/>
      <c r="K5" s="20"/>
      <c r="L5" s="20"/>
      <c r="M5" s="21"/>
    </row>
    <row r="6" spans="1:41" ht="9.9499999999999993" customHeight="1" x14ac:dyDescent="0.25"/>
    <row r="7" spans="1:41" s="7" customFormat="1" ht="9.9499999999999993" customHeight="1" x14ac:dyDescent="0.25">
      <c r="A7" s="11"/>
      <c r="B7" s="12"/>
      <c r="C7" s="12"/>
      <c r="D7" s="12"/>
      <c r="E7" s="12"/>
      <c r="F7" s="12"/>
      <c r="G7" s="12"/>
      <c r="H7" s="12"/>
      <c r="I7" s="12"/>
      <c r="J7" s="12"/>
      <c r="K7" s="12"/>
      <c r="L7" s="12"/>
      <c r="M7" s="13"/>
      <c r="N7" s="35"/>
      <c r="O7" s="30"/>
      <c r="P7" s="30"/>
      <c r="Q7" s="30"/>
      <c r="R7" s="30"/>
      <c r="S7" s="30"/>
      <c r="U7" s="6"/>
      <c r="V7" s="6"/>
      <c r="W7" s="6"/>
      <c r="X7" s="6"/>
      <c r="Y7" s="6"/>
      <c r="Z7" s="6"/>
      <c r="AA7" s="6"/>
      <c r="AB7" s="6"/>
      <c r="AC7" s="6"/>
      <c r="AD7" s="6"/>
      <c r="AE7" s="6"/>
      <c r="AF7" s="6"/>
      <c r="AG7" s="6"/>
      <c r="AH7" s="6"/>
      <c r="AI7" s="6"/>
      <c r="AJ7" s="6"/>
      <c r="AK7" s="6"/>
      <c r="AL7" s="6"/>
      <c r="AM7" s="6"/>
      <c r="AN7" s="6"/>
      <c r="AO7" s="6"/>
    </row>
    <row r="8" spans="1:41" s="7" customFormat="1" ht="18" customHeight="1" x14ac:dyDescent="0.25">
      <c r="A8" s="14"/>
      <c r="B8" s="16"/>
      <c r="C8" s="15" t="s">
        <v>554</v>
      </c>
      <c r="D8" s="15"/>
      <c r="E8" s="367"/>
      <c r="F8" s="367"/>
      <c r="G8" s="367"/>
      <c r="H8" s="367"/>
      <c r="I8" s="367"/>
      <c r="J8" s="367"/>
      <c r="K8" s="367"/>
      <c r="L8" s="367"/>
      <c r="M8" s="17"/>
      <c r="N8" s="35"/>
      <c r="O8" s="30"/>
      <c r="P8" s="30"/>
      <c r="Q8" s="30"/>
      <c r="R8" s="30"/>
      <c r="S8" s="30"/>
      <c r="U8" s="6"/>
      <c r="V8" s="6"/>
      <c r="W8" s="6"/>
      <c r="X8" s="6"/>
      <c r="Y8" s="6"/>
      <c r="Z8" s="6"/>
      <c r="AA8" s="6"/>
      <c r="AB8" s="6"/>
      <c r="AC8" s="6"/>
      <c r="AD8" s="6"/>
      <c r="AE8" s="6"/>
      <c r="AF8" s="6"/>
      <c r="AG8" s="6"/>
      <c r="AH8" s="6"/>
      <c r="AI8" s="6"/>
      <c r="AJ8" s="6"/>
      <c r="AK8" s="6"/>
      <c r="AL8" s="6"/>
      <c r="AM8" s="6"/>
      <c r="AN8" s="6"/>
      <c r="AO8" s="6"/>
    </row>
    <row r="9" spans="1:41" s="7" customFormat="1" ht="18" customHeight="1" x14ac:dyDescent="0.25">
      <c r="A9" s="14"/>
      <c r="B9" s="16"/>
      <c r="C9" s="90" t="s">
        <v>555</v>
      </c>
      <c r="D9" s="90"/>
      <c r="E9" s="310"/>
      <c r="F9" s="310"/>
      <c r="G9" s="310"/>
      <c r="H9" s="310"/>
      <c r="I9" s="310"/>
      <c r="J9" s="310"/>
      <c r="K9" s="310"/>
      <c r="L9" s="310"/>
      <c r="M9" s="17"/>
      <c r="N9" s="35"/>
      <c r="O9" s="30"/>
      <c r="P9" s="30"/>
      <c r="Q9" s="30"/>
      <c r="R9" s="30"/>
      <c r="S9" s="30"/>
      <c r="U9" s="6"/>
      <c r="V9" s="6"/>
      <c r="W9" s="6"/>
      <c r="X9" s="6"/>
      <c r="Y9" s="6"/>
      <c r="Z9" s="6"/>
      <c r="AA9" s="6"/>
      <c r="AB9" s="6"/>
      <c r="AC9" s="6"/>
      <c r="AD9" s="6"/>
      <c r="AE9" s="6"/>
      <c r="AF9" s="6"/>
      <c r="AG9" s="6"/>
      <c r="AH9" s="6"/>
      <c r="AI9" s="6"/>
      <c r="AJ9" s="6"/>
      <c r="AK9" s="6"/>
      <c r="AL9" s="6"/>
      <c r="AM9" s="6"/>
      <c r="AN9" s="6"/>
      <c r="AO9" s="6"/>
    </row>
    <row r="10" spans="1:41" s="7" customFormat="1" ht="18" customHeight="1" x14ac:dyDescent="0.25">
      <c r="A10" s="14"/>
      <c r="B10" s="16"/>
      <c r="C10" s="90" t="s">
        <v>556</v>
      </c>
      <c r="D10" s="90"/>
      <c r="E10" s="310"/>
      <c r="F10" s="310"/>
      <c r="G10" s="310"/>
      <c r="H10" s="310"/>
      <c r="I10" s="310"/>
      <c r="J10" s="310"/>
      <c r="K10" s="310"/>
      <c r="L10" s="310"/>
      <c r="M10" s="17"/>
      <c r="N10" s="35"/>
      <c r="O10" s="30"/>
      <c r="P10" s="30"/>
      <c r="Q10" s="30"/>
      <c r="R10" s="30"/>
      <c r="S10" s="30"/>
      <c r="U10" s="6"/>
      <c r="V10" s="6"/>
      <c r="W10" s="6"/>
      <c r="X10" s="6"/>
      <c r="Y10" s="6"/>
      <c r="Z10" s="6"/>
      <c r="AA10" s="6"/>
      <c r="AB10" s="6"/>
      <c r="AC10" s="6"/>
      <c r="AD10" s="6"/>
      <c r="AE10" s="6"/>
      <c r="AF10" s="6"/>
      <c r="AG10" s="6"/>
      <c r="AH10" s="6"/>
      <c r="AI10" s="6"/>
      <c r="AJ10" s="6"/>
      <c r="AK10" s="6"/>
      <c r="AL10" s="6"/>
      <c r="AM10" s="6"/>
      <c r="AN10" s="6"/>
      <c r="AO10" s="6"/>
    </row>
    <row r="11" spans="1:41" s="7" customFormat="1" ht="60" customHeight="1" x14ac:dyDescent="0.25">
      <c r="A11" s="14"/>
      <c r="B11" s="16"/>
      <c r="C11" s="90" t="s">
        <v>557</v>
      </c>
      <c r="D11" s="90"/>
      <c r="E11" s="310"/>
      <c r="F11" s="310"/>
      <c r="G11" s="310"/>
      <c r="H11" s="310"/>
      <c r="I11" s="310"/>
      <c r="J11" s="310"/>
      <c r="K11" s="310"/>
      <c r="L11" s="310"/>
      <c r="M11" s="17"/>
      <c r="N11" s="35"/>
      <c r="O11" s="30"/>
      <c r="P11" s="30"/>
      <c r="Q11" s="30"/>
      <c r="R11" s="30"/>
      <c r="S11" s="30"/>
      <c r="U11" s="6"/>
      <c r="V11" s="6"/>
      <c r="W11" s="6"/>
      <c r="X11" s="6"/>
      <c r="Y11" s="6"/>
      <c r="Z11" s="6"/>
      <c r="AA11" s="6"/>
      <c r="AB11" s="6"/>
      <c r="AC11" s="6"/>
      <c r="AD11" s="6"/>
      <c r="AE11" s="6"/>
      <c r="AF11" s="6"/>
      <c r="AG11" s="6"/>
      <c r="AH11" s="6"/>
      <c r="AI11" s="6"/>
      <c r="AJ11" s="6"/>
      <c r="AK11" s="6"/>
      <c r="AL11" s="6"/>
      <c r="AM11" s="6"/>
      <c r="AN11" s="6"/>
      <c r="AO11" s="6"/>
    </row>
    <row r="12" spans="1:41" s="7" customFormat="1" ht="9.9499999999999993" customHeight="1" x14ac:dyDescent="0.25">
      <c r="A12" s="14"/>
      <c r="B12" s="16"/>
      <c r="C12" s="90"/>
      <c r="D12" s="90"/>
      <c r="E12" s="90"/>
      <c r="F12" s="90"/>
      <c r="G12" s="91"/>
      <c r="H12" s="91"/>
      <c r="I12" s="91"/>
      <c r="J12" s="91"/>
      <c r="K12" s="91"/>
      <c r="L12" s="91"/>
      <c r="M12" s="17"/>
      <c r="N12" s="35"/>
      <c r="O12" s="30"/>
      <c r="P12" s="30"/>
      <c r="Q12" s="30"/>
      <c r="R12" s="30"/>
      <c r="S12" s="30"/>
      <c r="U12" s="6"/>
      <c r="V12" s="6"/>
      <c r="W12" s="6"/>
      <c r="X12" s="6"/>
      <c r="Y12" s="6"/>
      <c r="Z12" s="6"/>
      <c r="AA12" s="6"/>
      <c r="AB12" s="6"/>
      <c r="AC12" s="6"/>
      <c r="AD12" s="6"/>
      <c r="AE12" s="6"/>
      <c r="AF12" s="6"/>
      <c r="AG12" s="6"/>
      <c r="AH12" s="6"/>
      <c r="AI12" s="6"/>
      <c r="AJ12" s="6"/>
      <c r="AK12" s="6"/>
      <c r="AL12" s="6"/>
      <c r="AM12" s="6"/>
      <c r="AN12" s="6"/>
      <c r="AO12" s="6"/>
    </row>
    <row r="13" spans="1:41" s="7" customFormat="1" ht="18" customHeight="1" x14ac:dyDescent="0.25">
      <c r="A13" s="14"/>
      <c r="B13" s="16"/>
      <c r="C13" s="15" t="s">
        <v>558</v>
      </c>
      <c r="D13" s="15"/>
      <c r="E13" s="15"/>
      <c r="F13" s="15"/>
      <c r="G13" s="164"/>
      <c r="H13" s="360" t="s">
        <v>445</v>
      </c>
      <c r="I13" s="360"/>
      <c r="J13" s="360"/>
      <c r="K13" s="48"/>
      <c r="L13" s="48" t="s">
        <v>421</v>
      </c>
      <c r="M13" s="17"/>
      <c r="N13" s="35"/>
      <c r="O13" s="30"/>
      <c r="P13" s="30"/>
      <c r="Q13" s="30"/>
      <c r="R13" s="30"/>
      <c r="S13" s="30"/>
      <c r="U13" s="6"/>
      <c r="V13" s="6"/>
      <c r="W13" s="6"/>
      <c r="X13" s="6"/>
      <c r="Y13" s="6"/>
      <c r="Z13" s="6"/>
      <c r="AD13" s="5"/>
      <c r="AE13" s="5"/>
      <c r="AF13" s="6"/>
      <c r="AG13" s="6"/>
      <c r="AH13" s="6"/>
      <c r="AI13" s="6"/>
      <c r="AJ13" s="6"/>
      <c r="AK13" s="6"/>
      <c r="AL13" s="6"/>
      <c r="AM13" s="6"/>
      <c r="AN13" s="6"/>
      <c r="AO13" s="6"/>
    </row>
    <row r="14" spans="1:41" s="7" customFormat="1" ht="18" customHeight="1" x14ac:dyDescent="0.25">
      <c r="A14" s="14"/>
      <c r="B14" s="16"/>
      <c r="C14" s="90" t="s">
        <v>559</v>
      </c>
      <c r="D14" s="161"/>
      <c r="E14" s="161"/>
      <c r="F14" s="161"/>
      <c r="G14" s="162" t="s">
        <v>446</v>
      </c>
      <c r="H14" s="128"/>
      <c r="I14" s="176" t="s">
        <v>447</v>
      </c>
      <c r="J14" s="128"/>
      <c r="K14" s="24"/>
      <c r="L14" s="160">
        <f>ROUND(((J14-H14)/30.4),0)</f>
        <v>0</v>
      </c>
      <c r="M14" s="17"/>
      <c r="N14" s="35"/>
      <c r="O14" s="30"/>
      <c r="P14" s="30"/>
      <c r="Q14" s="30"/>
      <c r="R14" s="132"/>
      <c r="S14" s="132"/>
      <c r="T14" s="133"/>
      <c r="U14" s="133"/>
      <c r="V14" s="133"/>
      <c r="W14" s="133"/>
      <c r="X14" s="133"/>
      <c r="Y14" s="133"/>
      <c r="Z14" s="133"/>
      <c r="AA14" s="133"/>
      <c r="AB14" s="133"/>
      <c r="AC14" s="133"/>
      <c r="AD14" s="134"/>
      <c r="AE14" s="134"/>
      <c r="AF14" s="133"/>
      <c r="AG14" s="133"/>
      <c r="AH14" s="133"/>
      <c r="AI14" s="133"/>
      <c r="AJ14" s="133"/>
      <c r="AK14" s="133"/>
      <c r="AL14" s="133"/>
      <c r="AM14" s="133"/>
      <c r="AN14" s="6"/>
      <c r="AO14" s="6"/>
    </row>
    <row r="15" spans="1:41" s="7" customFormat="1" ht="9.9499999999999993" customHeight="1" x14ac:dyDescent="0.25">
      <c r="A15" s="14"/>
      <c r="B15" s="16"/>
      <c r="C15" s="90"/>
      <c r="D15" s="161"/>
      <c r="E15" s="161"/>
      <c r="F15" s="161"/>
      <c r="G15" s="175"/>
      <c r="H15" s="167"/>
      <c r="I15" s="175"/>
      <c r="J15" s="91"/>
      <c r="K15" s="24"/>
      <c r="L15" s="24"/>
      <c r="M15" s="17"/>
      <c r="N15" s="35"/>
      <c r="O15" s="30"/>
      <c r="P15" s="30"/>
      <c r="Q15" s="30"/>
      <c r="R15" s="132"/>
      <c r="S15" s="132"/>
      <c r="T15" s="133"/>
      <c r="U15" s="133"/>
      <c r="V15" s="133"/>
      <c r="W15" s="133"/>
      <c r="X15" s="133"/>
      <c r="Y15" s="133"/>
      <c r="Z15" s="133"/>
      <c r="AA15" s="133"/>
      <c r="AB15" s="133"/>
      <c r="AC15" s="133"/>
      <c r="AD15" s="134"/>
      <c r="AE15" s="134"/>
      <c r="AF15" s="133"/>
      <c r="AG15" s="133"/>
      <c r="AH15" s="133"/>
      <c r="AI15" s="133"/>
      <c r="AJ15" s="133"/>
      <c r="AK15" s="133"/>
      <c r="AL15" s="133"/>
      <c r="AM15" s="133"/>
      <c r="AN15" s="6"/>
      <c r="AO15" s="6"/>
    </row>
    <row r="16" spans="1:41" s="7" customFormat="1" ht="18" customHeight="1" x14ac:dyDescent="0.25">
      <c r="A16" s="14"/>
      <c r="B16" s="16"/>
      <c r="C16" s="90"/>
      <c r="D16" s="161"/>
      <c r="E16" s="161"/>
      <c r="F16" s="161"/>
      <c r="G16" s="403" t="s">
        <v>532</v>
      </c>
      <c r="H16" s="404"/>
      <c r="I16" s="403" t="s">
        <v>533</v>
      </c>
      <c r="J16" s="404"/>
      <c r="K16" s="405" t="s">
        <v>534</v>
      </c>
      <c r="L16" s="404"/>
      <c r="M16" s="17"/>
      <c r="N16" s="35"/>
      <c r="O16" s="30"/>
      <c r="P16" s="30"/>
      <c r="Q16" s="30"/>
      <c r="R16" s="132"/>
      <c r="S16" s="132"/>
      <c r="T16" s="133"/>
      <c r="U16" s="133"/>
      <c r="V16" s="133"/>
      <c r="W16" s="133"/>
      <c r="X16" s="133"/>
      <c r="Y16" s="133"/>
      <c r="Z16" s="133"/>
      <c r="AA16" s="133"/>
      <c r="AB16" s="133"/>
      <c r="AC16" s="133"/>
      <c r="AD16" s="134"/>
      <c r="AE16" s="134"/>
      <c r="AF16" s="133"/>
      <c r="AG16" s="133"/>
      <c r="AH16" s="133"/>
      <c r="AI16" s="133"/>
      <c r="AJ16" s="133"/>
      <c r="AK16" s="133"/>
      <c r="AL16" s="133"/>
      <c r="AM16" s="133"/>
      <c r="AN16" s="6"/>
      <c r="AO16" s="6"/>
    </row>
    <row r="17" spans="1:45" s="7" customFormat="1" ht="18" customHeight="1" x14ac:dyDescent="0.25">
      <c r="A17" s="14"/>
      <c r="B17" s="16"/>
      <c r="C17" s="90"/>
      <c r="D17" s="161"/>
      <c r="E17" s="161"/>
      <c r="F17" s="161"/>
      <c r="G17" s="265" t="s">
        <v>535</v>
      </c>
      <c r="H17" s="265" t="s">
        <v>536</v>
      </c>
      <c r="I17" s="265" t="s">
        <v>537</v>
      </c>
      <c r="J17" s="266" t="s">
        <v>538</v>
      </c>
      <c r="K17" s="265" t="s">
        <v>537</v>
      </c>
      <c r="L17" s="266" t="s">
        <v>538</v>
      </c>
      <c r="M17" s="17"/>
      <c r="N17" s="35"/>
      <c r="O17" s="30"/>
      <c r="P17" s="30"/>
      <c r="Q17" s="30"/>
      <c r="R17" s="132"/>
      <c r="S17" s="132"/>
      <c r="T17" s="133"/>
      <c r="U17" s="133"/>
      <c r="V17" s="133"/>
      <c r="W17" s="133"/>
      <c r="X17" s="133"/>
      <c r="Y17" s="133"/>
      <c r="Z17" s="133"/>
      <c r="AA17" s="133"/>
      <c r="AB17" s="133"/>
      <c r="AC17" s="133"/>
      <c r="AD17" s="134"/>
      <c r="AE17" s="134"/>
      <c r="AF17" s="133"/>
      <c r="AG17" s="133"/>
      <c r="AH17" s="133"/>
      <c r="AI17" s="133"/>
      <c r="AJ17" s="133"/>
      <c r="AK17" s="133"/>
      <c r="AL17" s="133"/>
      <c r="AM17" s="133"/>
      <c r="AN17" s="6"/>
      <c r="AO17" s="6"/>
    </row>
    <row r="18" spans="1:45" s="7" customFormat="1" ht="18" customHeight="1" x14ac:dyDescent="0.25">
      <c r="A18" s="14"/>
      <c r="B18" s="16"/>
      <c r="C18" s="90" t="s">
        <v>560</v>
      </c>
      <c r="D18" s="161"/>
      <c r="E18" s="161"/>
      <c r="F18" s="161"/>
      <c r="G18" s="27"/>
      <c r="H18" s="27"/>
      <c r="I18" s="160">
        <f>I78</f>
        <v>0</v>
      </c>
      <c r="J18" s="160">
        <f>J78</f>
        <v>0</v>
      </c>
      <c r="K18" s="160">
        <f>K78</f>
        <v>0</v>
      </c>
      <c r="L18" s="160">
        <f>L78</f>
        <v>0</v>
      </c>
      <c r="M18" s="17"/>
      <c r="N18" s="35"/>
      <c r="O18" s="369" t="s">
        <v>253</v>
      </c>
      <c r="P18" s="370"/>
      <c r="Q18" s="369" t="s">
        <v>254</v>
      </c>
      <c r="R18" s="370"/>
      <c r="S18" s="369" t="s">
        <v>9</v>
      </c>
      <c r="T18" s="370"/>
      <c r="U18" s="316" t="s">
        <v>267</v>
      </c>
      <c r="V18" s="316"/>
      <c r="W18" s="133"/>
      <c r="X18" s="133"/>
      <c r="Y18" s="133"/>
      <c r="Z18" s="133"/>
      <c r="AA18" s="133"/>
      <c r="AB18" s="133"/>
      <c r="AC18" s="133"/>
      <c r="AD18" s="134"/>
      <c r="AE18" s="134"/>
      <c r="AF18" s="133"/>
      <c r="AG18" s="133"/>
      <c r="AH18" s="133"/>
      <c r="AI18" s="133"/>
      <c r="AJ18" s="133"/>
      <c r="AK18" s="133"/>
      <c r="AL18" s="133"/>
      <c r="AM18" s="133"/>
      <c r="AN18" s="6"/>
      <c r="AO18" s="6"/>
    </row>
    <row r="19" spans="1:45" s="7" customFormat="1" ht="18" customHeight="1" x14ac:dyDescent="0.25">
      <c r="A19" s="14"/>
      <c r="B19" s="16"/>
      <c r="C19" s="90" t="s">
        <v>527</v>
      </c>
      <c r="D19" s="161"/>
      <c r="E19" s="161"/>
      <c r="F19" s="161"/>
      <c r="G19" s="175"/>
      <c r="H19" s="48"/>
      <c r="I19" s="175"/>
      <c r="J19" s="48"/>
      <c r="K19" s="160">
        <f>IF(U19=0,0,(K18/S19)*12)</f>
        <v>0</v>
      </c>
      <c r="L19" s="160">
        <f>IF(U19=0,0,(L18/S19)*12)</f>
        <v>0</v>
      </c>
      <c r="M19" s="17"/>
      <c r="N19" s="35"/>
      <c r="O19" s="401">
        <f>MIN(G47:G77)</f>
        <v>0</v>
      </c>
      <c r="P19" s="402"/>
      <c r="Q19" s="401">
        <f>MAX(H47:H77)</f>
        <v>0</v>
      </c>
      <c r="R19" s="402"/>
      <c r="S19" s="371">
        <f>DATEDIF(O19,Q19,"m")+1</f>
        <v>1</v>
      </c>
      <c r="T19" s="372"/>
      <c r="U19" s="316">
        <f>COUNTA(G47:G77)</f>
        <v>0</v>
      </c>
      <c r="V19" s="316"/>
      <c r="W19" s="133"/>
      <c r="X19" s="133"/>
      <c r="Y19" s="133"/>
      <c r="Z19" s="133"/>
      <c r="AA19" s="133"/>
      <c r="AB19" s="133"/>
      <c r="AC19" s="133"/>
      <c r="AD19" s="134"/>
      <c r="AE19" s="134"/>
      <c r="AF19" s="133"/>
      <c r="AG19" s="133"/>
      <c r="AH19" s="133"/>
      <c r="AI19" s="133"/>
      <c r="AJ19" s="133"/>
      <c r="AK19" s="133"/>
      <c r="AL19" s="133"/>
      <c r="AM19" s="133"/>
      <c r="AN19" s="6"/>
      <c r="AO19" s="6"/>
    </row>
    <row r="20" spans="1:45" s="7" customFormat="1" ht="9.9499999999999993" customHeight="1" x14ac:dyDescent="0.25">
      <c r="A20" s="14"/>
      <c r="B20" s="16"/>
      <c r="C20" s="161"/>
      <c r="D20" s="161"/>
      <c r="E20" s="161"/>
      <c r="F20" s="161"/>
      <c r="G20" s="161"/>
      <c r="H20" s="161"/>
      <c r="I20" s="161"/>
      <c r="J20" s="161"/>
      <c r="K20" s="161"/>
      <c r="L20" s="161"/>
      <c r="M20" s="17"/>
      <c r="N20" s="35"/>
      <c r="O20" s="30"/>
      <c r="P20" s="30"/>
      <c r="Q20" s="30"/>
      <c r="R20" s="30"/>
      <c r="S20" s="30"/>
      <c r="U20" s="6"/>
      <c r="V20" s="6"/>
      <c r="W20" s="6"/>
      <c r="X20" s="6"/>
      <c r="Y20" s="6"/>
      <c r="Z20" s="6"/>
      <c r="AD20" s="5"/>
      <c r="AE20" s="5"/>
      <c r="AF20" s="6"/>
      <c r="AG20" s="6"/>
      <c r="AH20" s="6"/>
      <c r="AI20" s="6"/>
      <c r="AJ20" s="6"/>
      <c r="AK20" s="6"/>
      <c r="AL20" s="6"/>
      <c r="AM20" s="6"/>
      <c r="AN20" s="6"/>
      <c r="AO20" s="6"/>
    </row>
    <row r="21" spans="1:45" s="7" customFormat="1" ht="18" customHeight="1" x14ac:dyDescent="0.25">
      <c r="A21" s="14"/>
      <c r="B21" s="16"/>
      <c r="C21" s="90" t="s">
        <v>528</v>
      </c>
      <c r="D21" s="161"/>
      <c r="E21" s="161"/>
      <c r="F21" s="161"/>
      <c r="G21" s="161"/>
      <c r="H21" s="161"/>
      <c r="I21" s="336"/>
      <c r="J21" s="336"/>
      <c r="K21" s="337"/>
      <c r="L21" s="160">
        <f>SUMPRODUCT((E48:E77&lt;&gt;"")/COUNTIF(E48:E77,E48:E77&amp;""))</f>
        <v>0</v>
      </c>
      <c r="M21" s="17"/>
      <c r="N21" s="35"/>
      <c r="O21" s="30"/>
      <c r="P21" s="30"/>
      <c r="Q21" s="30"/>
      <c r="R21" s="30"/>
      <c r="S21" s="30"/>
      <c r="U21" s="6"/>
      <c r="V21" s="6"/>
      <c r="W21" s="6"/>
      <c r="X21" s="6"/>
      <c r="Y21" s="6"/>
      <c r="Z21" s="6"/>
      <c r="AD21" s="5"/>
      <c r="AE21" s="5"/>
      <c r="AF21" s="6"/>
      <c r="AG21" s="6"/>
      <c r="AH21" s="6"/>
      <c r="AI21" s="6"/>
      <c r="AJ21" s="6"/>
      <c r="AK21" s="6"/>
      <c r="AL21" s="6"/>
      <c r="AM21" s="6"/>
      <c r="AN21" s="6"/>
      <c r="AO21" s="6"/>
    </row>
    <row r="22" spans="1:45" s="7" customFormat="1" ht="18" customHeight="1" x14ac:dyDescent="0.25">
      <c r="A22" s="14"/>
      <c r="B22" s="16"/>
      <c r="C22" s="90" t="s">
        <v>561</v>
      </c>
      <c r="D22" s="90"/>
      <c r="E22" s="90"/>
      <c r="F22" s="90"/>
      <c r="G22" s="177"/>
      <c r="H22" s="413" t="s">
        <v>531</v>
      </c>
      <c r="I22" s="336"/>
      <c r="J22" s="336"/>
      <c r="K22" s="337"/>
      <c r="L22" s="160">
        <f>F78</f>
        <v>0</v>
      </c>
      <c r="M22" s="17"/>
      <c r="N22" s="35"/>
      <c r="O22" s="369" t="s">
        <v>79</v>
      </c>
      <c r="P22" s="384"/>
      <c r="Q22" s="384"/>
      <c r="R22" s="370"/>
      <c r="S22" s="369" t="s">
        <v>86</v>
      </c>
      <c r="T22" s="384"/>
      <c r="U22" s="384"/>
      <c r="V22" s="370"/>
      <c r="W22" s="369" t="s">
        <v>80</v>
      </c>
      <c r="X22" s="384"/>
      <c r="Y22" s="384"/>
      <c r="Z22" s="370"/>
      <c r="AA22" s="369" t="s">
        <v>81</v>
      </c>
      <c r="AB22" s="384"/>
      <c r="AC22" s="384"/>
      <c r="AD22" s="370"/>
      <c r="AE22" s="316" t="s">
        <v>78</v>
      </c>
      <c r="AF22" s="316"/>
      <c r="AG22" s="316"/>
      <c r="AH22" s="316"/>
      <c r="AI22" s="369" t="s">
        <v>82</v>
      </c>
      <c r="AJ22" s="384"/>
      <c r="AK22" s="384"/>
      <c r="AL22" s="370"/>
      <c r="AM22" s="141"/>
      <c r="AN22" s="316" t="s">
        <v>61</v>
      </c>
      <c r="AO22" s="316"/>
      <c r="AQ22" s="365" t="s">
        <v>259</v>
      </c>
      <c r="AS22" s="365" t="s">
        <v>260</v>
      </c>
    </row>
    <row r="23" spans="1:45" s="7" customFormat="1" ht="18" customHeight="1" x14ac:dyDescent="0.25">
      <c r="A23" s="14"/>
      <c r="B23" s="16"/>
      <c r="C23" s="303" t="s">
        <v>562</v>
      </c>
      <c r="D23" s="304"/>
      <c r="E23" s="304"/>
      <c r="F23" s="304"/>
      <c r="G23" s="90"/>
      <c r="H23" s="90"/>
      <c r="I23" s="90"/>
      <c r="J23" s="90"/>
      <c r="K23" s="90"/>
      <c r="L23" s="27"/>
      <c r="M23" s="17"/>
      <c r="N23" s="35"/>
      <c r="O23" s="378" t="s">
        <v>6</v>
      </c>
      <c r="P23" s="378"/>
      <c r="Q23" s="378" t="s">
        <v>5</v>
      </c>
      <c r="R23" s="378"/>
      <c r="S23" s="316" t="s">
        <v>6</v>
      </c>
      <c r="T23" s="316"/>
      <c r="U23" s="316" t="s">
        <v>5</v>
      </c>
      <c r="V23" s="316"/>
      <c r="W23" s="316" t="s">
        <v>6</v>
      </c>
      <c r="X23" s="316"/>
      <c r="Y23" s="316" t="s">
        <v>5</v>
      </c>
      <c r="Z23" s="316"/>
      <c r="AA23" s="316" t="s">
        <v>6</v>
      </c>
      <c r="AB23" s="316"/>
      <c r="AC23" s="385" t="s">
        <v>5</v>
      </c>
      <c r="AD23" s="386"/>
      <c r="AE23" s="316" t="s">
        <v>6</v>
      </c>
      <c r="AF23" s="316"/>
      <c r="AG23" s="316" t="s">
        <v>5</v>
      </c>
      <c r="AH23" s="316"/>
      <c r="AI23" s="316" t="s">
        <v>6</v>
      </c>
      <c r="AJ23" s="316"/>
      <c r="AK23" s="316" t="s">
        <v>5</v>
      </c>
      <c r="AL23" s="316"/>
      <c r="AM23" s="141"/>
      <c r="AN23" s="166" t="s">
        <v>6</v>
      </c>
      <c r="AO23" s="166" t="s">
        <v>5</v>
      </c>
      <c r="AQ23" s="366"/>
      <c r="AS23" s="366"/>
    </row>
    <row r="24" spans="1:45" s="7" customFormat="1" ht="9.9499999999999993" customHeight="1" x14ac:dyDescent="0.25">
      <c r="A24" s="14"/>
      <c r="B24" s="16"/>
      <c r="C24" s="16"/>
      <c r="D24" s="16"/>
      <c r="E24" s="16"/>
      <c r="F24" s="16"/>
      <c r="G24" s="16"/>
      <c r="H24" s="16"/>
      <c r="I24" s="16"/>
      <c r="J24" s="16"/>
      <c r="K24" s="16"/>
      <c r="L24" s="16"/>
      <c r="M24" s="17"/>
      <c r="N24" s="35"/>
      <c r="O24" s="30"/>
      <c r="P24" s="30"/>
      <c r="Q24" s="30"/>
      <c r="R24" s="30"/>
      <c r="S24" s="30"/>
      <c r="AD24" s="138"/>
      <c r="AE24" s="138"/>
      <c r="AN24" s="6"/>
    </row>
    <row r="25" spans="1:45" s="7" customFormat="1" ht="18" customHeight="1" x14ac:dyDescent="0.25">
      <c r="A25" s="14"/>
      <c r="B25" s="16"/>
      <c r="C25" s="15" t="s">
        <v>563</v>
      </c>
      <c r="D25" s="15"/>
      <c r="E25" s="15"/>
      <c r="F25" s="15"/>
      <c r="G25" s="360" t="s">
        <v>445</v>
      </c>
      <c r="H25" s="360"/>
      <c r="I25" s="360"/>
      <c r="J25" s="16"/>
      <c r="K25" s="26" t="s">
        <v>408</v>
      </c>
      <c r="L25" s="23" t="s">
        <v>492</v>
      </c>
      <c r="M25" s="17"/>
      <c r="N25" s="35"/>
      <c r="O25" s="126"/>
      <c r="P25" s="126"/>
      <c r="Q25" s="126"/>
      <c r="R25" s="126"/>
      <c r="S25" s="126"/>
      <c r="T25" s="35"/>
      <c r="U25" s="139"/>
      <c r="V25" s="139"/>
      <c r="W25" s="139"/>
      <c r="X25" s="139"/>
      <c r="Y25" s="139"/>
      <c r="Z25" s="139"/>
      <c r="AA25" s="35"/>
      <c r="AB25" s="35"/>
      <c r="AC25" s="35"/>
      <c r="AD25" s="140"/>
      <c r="AE25" s="140"/>
      <c r="AF25" s="35"/>
      <c r="AG25" s="35"/>
      <c r="AH25" s="35"/>
      <c r="AI25" s="35"/>
      <c r="AJ25" s="35"/>
      <c r="AK25" s="35"/>
      <c r="AL25" s="35"/>
      <c r="AN25" s="6"/>
    </row>
    <row r="26" spans="1:45" s="7" customFormat="1" ht="18" customHeight="1" x14ac:dyDescent="0.25">
      <c r="A26" s="14"/>
      <c r="B26" s="173"/>
      <c r="C26" s="395"/>
      <c r="D26" s="396"/>
      <c r="E26" s="161"/>
      <c r="F26" s="161" t="s">
        <v>446</v>
      </c>
      <c r="G26" s="128"/>
      <c r="H26" s="168" t="s">
        <v>447</v>
      </c>
      <c r="I26" s="128"/>
      <c r="J26" s="168"/>
      <c r="K26" s="27"/>
      <c r="L26" s="160" t="str">
        <f>IFERROR(ROUND(K26/((I26-G26)/30.4),0),"")</f>
        <v/>
      </c>
      <c r="M26" s="17"/>
      <c r="N26" s="35"/>
      <c r="O26" s="137">
        <f>((($L19-$O$251)/($O$250-$O$251))*0.5+1)</f>
        <v>0.25</v>
      </c>
      <c r="P26" s="143">
        <f>IF($O26&gt;1.5,1.5,IF($O26&lt;0.5,0,$O26))</f>
        <v>0</v>
      </c>
      <c r="Q26" s="137">
        <f>((($L19-$Q$251)/($Q$250-$Q$251))*0.5+1)</f>
        <v>0</v>
      </c>
      <c r="R26" s="143">
        <f>IF($Q26&gt;1.5,1.5,IF($Q26&lt;0.5,0,$Q26))</f>
        <v>0</v>
      </c>
      <c r="S26" s="137">
        <f>((($K26-$S$251)/($S$250-$S$251))*0.5+1)</f>
        <v>-0.75</v>
      </c>
      <c r="T26" s="143">
        <f>IF($S26&gt;1.5,1.5,IF($S26&lt;0.5,0,$S26))</f>
        <v>0</v>
      </c>
      <c r="U26" s="137">
        <f>((($K26-$U$251)/($U$250-$U$251))*0.5+1)</f>
        <v>-1.4</v>
      </c>
      <c r="V26" s="143">
        <f>IF($U26&gt;1.5,1.5,IF($U26&lt;0.5,0,$U26))</f>
        <v>0</v>
      </c>
      <c r="W26" s="137">
        <f>((($G18-$W$251)/($W$250-$W$251))*0.5+1)</f>
        <v>0.25</v>
      </c>
      <c r="X26" s="143">
        <f>IF($W26&gt;1.5,1.5,IF($W26&lt;0.5,0,$W26))</f>
        <v>0</v>
      </c>
      <c r="Y26" s="137">
        <f>((($G18-$Y$251)/($Y$250-$Y$251))*0.5+1)</f>
        <v>0.125</v>
      </c>
      <c r="Z26" s="143">
        <f>IF($Y26&gt;1.5,1.5,IF($Y26&lt;0.5,0,$Y26))</f>
        <v>0</v>
      </c>
      <c r="AA26" s="137">
        <f>((($H18-$AA$251)/($AA$250-$AA$251))*0.5+1)</f>
        <v>0</v>
      </c>
      <c r="AB26" s="143">
        <f>IF($AA26&gt;1.5,1.5,IF($AA26&lt;0.5,0,$AA26))</f>
        <v>0</v>
      </c>
      <c r="AC26" s="137">
        <f>((($H18-$AC$251)/($AC$250-$AC$251))*0.5+1)</f>
        <v>-0.5</v>
      </c>
      <c r="AD26" s="143">
        <f>IF($AC26&gt;1.5,1.5,IF($AC26&lt;0.5,0,$AC26))</f>
        <v>0</v>
      </c>
      <c r="AE26" s="137">
        <f>((($L21-$AE$251)/($AE$250-$AE$251))*0.5+1)</f>
        <v>0</v>
      </c>
      <c r="AF26" s="143">
        <f>IF($AE26&gt;1.5,1.5,IF($AE26&lt;0.5,0,$AE26))</f>
        <v>0</v>
      </c>
      <c r="AG26" s="137">
        <f>((($L21-$AF$251)/($AF$250-$AF$251))*0.5+1)</f>
        <v>-0.5</v>
      </c>
      <c r="AH26" s="143">
        <f>IF($AG26&gt;1.5,1.5,IF($AG26&lt;0.5,0,$AG26))</f>
        <v>0</v>
      </c>
      <c r="AI26" s="137">
        <f>((($T47-$AG$251)/($AG$250-$AG$251))*0.5+1)</f>
        <v>0.16666666666666663</v>
      </c>
      <c r="AJ26" s="143">
        <f>IF($AI26&gt;1.5,1.5,IF($AI26&lt;0.5,0,$AI26))</f>
        <v>0</v>
      </c>
      <c r="AK26" s="137">
        <f>((($V47-$AI$251)/($AI$250-$AI$251))*0.5+1)</f>
        <v>0</v>
      </c>
      <c r="AL26" s="143">
        <f>IF($AK26&gt;1.5,1.5,IF($AK26&lt;0.5,0,$AK26))</f>
        <v>0</v>
      </c>
      <c r="AM26" s="142"/>
      <c r="AN26" s="144">
        <f>IF(AND($C26="Portfolio Manager",PRODUCT(P26,T26,X26,AB26,AF26,AJ26)&gt;=1,$L$30&gt;=$AO$250),1,0)</f>
        <v>0</v>
      </c>
      <c r="AO26" s="144">
        <f>IF(AND($C26="Portfolio Manager",PRODUCT(R26,V26,Z26,AD26,AH26,AL26)&gt;=1,$L$30&gt;=$AO$249),1,0)</f>
        <v>0</v>
      </c>
      <c r="AQ26" s="166">
        <f>IF(AND(OR(J18&gt;=O$257,L18&gt;=Q$257),K26&gt;=S$257,G18+H18&gt;=U$257,AS26&gt;=W$257,L30&gt;=Y$257,R47&gt;=AA$257),1,0)</f>
        <v>0</v>
      </c>
      <c r="AS26" s="154">
        <f>IF(I26="",0,DATEDIF(G26,I26,"m")+1)</f>
        <v>0</v>
      </c>
    </row>
    <row r="27" spans="1:45" s="7" customFormat="1" ht="18" customHeight="1" x14ac:dyDescent="0.25">
      <c r="A27" s="14"/>
      <c r="B27" s="173"/>
      <c r="C27" s="395"/>
      <c r="D27" s="396"/>
      <c r="E27" s="161"/>
      <c r="F27" s="161" t="s">
        <v>446</v>
      </c>
      <c r="G27" s="128"/>
      <c r="H27" s="168" t="s">
        <v>447</v>
      </c>
      <c r="I27" s="128"/>
      <c r="J27" s="168"/>
      <c r="K27" s="27"/>
      <c r="L27" s="160" t="str">
        <f t="shared" ref="L27:L28" si="0">IFERROR(ROUND(K27/((I27-G27)/30.4),0),"")</f>
        <v/>
      </c>
      <c r="M27" s="17"/>
      <c r="N27" s="35"/>
      <c r="O27" s="137">
        <f>((($L19-$O$251)/($O$250-$O$251))*0.5+1)</f>
        <v>0.25</v>
      </c>
      <c r="P27" s="143">
        <f t="shared" ref="P27:P28" si="1">IF($O27&gt;1.5,1.5,IF($O27&lt;0.5,0,$O27))</f>
        <v>0</v>
      </c>
      <c r="Q27" s="137">
        <f>((($L19-$Q$251)/($Q$250-$Q$251))*0.5+1)</f>
        <v>0</v>
      </c>
      <c r="R27" s="143">
        <f t="shared" ref="R27:R28" si="2">IF($Q27&gt;1.5,1.5,IF($Q27&lt;0.5,0,$Q27))</f>
        <v>0</v>
      </c>
      <c r="S27" s="137">
        <f>((($K27-$S$251)/($S$250-$S$251))*0.5+1)</f>
        <v>-0.75</v>
      </c>
      <c r="T27" s="143">
        <f t="shared" ref="T27:T28" si="3">IF($S27&gt;1.5,1.5,IF($S27&lt;0.5,0,$S27))</f>
        <v>0</v>
      </c>
      <c r="U27" s="137">
        <f>((($K27-$U$251)/($U$250-$U$251))*0.5+1)</f>
        <v>-1.4</v>
      </c>
      <c r="V27" s="143">
        <f t="shared" ref="V27:V28" si="4">IF($U27&gt;1.5,1.5,IF($U27&lt;0.5,0,$U27))</f>
        <v>0</v>
      </c>
      <c r="W27" s="137">
        <f>((($G18-$W$251)/($W$250-$W$251))*0.5+1)</f>
        <v>0.25</v>
      </c>
      <c r="X27" s="143">
        <f t="shared" ref="X27:X28" si="5">IF($W27&gt;1.5,1.5,IF($W27&lt;0.5,0,$W27))</f>
        <v>0</v>
      </c>
      <c r="Y27" s="137">
        <f>((($G18-$Y$251)/($Y$250-$Y$251))*0.5+1)</f>
        <v>0.125</v>
      </c>
      <c r="Z27" s="143">
        <f t="shared" ref="Z27:Z28" si="6">IF($Y27&gt;1.5,1.5,IF($Y27&lt;0.5,0,$Y27))</f>
        <v>0</v>
      </c>
      <c r="AA27" s="137">
        <f>((($H18-$AA$251)/($AA$250-$AA$251))*0.5+1)</f>
        <v>0</v>
      </c>
      <c r="AB27" s="143">
        <f t="shared" ref="AB27:AB28" si="7">IF($AA27&gt;1.5,1.5,IF($AA27&lt;0.5,0,$AA27))</f>
        <v>0</v>
      </c>
      <c r="AC27" s="137">
        <f>((($H18-$AC$251)/($AC$250-$AC$251))*0.5+1)</f>
        <v>-0.5</v>
      </c>
      <c r="AD27" s="143">
        <f t="shared" ref="AD27:AD28" si="8">IF($AC27&gt;1.5,1.5,IF($AC27&lt;0.5,0,$AC27))</f>
        <v>0</v>
      </c>
      <c r="AE27" s="137">
        <f>((($L21-$AE$251)/($AE$250-$AE$251))*0.5+1)</f>
        <v>0</v>
      </c>
      <c r="AF27" s="143">
        <f t="shared" ref="AF27:AF28" si="9">IF($AE27&gt;1.5,1.5,IF($AE27&lt;0.5,0,$AE27))</f>
        <v>0</v>
      </c>
      <c r="AG27" s="137">
        <f>((($L21-$AF$251)/($AF$250-$AF$251))*0.5+1)</f>
        <v>-0.5</v>
      </c>
      <c r="AH27" s="143">
        <f>IF($AG27&gt;1.5,1.5,IF($AG27&lt;0.5,0,$AG27))</f>
        <v>0</v>
      </c>
      <c r="AI27" s="137">
        <f>((($T47-$AG$251)/($AG$250-$AG$251))*0.5+1)</f>
        <v>0.16666666666666663</v>
      </c>
      <c r="AJ27" s="143">
        <f>IF($AI27&gt;1.5,1.5,IF($AI27&lt;0.5,0,$AI27))</f>
        <v>0</v>
      </c>
      <c r="AK27" s="137">
        <f>((($V47-$AI$251)/($AI$250-$AI$251))*0.5+1)</f>
        <v>0</v>
      </c>
      <c r="AL27" s="143">
        <f>IF($AK27&gt;1.5,1.5,IF($AK27&lt;0.5,0,$AK27))</f>
        <v>0</v>
      </c>
      <c r="AM27" s="142"/>
      <c r="AN27" s="144">
        <f t="shared" ref="AN27:AN28" si="10">IF(AND($C27="Portfolio Manager",PRODUCT(P27,T27,X27,AB27,AF27,AJ27)&gt;=1,$L$30&gt;=$AO$250),1,0)</f>
        <v>0</v>
      </c>
      <c r="AO27" s="144">
        <f t="shared" ref="AO27:AO28" si="11">IF(AND($C27="Portfolio Manager",PRODUCT(R27,V27,Z27,AD27,AH27,AL27)&gt;=1,$L$30&gt;=$AO$249),1,0)</f>
        <v>0</v>
      </c>
      <c r="AQ27" s="166">
        <f>IF(AND(OR(J18&gt;=O$257,L18&gt;=Q$257),K27&gt;=S$257,G18+H18&gt;=U$257,AS27&gt;=W$257,L30&gt;=Y$257,R47&gt;=AA$257),1,0)</f>
        <v>0</v>
      </c>
      <c r="AS27" s="154">
        <f t="shared" ref="AS27:AS28" si="12">IF(I27="",0,DATEDIF(G27,I27,"m")+1)</f>
        <v>0</v>
      </c>
    </row>
    <row r="28" spans="1:45" s="7" customFormat="1" ht="18" customHeight="1" x14ac:dyDescent="0.25">
      <c r="A28" s="14"/>
      <c r="B28" s="173"/>
      <c r="C28" s="397"/>
      <c r="D28" s="397"/>
      <c r="E28" s="161"/>
      <c r="F28" s="161" t="s">
        <v>446</v>
      </c>
      <c r="G28" s="128"/>
      <c r="H28" s="168" t="s">
        <v>447</v>
      </c>
      <c r="I28" s="128"/>
      <c r="J28" s="168"/>
      <c r="K28" s="27"/>
      <c r="L28" s="160" t="str">
        <f t="shared" si="0"/>
        <v/>
      </c>
      <c r="M28" s="17"/>
      <c r="N28" s="35"/>
      <c r="O28" s="137">
        <f>((($L19-$O$251)/($O$250-$O$251))*0.5+1)</f>
        <v>0.25</v>
      </c>
      <c r="P28" s="143">
        <f t="shared" si="1"/>
        <v>0</v>
      </c>
      <c r="Q28" s="137">
        <f>((($L19-$Q$251)/($Q$250-$Q$251))*0.5+1)</f>
        <v>0</v>
      </c>
      <c r="R28" s="143">
        <f t="shared" si="2"/>
        <v>0</v>
      </c>
      <c r="S28" s="137">
        <f>((($K28-$S$251)/($S$250-$S$251))*0.5+1)</f>
        <v>-0.75</v>
      </c>
      <c r="T28" s="143">
        <f t="shared" si="3"/>
        <v>0</v>
      </c>
      <c r="U28" s="137">
        <f>((($K28-$U$251)/($U$250-$U$251))*0.5+1)</f>
        <v>-1.4</v>
      </c>
      <c r="V28" s="143">
        <f t="shared" si="4"/>
        <v>0</v>
      </c>
      <c r="W28" s="137">
        <f>((($G18-$W$251)/($W$250-$W$251))*0.5+1)</f>
        <v>0.25</v>
      </c>
      <c r="X28" s="143">
        <f t="shared" si="5"/>
        <v>0</v>
      </c>
      <c r="Y28" s="137">
        <f>((($G18-$Y$251)/($Y$250-$Y$251))*0.5+1)</f>
        <v>0.125</v>
      </c>
      <c r="Z28" s="143">
        <f t="shared" si="6"/>
        <v>0</v>
      </c>
      <c r="AA28" s="137">
        <f>((($H18-$AA$251)/($AA$250-$AA$251))*0.5+1)</f>
        <v>0</v>
      </c>
      <c r="AB28" s="143">
        <f t="shared" si="7"/>
        <v>0</v>
      </c>
      <c r="AC28" s="137">
        <f>((($H18-$AC$251)/($AC$250-$AC$251))*0.5+1)</f>
        <v>-0.5</v>
      </c>
      <c r="AD28" s="143">
        <f t="shared" si="8"/>
        <v>0</v>
      </c>
      <c r="AE28" s="137">
        <f>((($L21-$AE$251)/($AE$250-$AE$251))*0.5+1)</f>
        <v>0</v>
      </c>
      <c r="AF28" s="143">
        <f t="shared" si="9"/>
        <v>0</v>
      </c>
      <c r="AG28" s="137">
        <f>((($L21-$AF$251)/($AF$250-$AF$251))*0.5+1)</f>
        <v>-0.5</v>
      </c>
      <c r="AH28" s="143">
        <f>IF($AG28&gt;1.5,1.5,IF($AG28&lt;0.5,0,$AG28))</f>
        <v>0</v>
      </c>
      <c r="AI28" s="137">
        <f>((($T47-$AG$251)/($AG$250-$AG$251))*0.5+1)</f>
        <v>0.16666666666666663</v>
      </c>
      <c r="AJ28" s="143">
        <f>IF($AI28&gt;1.5,1.5,IF($AI28&lt;0.5,0,$AI28))</f>
        <v>0</v>
      </c>
      <c r="AK28" s="137">
        <f>((($V47-$AI$251)/($AI$250-$AI$251))*0.5+1)</f>
        <v>0</v>
      </c>
      <c r="AL28" s="143">
        <f>IF($AK28&gt;1.5,1.5,IF($AK28&lt;0.5,0,$AK28))</f>
        <v>0</v>
      </c>
      <c r="AM28" s="142"/>
      <c r="AN28" s="144">
        <f t="shared" si="10"/>
        <v>0</v>
      </c>
      <c r="AO28" s="144">
        <f t="shared" si="11"/>
        <v>0</v>
      </c>
      <c r="AQ28" s="166">
        <f>IF(AND(OR(J18&gt;=O$257,L18&gt;=Q$257),K28&gt;=S$257,G18+H18&gt;=U$257,AS28&gt;=W$257,L30&gt;=Y$257,R47&gt;=AA$257),1,0)</f>
        <v>0</v>
      </c>
      <c r="AS28" s="154">
        <f t="shared" si="12"/>
        <v>0</v>
      </c>
    </row>
    <row r="29" spans="1:45" s="7" customFormat="1" ht="9.9499999999999993" customHeight="1" x14ac:dyDescent="0.25">
      <c r="A29" s="14"/>
      <c r="B29" s="16"/>
      <c r="C29" s="90"/>
      <c r="D29" s="90"/>
      <c r="E29" s="90"/>
      <c r="F29" s="90"/>
      <c r="G29" s="159"/>
      <c r="H29" s="91"/>
      <c r="I29" s="91"/>
      <c r="J29" s="91"/>
      <c r="K29" s="91"/>
      <c r="L29" s="91"/>
      <c r="M29" s="17"/>
      <c r="N29" s="35"/>
      <c r="O29" s="30"/>
      <c r="P29" s="30"/>
      <c r="Q29" s="30"/>
      <c r="R29" s="30"/>
      <c r="S29" s="30"/>
      <c r="U29" s="6"/>
      <c r="V29" s="6"/>
      <c r="W29" s="6"/>
      <c r="X29" s="6"/>
      <c r="Y29" s="6"/>
      <c r="Z29" s="6"/>
      <c r="AD29" s="5"/>
      <c r="AE29" s="5"/>
      <c r="AF29" s="6"/>
      <c r="AG29" s="6"/>
      <c r="AH29" s="6"/>
      <c r="AI29" s="6"/>
      <c r="AJ29" s="6"/>
      <c r="AK29" s="6"/>
      <c r="AL29" s="6"/>
      <c r="AM29" s="6"/>
      <c r="AN29" s="6"/>
      <c r="AO29" s="6"/>
    </row>
    <row r="30" spans="1:45" s="7" customFormat="1" ht="18" customHeight="1" x14ac:dyDescent="0.25">
      <c r="A30" s="14"/>
      <c r="B30" s="16"/>
      <c r="C30" s="306" t="s">
        <v>564</v>
      </c>
      <c r="D30" s="306"/>
      <c r="E30" s="306"/>
      <c r="F30" s="306"/>
      <c r="G30" s="306"/>
      <c r="H30" s="306"/>
      <c r="I30" s="306"/>
      <c r="J30" s="91"/>
      <c r="K30" s="91"/>
      <c r="L30" s="160">
        <f>SUM(L31:L40)</f>
        <v>0</v>
      </c>
      <c r="M30" s="17"/>
      <c r="N30" s="35"/>
      <c r="O30" s="30"/>
      <c r="P30" s="30"/>
      <c r="Q30" s="30"/>
      <c r="R30" s="30"/>
      <c r="S30" s="30"/>
      <c r="U30" s="6"/>
      <c r="V30" s="6"/>
      <c r="W30" s="6"/>
      <c r="X30" s="6"/>
      <c r="Y30" s="6"/>
      <c r="Z30" s="6"/>
      <c r="AD30" s="5"/>
      <c r="AE30" s="5"/>
      <c r="AF30" s="6"/>
      <c r="AG30" s="6"/>
      <c r="AH30" s="6"/>
      <c r="AI30" s="6"/>
      <c r="AJ30" s="6"/>
      <c r="AK30" s="6"/>
      <c r="AL30" s="6"/>
      <c r="AM30" s="6"/>
      <c r="AN30" s="6"/>
      <c r="AO30" s="6"/>
    </row>
    <row r="31" spans="1:45" s="7" customFormat="1" ht="18" customHeight="1" x14ac:dyDescent="0.25">
      <c r="A31" s="14"/>
      <c r="B31" s="16"/>
      <c r="C31" s="304" t="s">
        <v>494</v>
      </c>
      <c r="D31" s="304"/>
      <c r="E31" s="304"/>
      <c r="F31" s="304"/>
      <c r="G31" s="304"/>
      <c r="H31" s="304"/>
      <c r="I31" s="304"/>
      <c r="J31" s="304"/>
      <c r="K31" s="304"/>
      <c r="L31" s="27"/>
      <c r="M31" s="17"/>
      <c r="N31" s="35"/>
      <c r="O31" s="30"/>
      <c r="P31" s="30"/>
      <c r="Q31" s="30"/>
      <c r="R31" s="30"/>
      <c r="S31" s="30"/>
      <c r="U31" s="6"/>
      <c r="V31" s="6"/>
      <c r="W31" s="6"/>
      <c r="X31" s="6"/>
      <c r="Y31" s="6"/>
      <c r="Z31" s="6"/>
      <c r="AD31" s="5"/>
      <c r="AE31" s="5"/>
      <c r="AF31" s="6"/>
      <c r="AG31" s="6"/>
      <c r="AH31" s="6"/>
      <c r="AI31" s="6"/>
      <c r="AJ31" s="6"/>
      <c r="AK31" s="6"/>
      <c r="AL31" s="6"/>
      <c r="AM31" s="6"/>
      <c r="AN31" s="6"/>
      <c r="AO31" s="6"/>
    </row>
    <row r="32" spans="1:45" s="7" customFormat="1" ht="18" customHeight="1" x14ac:dyDescent="0.25">
      <c r="A32" s="14"/>
      <c r="B32" s="16"/>
      <c r="C32" s="304" t="s">
        <v>495</v>
      </c>
      <c r="D32" s="304"/>
      <c r="E32" s="304"/>
      <c r="F32" s="304"/>
      <c r="G32" s="304"/>
      <c r="H32" s="304"/>
      <c r="I32" s="304"/>
      <c r="J32" s="304"/>
      <c r="K32" s="304"/>
      <c r="L32" s="27"/>
      <c r="M32" s="17"/>
      <c r="N32" s="35"/>
      <c r="O32" s="30"/>
      <c r="P32" s="30"/>
      <c r="Q32" s="30"/>
      <c r="R32" s="30"/>
      <c r="S32" s="30"/>
      <c r="U32" s="6"/>
      <c r="V32" s="6"/>
      <c r="W32" s="6"/>
      <c r="X32" s="6"/>
      <c r="Y32" s="6"/>
      <c r="Z32" s="6"/>
      <c r="AD32" s="5"/>
      <c r="AE32" s="5"/>
      <c r="AF32" s="6"/>
      <c r="AG32" s="6"/>
      <c r="AH32" s="6"/>
      <c r="AI32" s="6"/>
      <c r="AJ32" s="6"/>
      <c r="AK32" s="6"/>
      <c r="AL32" s="6"/>
      <c r="AM32" s="6"/>
      <c r="AN32" s="6"/>
      <c r="AO32" s="6"/>
    </row>
    <row r="33" spans="1:41" s="7" customFormat="1" ht="18" customHeight="1" x14ac:dyDescent="0.25">
      <c r="A33" s="14"/>
      <c r="B33" s="16"/>
      <c r="C33" s="304" t="s">
        <v>496</v>
      </c>
      <c r="D33" s="304"/>
      <c r="E33" s="304"/>
      <c r="F33" s="304"/>
      <c r="G33" s="304"/>
      <c r="H33" s="304"/>
      <c r="I33" s="304"/>
      <c r="J33" s="304"/>
      <c r="K33" s="304"/>
      <c r="L33" s="27"/>
      <c r="M33" s="17"/>
      <c r="N33" s="35"/>
      <c r="O33" s="30"/>
      <c r="P33" s="30"/>
      <c r="Q33" s="30"/>
      <c r="R33" s="30"/>
      <c r="S33" s="30"/>
      <c r="U33" s="6"/>
      <c r="V33" s="6"/>
      <c r="W33" s="6"/>
      <c r="X33" s="6"/>
      <c r="Y33" s="6"/>
      <c r="Z33" s="6"/>
      <c r="AD33" s="5"/>
      <c r="AE33" s="5"/>
      <c r="AF33" s="6"/>
      <c r="AG33" s="6"/>
      <c r="AH33" s="6"/>
      <c r="AI33" s="6"/>
      <c r="AJ33" s="6"/>
      <c r="AK33" s="6"/>
      <c r="AL33" s="6"/>
      <c r="AM33" s="6"/>
      <c r="AN33" s="6"/>
      <c r="AO33" s="6"/>
    </row>
    <row r="34" spans="1:41" s="7" customFormat="1" ht="18" customHeight="1" x14ac:dyDescent="0.25">
      <c r="A34" s="14"/>
      <c r="B34" s="16"/>
      <c r="C34" s="304" t="s">
        <v>497</v>
      </c>
      <c r="D34" s="304"/>
      <c r="E34" s="304"/>
      <c r="F34" s="304"/>
      <c r="G34" s="304"/>
      <c r="H34" s="304"/>
      <c r="I34" s="304"/>
      <c r="J34" s="304"/>
      <c r="K34" s="304"/>
      <c r="L34" s="27"/>
      <c r="M34" s="17"/>
      <c r="N34" s="35"/>
      <c r="O34" s="30"/>
      <c r="P34" s="30"/>
      <c r="Q34" s="30"/>
      <c r="R34" s="30"/>
      <c r="S34" s="30"/>
      <c r="U34" s="6"/>
      <c r="V34" s="6"/>
      <c r="W34" s="6"/>
      <c r="X34" s="6"/>
      <c r="Y34" s="6"/>
      <c r="Z34" s="6"/>
      <c r="AD34" s="5"/>
      <c r="AE34" s="5"/>
      <c r="AF34" s="6"/>
      <c r="AG34" s="6"/>
      <c r="AH34" s="6"/>
      <c r="AI34" s="6"/>
      <c r="AJ34" s="6"/>
      <c r="AK34" s="6"/>
      <c r="AL34" s="6"/>
      <c r="AM34" s="6"/>
      <c r="AN34" s="6"/>
      <c r="AO34" s="6"/>
    </row>
    <row r="35" spans="1:41" s="7" customFormat="1" ht="18" customHeight="1" x14ac:dyDescent="0.25">
      <c r="A35" s="14"/>
      <c r="B35" s="16"/>
      <c r="C35" s="304" t="s">
        <v>498</v>
      </c>
      <c r="D35" s="304"/>
      <c r="E35" s="304"/>
      <c r="F35" s="304"/>
      <c r="G35" s="304"/>
      <c r="H35" s="304"/>
      <c r="I35" s="304"/>
      <c r="J35" s="304"/>
      <c r="K35" s="304"/>
      <c r="L35" s="27"/>
      <c r="M35" s="17"/>
      <c r="N35" s="35"/>
      <c r="O35" s="30"/>
      <c r="P35" s="30"/>
      <c r="Q35" s="30"/>
      <c r="R35" s="30"/>
      <c r="S35" s="30"/>
      <c r="U35" s="6"/>
      <c r="V35" s="6"/>
      <c r="W35" s="6"/>
      <c r="X35" s="6"/>
      <c r="Y35" s="6"/>
      <c r="Z35" s="6"/>
      <c r="AD35" s="5"/>
      <c r="AE35" s="5"/>
      <c r="AF35" s="6"/>
      <c r="AG35" s="6"/>
      <c r="AH35" s="6"/>
      <c r="AI35" s="6"/>
      <c r="AJ35" s="6"/>
      <c r="AK35" s="6"/>
      <c r="AL35" s="6"/>
      <c r="AM35" s="6"/>
      <c r="AN35" s="6"/>
      <c r="AO35" s="6"/>
    </row>
    <row r="36" spans="1:41" s="7" customFormat="1" ht="18" customHeight="1" x14ac:dyDescent="0.25">
      <c r="A36" s="14"/>
      <c r="B36" s="16"/>
      <c r="C36" s="304" t="s">
        <v>499</v>
      </c>
      <c r="D36" s="304"/>
      <c r="E36" s="304"/>
      <c r="F36" s="304"/>
      <c r="G36" s="304"/>
      <c r="H36" s="304"/>
      <c r="I36" s="304"/>
      <c r="J36" s="304"/>
      <c r="K36" s="304"/>
      <c r="L36" s="27"/>
      <c r="M36" s="17"/>
      <c r="N36" s="35"/>
      <c r="O36" s="30"/>
      <c r="P36" s="30"/>
      <c r="Q36" s="30"/>
      <c r="R36" s="30"/>
      <c r="S36" s="30"/>
      <c r="U36" s="6"/>
      <c r="V36" s="6"/>
      <c r="W36" s="6"/>
      <c r="X36" s="6"/>
      <c r="Y36" s="6"/>
      <c r="Z36" s="6"/>
      <c r="AD36" s="5"/>
      <c r="AE36" s="5"/>
      <c r="AF36" s="6"/>
      <c r="AG36" s="6"/>
      <c r="AH36" s="6"/>
      <c r="AI36" s="6"/>
      <c r="AJ36" s="6"/>
      <c r="AK36" s="6"/>
      <c r="AL36" s="6"/>
      <c r="AM36" s="6"/>
      <c r="AN36" s="6"/>
      <c r="AO36" s="6"/>
    </row>
    <row r="37" spans="1:41" s="7" customFormat="1" ht="18" customHeight="1" x14ac:dyDescent="0.25">
      <c r="A37" s="14"/>
      <c r="B37" s="16"/>
      <c r="C37" s="304" t="s">
        <v>500</v>
      </c>
      <c r="D37" s="304"/>
      <c r="E37" s="304"/>
      <c r="F37" s="304"/>
      <c r="G37" s="304"/>
      <c r="H37" s="304"/>
      <c r="I37" s="304"/>
      <c r="J37" s="304"/>
      <c r="K37" s="304"/>
      <c r="L37" s="27"/>
      <c r="M37" s="17"/>
      <c r="N37" s="35"/>
      <c r="O37" s="30"/>
      <c r="P37" s="30"/>
      <c r="Q37" s="30"/>
      <c r="R37" s="30"/>
      <c r="S37" s="30"/>
      <c r="U37" s="6"/>
      <c r="V37" s="6"/>
      <c r="W37" s="6"/>
      <c r="X37" s="6"/>
      <c r="Y37" s="6"/>
      <c r="Z37" s="6"/>
      <c r="AD37" s="5"/>
      <c r="AE37" s="5"/>
      <c r="AF37" s="6"/>
      <c r="AG37" s="6"/>
      <c r="AH37" s="6"/>
      <c r="AI37" s="6"/>
      <c r="AJ37" s="6"/>
      <c r="AK37" s="6"/>
      <c r="AL37" s="6"/>
      <c r="AM37" s="6"/>
      <c r="AN37" s="6"/>
      <c r="AO37" s="6"/>
    </row>
    <row r="38" spans="1:41" s="7" customFormat="1" ht="18" customHeight="1" x14ac:dyDescent="0.25">
      <c r="A38" s="14"/>
      <c r="B38" s="16"/>
      <c r="C38" s="304" t="s">
        <v>501</v>
      </c>
      <c r="D38" s="304"/>
      <c r="E38" s="304"/>
      <c r="F38" s="304"/>
      <c r="G38" s="304"/>
      <c r="H38" s="304"/>
      <c r="I38" s="304"/>
      <c r="J38" s="304"/>
      <c r="K38" s="304"/>
      <c r="L38" s="27"/>
      <c r="M38" s="17"/>
      <c r="N38" s="35"/>
      <c r="O38" s="30"/>
      <c r="P38" s="30"/>
      <c r="Q38" s="30"/>
      <c r="R38" s="30"/>
      <c r="S38" s="30"/>
      <c r="U38" s="6"/>
      <c r="V38" s="6"/>
      <c r="W38" s="6"/>
      <c r="X38" s="6"/>
      <c r="Y38" s="6"/>
      <c r="Z38" s="6"/>
      <c r="AD38" s="5"/>
      <c r="AE38" s="5"/>
      <c r="AF38" s="6"/>
      <c r="AG38" s="6"/>
      <c r="AH38" s="6"/>
      <c r="AI38" s="6"/>
      <c r="AJ38" s="6"/>
      <c r="AK38" s="6"/>
      <c r="AL38" s="6"/>
      <c r="AM38" s="6"/>
      <c r="AN38" s="6"/>
      <c r="AO38" s="6"/>
    </row>
    <row r="39" spans="1:41" s="7" customFormat="1" ht="18" customHeight="1" x14ac:dyDescent="0.25">
      <c r="A39" s="14"/>
      <c r="B39" s="16"/>
      <c r="C39" s="304" t="s">
        <v>502</v>
      </c>
      <c r="D39" s="304"/>
      <c r="E39" s="304"/>
      <c r="F39" s="304"/>
      <c r="G39" s="304"/>
      <c r="H39" s="304"/>
      <c r="I39" s="304"/>
      <c r="J39" s="304"/>
      <c r="K39" s="304"/>
      <c r="L39" s="27"/>
      <c r="M39" s="17"/>
      <c r="N39" s="35"/>
      <c r="O39" s="30"/>
      <c r="P39" s="30"/>
      <c r="Q39" s="30"/>
      <c r="R39" s="30"/>
      <c r="S39" s="30"/>
      <c r="U39" s="6"/>
      <c r="V39" s="6"/>
      <c r="W39" s="6"/>
      <c r="X39" s="6"/>
      <c r="Y39" s="6"/>
      <c r="Z39" s="6"/>
      <c r="AD39" s="5"/>
      <c r="AE39" s="5"/>
      <c r="AF39" s="6"/>
      <c r="AG39" s="6"/>
      <c r="AH39" s="6"/>
      <c r="AI39" s="6"/>
      <c r="AJ39" s="6"/>
      <c r="AK39" s="6"/>
      <c r="AL39" s="6"/>
      <c r="AM39" s="6"/>
      <c r="AN39" s="6"/>
      <c r="AO39" s="6"/>
    </row>
    <row r="40" spans="1:41" s="7" customFormat="1" ht="18" customHeight="1" x14ac:dyDescent="0.25">
      <c r="A40" s="14"/>
      <c r="B40" s="16"/>
      <c r="C40" s="304" t="s">
        <v>503</v>
      </c>
      <c r="D40" s="304"/>
      <c r="E40" s="304"/>
      <c r="F40" s="304"/>
      <c r="G40" s="304"/>
      <c r="H40" s="304"/>
      <c r="I40" s="304"/>
      <c r="J40" s="304"/>
      <c r="K40" s="304"/>
      <c r="L40" s="27"/>
      <c r="M40" s="17"/>
      <c r="N40" s="35"/>
      <c r="O40" s="30"/>
      <c r="P40" s="30"/>
      <c r="Q40" s="30"/>
      <c r="R40" s="30"/>
      <c r="S40" s="30"/>
      <c r="U40" s="6"/>
      <c r="V40" s="6"/>
      <c r="W40" s="6"/>
      <c r="X40" s="6"/>
      <c r="Y40" s="6"/>
      <c r="Z40" s="6"/>
      <c r="AD40" s="5"/>
      <c r="AE40" s="5"/>
      <c r="AF40" s="6"/>
      <c r="AG40" s="6"/>
      <c r="AH40" s="6"/>
      <c r="AI40" s="6"/>
      <c r="AJ40" s="6"/>
      <c r="AK40" s="6"/>
      <c r="AL40" s="6"/>
      <c r="AM40" s="6"/>
      <c r="AN40" s="6"/>
      <c r="AO40" s="6"/>
    </row>
    <row r="41" spans="1:41" s="7" customFormat="1" ht="9.9499999999999993" customHeight="1" x14ac:dyDescent="0.25">
      <c r="A41" s="14"/>
      <c r="B41" s="16"/>
      <c r="C41" s="90"/>
      <c r="D41" s="90"/>
      <c r="E41" s="90"/>
      <c r="F41" s="90"/>
      <c r="G41" s="91"/>
      <c r="H41" s="91"/>
      <c r="I41" s="91"/>
      <c r="J41" s="91"/>
      <c r="K41" s="91"/>
      <c r="L41" s="91"/>
      <c r="M41" s="17"/>
      <c r="N41" s="35"/>
      <c r="O41" s="411"/>
      <c r="P41" s="411"/>
      <c r="Q41" s="411"/>
      <c r="R41" s="30"/>
      <c r="S41" s="30"/>
      <c r="U41" s="6"/>
      <c r="V41" s="6"/>
      <c r="W41" s="6"/>
      <c r="X41" s="6"/>
      <c r="Y41" s="6"/>
      <c r="Z41" s="6"/>
      <c r="AD41" s="5"/>
      <c r="AE41" s="5"/>
      <c r="AF41" s="6"/>
      <c r="AG41" s="6"/>
      <c r="AH41" s="6"/>
      <c r="AI41" s="6"/>
      <c r="AJ41" s="6"/>
      <c r="AK41" s="6"/>
      <c r="AL41" s="6"/>
      <c r="AM41" s="6"/>
      <c r="AN41" s="6"/>
      <c r="AO41" s="6"/>
    </row>
    <row r="42" spans="1:41" s="7" customFormat="1" ht="18" customHeight="1" x14ac:dyDescent="0.25">
      <c r="A42" s="14"/>
      <c r="B42" s="16"/>
      <c r="C42" s="15" t="s">
        <v>541</v>
      </c>
      <c r="D42" s="90"/>
      <c r="E42" s="90"/>
      <c r="F42" s="90"/>
      <c r="G42" s="91"/>
      <c r="H42" s="91"/>
      <c r="I42" s="91"/>
      <c r="J42" s="91"/>
      <c r="K42" s="91"/>
      <c r="L42" s="91"/>
      <c r="M42" s="17"/>
      <c r="N42" s="35"/>
      <c r="O42" s="148"/>
      <c r="P42" s="148"/>
      <c r="Q42" s="148"/>
      <c r="R42" s="30"/>
      <c r="S42" s="30"/>
      <c r="U42" s="6"/>
      <c r="V42" s="6"/>
      <c r="W42" s="6"/>
      <c r="X42" s="6"/>
      <c r="Y42" s="6"/>
      <c r="Z42" s="6"/>
      <c r="AD42" s="5"/>
      <c r="AE42" s="5"/>
      <c r="AF42" s="6"/>
      <c r="AG42" s="6"/>
      <c r="AH42" s="6"/>
      <c r="AI42" s="6"/>
      <c r="AJ42" s="6"/>
      <c r="AK42" s="6"/>
      <c r="AL42" s="6"/>
      <c r="AM42" s="6"/>
      <c r="AN42" s="6"/>
      <c r="AO42" s="6"/>
    </row>
    <row r="43" spans="1:41" s="7" customFormat="1" ht="27.95" customHeight="1" x14ac:dyDescent="0.25">
      <c r="A43" s="14"/>
      <c r="B43" s="16"/>
      <c r="C43" s="412" t="s">
        <v>565</v>
      </c>
      <c r="D43" s="412"/>
      <c r="E43" s="412"/>
      <c r="F43" s="412"/>
      <c r="G43" s="412"/>
      <c r="H43" s="412"/>
      <c r="I43" s="412"/>
      <c r="J43" s="412"/>
      <c r="K43" s="412"/>
      <c r="L43" s="412"/>
      <c r="M43" s="17"/>
      <c r="N43" s="35"/>
      <c r="O43" s="148"/>
      <c r="P43" s="148"/>
      <c r="Q43" s="148"/>
      <c r="R43" s="30"/>
      <c r="S43" s="30"/>
      <c r="U43" s="6"/>
      <c r="V43" s="6"/>
      <c r="W43" s="6"/>
      <c r="X43" s="6"/>
      <c r="Y43" s="6"/>
      <c r="Z43" s="6"/>
      <c r="AD43" s="5"/>
      <c r="AE43" s="5"/>
      <c r="AF43" s="6"/>
      <c r="AG43" s="6"/>
      <c r="AH43" s="6"/>
      <c r="AI43" s="6"/>
      <c r="AJ43" s="6"/>
      <c r="AK43" s="6"/>
      <c r="AL43" s="6"/>
      <c r="AM43" s="6"/>
      <c r="AN43" s="6"/>
      <c r="AO43" s="6"/>
    </row>
    <row r="44" spans="1:41" s="7" customFormat="1" ht="9.9499999999999993" customHeight="1" x14ac:dyDescent="0.25">
      <c r="A44" s="14"/>
      <c r="B44" s="16"/>
      <c r="C44" s="15"/>
      <c r="D44" s="90"/>
      <c r="E44" s="90"/>
      <c r="F44" s="90"/>
      <c r="G44" s="91"/>
      <c r="H44" s="91"/>
      <c r="I44" s="91"/>
      <c r="J44" s="91"/>
      <c r="K44" s="91"/>
      <c r="L44" s="91"/>
      <c r="M44" s="17"/>
      <c r="N44" s="35"/>
      <c r="O44" s="148"/>
      <c r="P44" s="148"/>
      <c r="Q44" s="148"/>
      <c r="R44" s="30"/>
      <c r="S44" s="30"/>
      <c r="U44" s="6"/>
      <c r="V44" s="6"/>
      <c r="W44" s="6"/>
      <c r="X44" s="6"/>
      <c r="Y44" s="6"/>
      <c r="Z44" s="6"/>
      <c r="AD44" s="5"/>
      <c r="AE44" s="5"/>
      <c r="AF44" s="6"/>
      <c r="AG44" s="6"/>
      <c r="AH44" s="6"/>
      <c r="AI44" s="6"/>
      <c r="AJ44" s="6"/>
      <c r="AK44" s="6"/>
      <c r="AL44" s="6"/>
      <c r="AM44" s="6"/>
      <c r="AN44" s="6"/>
      <c r="AO44" s="6"/>
    </row>
    <row r="45" spans="1:41" s="7" customFormat="1" ht="18" customHeight="1" x14ac:dyDescent="0.25">
      <c r="A45" s="14"/>
      <c r="B45" s="388" t="s">
        <v>543</v>
      </c>
      <c r="C45" s="388" t="s">
        <v>479</v>
      </c>
      <c r="D45" s="388" t="s">
        <v>484</v>
      </c>
      <c r="E45" s="388" t="s">
        <v>483</v>
      </c>
      <c r="F45" s="409" t="s">
        <v>544</v>
      </c>
      <c r="G45" s="390" t="s">
        <v>545</v>
      </c>
      <c r="H45" s="391"/>
      <c r="I45" s="410" t="s">
        <v>533</v>
      </c>
      <c r="J45" s="391"/>
      <c r="K45" s="390" t="s">
        <v>546</v>
      </c>
      <c r="L45" s="391"/>
      <c r="M45" s="17"/>
      <c r="N45" s="35"/>
      <c r="O45" s="411"/>
      <c r="P45" s="277"/>
      <c r="Q45" s="277"/>
      <c r="R45" s="316" t="s">
        <v>83</v>
      </c>
      <c r="S45" s="316"/>
      <c r="T45" s="316"/>
      <c r="U45" s="316"/>
      <c r="V45" s="316"/>
      <c r="W45" s="316"/>
      <c r="X45" s="6"/>
      <c r="Y45" s="6"/>
      <c r="Z45" s="6"/>
      <c r="AD45" s="5"/>
      <c r="AE45" s="5"/>
      <c r="AF45" s="6"/>
      <c r="AG45" s="6"/>
      <c r="AH45" s="6"/>
      <c r="AI45" s="6"/>
      <c r="AJ45" s="6"/>
      <c r="AK45" s="6"/>
      <c r="AL45" s="6"/>
      <c r="AM45" s="6"/>
      <c r="AN45" s="6"/>
      <c r="AO45" s="6"/>
    </row>
    <row r="46" spans="1:41" s="7" customFormat="1" ht="18" customHeight="1" x14ac:dyDescent="0.25">
      <c r="A46" s="14"/>
      <c r="B46" s="389"/>
      <c r="C46" s="389"/>
      <c r="D46" s="389"/>
      <c r="E46" s="389"/>
      <c r="F46" s="389"/>
      <c r="G46" s="163" t="s">
        <v>547</v>
      </c>
      <c r="H46" s="163" t="s">
        <v>395</v>
      </c>
      <c r="I46" s="163" t="s">
        <v>548</v>
      </c>
      <c r="J46" s="267" t="s">
        <v>538</v>
      </c>
      <c r="K46" s="163" t="s">
        <v>548</v>
      </c>
      <c r="L46" s="267" t="s">
        <v>538</v>
      </c>
      <c r="M46" s="17"/>
      <c r="N46" s="35"/>
      <c r="O46" s="411"/>
      <c r="P46" s="277"/>
      <c r="Q46" s="277"/>
      <c r="R46" s="316" t="s">
        <v>266</v>
      </c>
      <c r="S46" s="316"/>
      <c r="T46" s="316" t="s">
        <v>84</v>
      </c>
      <c r="U46" s="316"/>
      <c r="V46" s="316" t="s">
        <v>85</v>
      </c>
      <c r="W46" s="316"/>
      <c r="X46" s="6"/>
      <c r="Y46" s="6"/>
      <c r="Z46" s="6"/>
      <c r="AD46" s="5"/>
      <c r="AE46" s="5"/>
      <c r="AF46" s="6"/>
      <c r="AG46" s="6"/>
      <c r="AH46" s="6"/>
      <c r="AI46" s="6"/>
      <c r="AJ46" s="6"/>
      <c r="AK46" s="6"/>
      <c r="AL46" s="6"/>
      <c r="AM46" s="6"/>
      <c r="AN46" s="6"/>
      <c r="AO46" s="6"/>
    </row>
    <row r="47" spans="1:41" s="7" customFormat="1" ht="18" customHeight="1" x14ac:dyDescent="0.25">
      <c r="A47" s="14"/>
      <c r="B47" s="21"/>
      <c r="C47" s="414" t="s">
        <v>566</v>
      </c>
      <c r="D47" s="393"/>
      <c r="E47" s="394"/>
      <c r="F47" s="182"/>
      <c r="G47" s="128"/>
      <c r="H47" s="128"/>
      <c r="I47" s="27"/>
      <c r="J47" s="27"/>
      <c r="K47" s="27"/>
      <c r="L47" s="27"/>
      <c r="M47" s="17"/>
      <c r="N47" s="35"/>
      <c r="O47" s="180"/>
      <c r="P47" s="35"/>
      <c r="Q47" s="35"/>
      <c r="R47" s="382">
        <f>COUNTIF($P48:PJ77,"&gt;=1")</f>
        <v>0</v>
      </c>
      <c r="S47" s="382"/>
      <c r="T47" s="382">
        <f>COUNTIF($P48:$P77,"&gt;=250")</f>
        <v>0</v>
      </c>
      <c r="U47" s="382"/>
      <c r="V47" s="382">
        <f>COUNTIF($P48:$P77,"&gt;=700")</f>
        <v>0</v>
      </c>
      <c r="W47" s="382"/>
      <c r="X47" s="6"/>
      <c r="Y47" s="6"/>
      <c r="Z47" s="6"/>
      <c r="AD47" s="5"/>
      <c r="AE47" s="5"/>
      <c r="AF47" s="6"/>
      <c r="AG47" s="6"/>
      <c r="AH47" s="6"/>
      <c r="AI47" s="6"/>
      <c r="AJ47" s="6"/>
      <c r="AK47" s="6"/>
      <c r="AL47" s="6"/>
      <c r="AM47" s="6"/>
      <c r="AN47" s="6"/>
      <c r="AO47" s="6"/>
    </row>
    <row r="48" spans="1:41" s="7" customFormat="1" ht="27.95" customHeight="1" x14ac:dyDescent="0.25">
      <c r="A48" s="14"/>
      <c r="B48" s="36">
        <v>1</v>
      </c>
      <c r="C48" s="178"/>
      <c r="D48" s="178"/>
      <c r="E48" s="178"/>
      <c r="F48" s="177"/>
      <c r="G48" s="128"/>
      <c r="H48" s="128"/>
      <c r="I48" s="27"/>
      <c r="J48" s="27"/>
      <c r="K48" s="27"/>
      <c r="L48" s="27"/>
      <c r="M48" s="17"/>
      <c r="N48" s="35"/>
      <c r="O48" s="180"/>
      <c r="P48" s="353">
        <f>IF(I48&gt;=J48,I48,J48)</f>
        <v>0</v>
      </c>
      <c r="Q48" s="353"/>
      <c r="R48" s="383"/>
      <c r="S48" s="383"/>
      <c r="T48" s="277"/>
      <c r="U48" s="275"/>
      <c r="V48" s="275"/>
      <c r="W48" s="275"/>
      <c r="X48" s="6"/>
      <c r="Y48" s="6"/>
      <c r="Z48" s="6"/>
      <c r="AD48" s="5"/>
      <c r="AE48" s="5"/>
      <c r="AF48" s="6"/>
      <c r="AG48" s="6"/>
      <c r="AH48" s="6"/>
      <c r="AI48" s="6"/>
      <c r="AJ48" s="6"/>
      <c r="AK48" s="6"/>
      <c r="AL48" s="6"/>
      <c r="AM48" s="6"/>
      <c r="AN48" s="6"/>
      <c r="AO48" s="6"/>
    </row>
    <row r="49" spans="1:41" s="7" customFormat="1" ht="27.95" customHeight="1" x14ac:dyDescent="0.25">
      <c r="A49" s="14"/>
      <c r="B49" s="36">
        <v>2</v>
      </c>
      <c r="C49" s="178"/>
      <c r="D49" s="178"/>
      <c r="E49" s="178"/>
      <c r="F49" s="177"/>
      <c r="G49" s="128"/>
      <c r="H49" s="128"/>
      <c r="I49" s="27"/>
      <c r="J49" s="27"/>
      <c r="K49" s="27"/>
      <c r="L49" s="27"/>
      <c r="M49" s="17"/>
      <c r="N49" s="35"/>
      <c r="O49" s="180"/>
      <c r="P49" s="353">
        <f t="shared" ref="P49:P77" si="13">IF(I49&gt;=J49,I49,J49)</f>
        <v>0</v>
      </c>
      <c r="Q49" s="353"/>
      <c r="R49" s="383"/>
      <c r="S49" s="383"/>
      <c r="T49" s="277"/>
      <c r="U49" s="275"/>
      <c r="V49" s="275"/>
      <c r="W49" s="275"/>
      <c r="X49" s="6"/>
      <c r="Y49" s="6"/>
      <c r="Z49" s="6"/>
      <c r="AD49" s="5"/>
      <c r="AE49" s="5"/>
      <c r="AF49" s="6"/>
      <c r="AG49" s="6"/>
      <c r="AH49" s="6"/>
      <c r="AI49" s="6"/>
      <c r="AJ49" s="6"/>
      <c r="AK49" s="6"/>
      <c r="AL49" s="6"/>
      <c r="AM49" s="6"/>
      <c r="AN49" s="6"/>
      <c r="AO49" s="6"/>
    </row>
    <row r="50" spans="1:41" s="7" customFormat="1" ht="27.95" customHeight="1" x14ac:dyDescent="0.25">
      <c r="A50" s="14"/>
      <c r="B50" s="36">
        <v>3</v>
      </c>
      <c r="C50" s="178"/>
      <c r="D50" s="178"/>
      <c r="E50" s="178"/>
      <c r="F50" s="177"/>
      <c r="G50" s="128"/>
      <c r="H50" s="128"/>
      <c r="I50" s="27"/>
      <c r="J50" s="27"/>
      <c r="K50" s="27"/>
      <c r="L50" s="27"/>
      <c r="M50" s="17"/>
      <c r="N50" s="35"/>
      <c r="O50" s="180"/>
      <c r="P50" s="353">
        <f t="shared" si="13"/>
        <v>0</v>
      </c>
      <c r="Q50" s="353"/>
      <c r="R50" s="383"/>
      <c r="S50" s="383"/>
      <c r="T50" s="277"/>
      <c r="U50" s="275"/>
      <c r="V50" s="275"/>
      <c r="W50" s="275"/>
      <c r="X50" s="6"/>
      <c r="Y50" s="6"/>
      <c r="Z50" s="6"/>
      <c r="AD50" s="5"/>
      <c r="AE50" s="5"/>
      <c r="AF50" s="6"/>
      <c r="AG50" s="6"/>
      <c r="AH50" s="6"/>
      <c r="AI50" s="6"/>
      <c r="AJ50" s="6"/>
      <c r="AK50" s="6"/>
      <c r="AL50" s="6"/>
      <c r="AM50" s="6"/>
      <c r="AN50" s="6"/>
      <c r="AO50" s="6"/>
    </row>
    <row r="51" spans="1:41" s="7" customFormat="1" ht="27.95" customHeight="1" x14ac:dyDescent="0.25">
      <c r="A51" s="14"/>
      <c r="B51" s="36">
        <v>4</v>
      </c>
      <c r="C51" s="178"/>
      <c r="D51" s="178"/>
      <c r="E51" s="178"/>
      <c r="F51" s="177"/>
      <c r="G51" s="128"/>
      <c r="H51" s="128"/>
      <c r="I51" s="27"/>
      <c r="J51" s="27"/>
      <c r="K51" s="27"/>
      <c r="L51" s="27"/>
      <c r="M51" s="17"/>
      <c r="N51" s="35"/>
      <c r="O51" s="180"/>
      <c r="P51" s="353">
        <f t="shared" si="13"/>
        <v>0</v>
      </c>
      <c r="Q51" s="353"/>
      <c r="R51" s="383"/>
      <c r="S51" s="383"/>
      <c r="T51" s="277"/>
      <c r="U51" s="275"/>
      <c r="V51" s="275"/>
      <c r="W51" s="275"/>
      <c r="X51" s="6"/>
      <c r="Y51" s="6"/>
      <c r="Z51" s="6"/>
      <c r="AD51" s="5"/>
      <c r="AE51" s="5"/>
      <c r="AF51" s="6"/>
      <c r="AG51" s="6"/>
      <c r="AH51" s="6"/>
      <c r="AI51" s="6"/>
      <c r="AJ51" s="6"/>
      <c r="AK51" s="6"/>
      <c r="AL51" s="6"/>
      <c r="AM51" s="6"/>
      <c r="AN51" s="6"/>
      <c r="AO51" s="6"/>
    </row>
    <row r="52" spans="1:41" s="7" customFormat="1" ht="27.95" customHeight="1" x14ac:dyDescent="0.25">
      <c r="A52" s="14"/>
      <c r="B52" s="36">
        <v>5</v>
      </c>
      <c r="C52" s="178"/>
      <c r="D52" s="178"/>
      <c r="E52" s="178"/>
      <c r="F52" s="177"/>
      <c r="G52" s="128"/>
      <c r="H52" s="128"/>
      <c r="I52" s="27"/>
      <c r="J52" s="27"/>
      <c r="K52" s="27"/>
      <c r="L52" s="27"/>
      <c r="M52" s="17"/>
      <c r="N52" s="35"/>
      <c r="O52" s="180"/>
      <c r="P52" s="353">
        <f t="shared" si="13"/>
        <v>0</v>
      </c>
      <c r="Q52" s="353"/>
      <c r="R52" s="383"/>
      <c r="S52" s="383"/>
      <c r="T52" s="277"/>
      <c r="U52" s="275"/>
      <c r="V52" s="275"/>
      <c r="W52" s="275"/>
      <c r="X52" s="6"/>
      <c r="Y52" s="6"/>
      <c r="Z52" s="6"/>
      <c r="AD52" s="5"/>
      <c r="AE52" s="5"/>
      <c r="AF52" s="6"/>
      <c r="AG52" s="6"/>
      <c r="AH52" s="6"/>
      <c r="AI52" s="6"/>
      <c r="AJ52" s="6"/>
      <c r="AK52" s="6"/>
      <c r="AL52" s="6"/>
      <c r="AM52" s="6"/>
      <c r="AN52" s="6"/>
      <c r="AO52" s="6"/>
    </row>
    <row r="53" spans="1:41" s="7" customFormat="1" ht="27.95" customHeight="1" x14ac:dyDescent="0.25">
      <c r="A53" s="14"/>
      <c r="B53" s="36">
        <v>6</v>
      </c>
      <c r="C53" s="178"/>
      <c r="D53" s="178"/>
      <c r="E53" s="178"/>
      <c r="F53" s="177"/>
      <c r="G53" s="128"/>
      <c r="H53" s="128"/>
      <c r="I53" s="27"/>
      <c r="J53" s="27"/>
      <c r="K53" s="27"/>
      <c r="L53" s="27"/>
      <c r="M53" s="17"/>
      <c r="N53" s="35"/>
      <c r="O53" s="180"/>
      <c r="P53" s="353">
        <f t="shared" si="13"/>
        <v>0</v>
      </c>
      <c r="Q53" s="353"/>
      <c r="R53" s="383"/>
      <c r="S53" s="383"/>
      <c r="T53" s="277"/>
      <c r="U53" s="275"/>
      <c r="V53" s="275"/>
      <c r="W53" s="275"/>
      <c r="X53" s="6"/>
      <c r="Y53" s="6"/>
      <c r="Z53" s="6"/>
      <c r="AD53" s="5"/>
      <c r="AE53" s="5"/>
      <c r="AF53" s="6"/>
      <c r="AG53" s="6"/>
      <c r="AH53" s="6"/>
      <c r="AI53" s="6"/>
      <c r="AJ53" s="6"/>
      <c r="AK53" s="6"/>
      <c r="AL53" s="6"/>
      <c r="AM53" s="6"/>
      <c r="AN53" s="6"/>
      <c r="AO53" s="6"/>
    </row>
    <row r="54" spans="1:41" s="7" customFormat="1" ht="27.95" customHeight="1" x14ac:dyDescent="0.25">
      <c r="A54" s="14"/>
      <c r="B54" s="36">
        <v>7</v>
      </c>
      <c r="C54" s="178"/>
      <c r="D54" s="178"/>
      <c r="E54" s="178"/>
      <c r="F54" s="177"/>
      <c r="G54" s="128"/>
      <c r="H54" s="128"/>
      <c r="I54" s="27"/>
      <c r="J54" s="27"/>
      <c r="K54" s="27"/>
      <c r="L54" s="27"/>
      <c r="M54" s="17"/>
      <c r="N54" s="35"/>
      <c r="O54" s="180"/>
      <c r="P54" s="353">
        <f t="shared" si="13"/>
        <v>0</v>
      </c>
      <c r="Q54" s="353"/>
      <c r="R54" s="383"/>
      <c r="S54" s="383"/>
      <c r="T54" s="277"/>
      <c r="U54" s="275"/>
      <c r="V54" s="275"/>
      <c r="W54" s="275"/>
      <c r="X54" s="6"/>
      <c r="Y54" s="6"/>
      <c r="Z54" s="6"/>
      <c r="AD54" s="5"/>
      <c r="AE54" s="5"/>
      <c r="AF54" s="6"/>
      <c r="AG54" s="6"/>
      <c r="AH54" s="6"/>
      <c r="AI54" s="6"/>
      <c r="AJ54" s="6"/>
      <c r="AK54" s="6"/>
      <c r="AL54" s="6"/>
      <c r="AM54" s="6"/>
      <c r="AN54" s="6"/>
      <c r="AO54" s="6"/>
    </row>
    <row r="55" spans="1:41" s="7" customFormat="1" ht="27.95" customHeight="1" x14ac:dyDescent="0.25">
      <c r="A55" s="14"/>
      <c r="B55" s="36">
        <v>8</v>
      </c>
      <c r="C55" s="178"/>
      <c r="D55" s="178"/>
      <c r="E55" s="178"/>
      <c r="F55" s="177"/>
      <c r="G55" s="128"/>
      <c r="H55" s="128"/>
      <c r="I55" s="27"/>
      <c r="J55" s="27"/>
      <c r="K55" s="27"/>
      <c r="L55" s="27"/>
      <c r="M55" s="17"/>
      <c r="N55" s="35"/>
      <c r="O55" s="180"/>
      <c r="P55" s="353">
        <f t="shared" si="13"/>
        <v>0</v>
      </c>
      <c r="Q55" s="353"/>
      <c r="R55" s="383"/>
      <c r="S55" s="383"/>
      <c r="T55" s="277"/>
      <c r="U55" s="275"/>
      <c r="V55" s="275"/>
      <c r="W55" s="275"/>
      <c r="X55" s="6"/>
      <c r="Y55" s="6"/>
      <c r="Z55" s="6"/>
      <c r="AD55" s="5"/>
      <c r="AE55" s="5"/>
      <c r="AF55" s="6"/>
      <c r="AG55" s="6"/>
      <c r="AH55" s="6"/>
      <c r="AI55" s="6"/>
      <c r="AJ55" s="6"/>
      <c r="AK55" s="6"/>
      <c r="AL55" s="6"/>
      <c r="AM55" s="6"/>
      <c r="AN55" s="6"/>
      <c r="AO55" s="6"/>
    </row>
    <row r="56" spans="1:41" s="7" customFormat="1" ht="27.95" customHeight="1" x14ac:dyDescent="0.25">
      <c r="A56" s="14"/>
      <c r="B56" s="36">
        <v>9</v>
      </c>
      <c r="C56" s="178"/>
      <c r="D56" s="178"/>
      <c r="E56" s="178"/>
      <c r="F56" s="177"/>
      <c r="G56" s="128"/>
      <c r="H56" s="128"/>
      <c r="I56" s="27"/>
      <c r="J56" s="27"/>
      <c r="K56" s="27"/>
      <c r="L56" s="27"/>
      <c r="M56" s="17"/>
      <c r="N56" s="35"/>
      <c r="O56" s="180"/>
      <c r="P56" s="353">
        <f t="shared" si="13"/>
        <v>0</v>
      </c>
      <c r="Q56" s="353"/>
      <c r="R56" s="383"/>
      <c r="S56" s="383"/>
      <c r="T56" s="277"/>
      <c r="U56" s="275"/>
      <c r="V56" s="275"/>
      <c r="W56" s="275"/>
      <c r="X56" s="6"/>
      <c r="Y56" s="6"/>
      <c r="Z56" s="6"/>
      <c r="AD56" s="5"/>
      <c r="AE56" s="5"/>
      <c r="AF56" s="6"/>
      <c r="AG56" s="6"/>
      <c r="AH56" s="6"/>
      <c r="AI56" s="6"/>
      <c r="AJ56" s="6"/>
      <c r="AK56" s="6"/>
      <c r="AL56" s="6"/>
      <c r="AM56" s="6"/>
      <c r="AN56" s="6"/>
      <c r="AO56" s="6"/>
    </row>
    <row r="57" spans="1:41" s="7" customFormat="1" ht="27.95" customHeight="1" x14ac:dyDescent="0.25">
      <c r="A57" s="14"/>
      <c r="B57" s="36">
        <v>10</v>
      </c>
      <c r="C57" s="178"/>
      <c r="D57" s="178"/>
      <c r="E57" s="178"/>
      <c r="F57" s="177"/>
      <c r="G57" s="128"/>
      <c r="H57" s="128"/>
      <c r="I57" s="27"/>
      <c r="J57" s="27"/>
      <c r="K57" s="27"/>
      <c r="L57" s="27"/>
      <c r="M57" s="17"/>
      <c r="N57" s="35"/>
      <c r="O57" s="180"/>
      <c r="P57" s="353">
        <f t="shared" si="13"/>
        <v>0</v>
      </c>
      <c r="Q57" s="353"/>
      <c r="R57" s="383"/>
      <c r="S57" s="383"/>
      <c r="T57" s="277"/>
      <c r="U57" s="275"/>
      <c r="V57" s="275"/>
      <c r="W57" s="275"/>
      <c r="X57" s="6"/>
      <c r="Y57" s="6"/>
      <c r="Z57" s="6"/>
      <c r="AD57" s="5"/>
      <c r="AE57" s="5"/>
      <c r="AF57" s="6"/>
      <c r="AG57" s="6"/>
      <c r="AH57" s="6"/>
      <c r="AI57" s="6"/>
      <c r="AJ57" s="6"/>
      <c r="AK57" s="6"/>
      <c r="AL57" s="6"/>
      <c r="AM57" s="6"/>
      <c r="AN57" s="6"/>
      <c r="AO57" s="6"/>
    </row>
    <row r="58" spans="1:41" s="7" customFormat="1" ht="27.95" customHeight="1" x14ac:dyDescent="0.25">
      <c r="A58" s="14"/>
      <c r="B58" s="36">
        <v>11</v>
      </c>
      <c r="C58" s="178"/>
      <c r="D58" s="178"/>
      <c r="E58" s="178"/>
      <c r="F58" s="177"/>
      <c r="G58" s="128"/>
      <c r="H58" s="128"/>
      <c r="I58" s="27"/>
      <c r="J58" s="27"/>
      <c r="K58" s="27"/>
      <c r="L58" s="27"/>
      <c r="M58" s="17"/>
      <c r="N58" s="35"/>
      <c r="O58" s="180"/>
      <c r="P58" s="353">
        <f t="shared" si="13"/>
        <v>0</v>
      </c>
      <c r="Q58" s="353"/>
      <c r="R58" s="383"/>
      <c r="S58" s="383"/>
      <c r="T58" s="277"/>
      <c r="U58" s="275"/>
      <c r="V58" s="275"/>
      <c r="W58" s="275"/>
      <c r="X58" s="6"/>
      <c r="Y58" s="6"/>
      <c r="Z58" s="6"/>
      <c r="AD58" s="5"/>
      <c r="AE58" s="5"/>
      <c r="AF58" s="6"/>
      <c r="AG58" s="6"/>
      <c r="AH58" s="6"/>
      <c r="AI58" s="6"/>
      <c r="AJ58" s="6"/>
      <c r="AK58" s="6"/>
      <c r="AL58" s="6"/>
      <c r="AM58" s="6"/>
      <c r="AN58" s="6"/>
      <c r="AO58" s="6"/>
    </row>
    <row r="59" spans="1:41" s="7" customFormat="1" ht="27.95" customHeight="1" x14ac:dyDescent="0.25">
      <c r="A59" s="14"/>
      <c r="B59" s="36">
        <v>12</v>
      </c>
      <c r="C59" s="178"/>
      <c r="D59" s="178"/>
      <c r="E59" s="178"/>
      <c r="F59" s="177"/>
      <c r="G59" s="128"/>
      <c r="H59" s="128"/>
      <c r="I59" s="27"/>
      <c r="J59" s="27"/>
      <c r="K59" s="27"/>
      <c r="L59" s="27"/>
      <c r="M59" s="17"/>
      <c r="N59" s="35"/>
      <c r="O59" s="180"/>
      <c r="P59" s="353">
        <f t="shared" si="13"/>
        <v>0</v>
      </c>
      <c r="Q59" s="353"/>
      <c r="R59" s="383"/>
      <c r="S59" s="383"/>
      <c r="T59" s="277"/>
      <c r="U59" s="275"/>
      <c r="V59" s="275"/>
      <c r="W59" s="275"/>
      <c r="X59" s="6"/>
      <c r="Y59" s="6"/>
      <c r="Z59" s="6"/>
      <c r="AD59" s="5"/>
      <c r="AE59" s="5"/>
      <c r="AF59" s="6"/>
      <c r="AG59" s="6"/>
      <c r="AH59" s="6"/>
      <c r="AI59" s="6"/>
      <c r="AJ59" s="6"/>
      <c r="AK59" s="6"/>
      <c r="AL59" s="6"/>
      <c r="AM59" s="6"/>
      <c r="AN59" s="6"/>
      <c r="AO59" s="6"/>
    </row>
    <row r="60" spans="1:41" s="7" customFormat="1" ht="27.95" customHeight="1" x14ac:dyDescent="0.25">
      <c r="A60" s="14"/>
      <c r="B60" s="36">
        <v>13</v>
      </c>
      <c r="C60" s="178"/>
      <c r="D60" s="178"/>
      <c r="E60" s="178"/>
      <c r="F60" s="177"/>
      <c r="G60" s="128"/>
      <c r="H60" s="128"/>
      <c r="I60" s="27"/>
      <c r="J60" s="27"/>
      <c r="K60" s="27"/>
      <c r="L60" s="27"/>
      <c r="M60" s="17"/>
      <c r="N60" s="35"/>
      <c r="O60" s="180"/>
      <c r="P60" s="353">
        <f t="shared" si="13"/>
        <v>0</v>
      </c>
      <c r="Q60" s="353"/>
      <c r="R60" s="383"/>
      <c r="S60" s="383"/>
      <c r="T60" s="277"/>
      <c r="U60" s="275"/>
      <c r="V60" s="275"/>
      <c r="W60" s="275"/>
      <c r="X60" s="6"/>
      <c r="Y60" s="6"/>
      <c r="Z60" s="6"/>
      <c r="AD60" s="5"/>
      <c r="AE60" s="5"/>
      <c r="AF60" s="6"/>
      <c r="AG60" s="6"/>
      <c r="AH60" s="6"/>
      <c r="AI60" s="6"/>
      <c r="AJ60" s="6"/>
      <c r="AK60" s="6"/>
      <c r="AL60" s="6"/>
      <c r="AM60" s="6"/>
      <c r="AN60" s="6"/>
      <c r="AO60" s="6"/>
    </row>
    <row r="61" spans="1:41" s="7" customFormat="1" ht="27.95" customHeight="1" x14ac:dyDescent="0.25">
      <c r="A61" s="14"/>
      <c r="B61" s="36">
        <v>14</v>
      </c>
      <c r="C61" s="178"/>
      <c r="D61" s="178"/>
      <c r="E61" s="178"/>
      <c r="F61" s="177"/>
      <c r="G61" s="128"/>
      <c r="H61" s="128"/>
      <c r="I61" s="27"/>
      <c r="J61" s="27"/>
      <c r="K61" s="27"/>
      <c r="L61" s="27"/>
      <c r="M61" s="17"/>
      <c r="N61" s="35"/>
      <c r="O61" s="180"/>
      <c r="P61" s="353">
        <f t="shared" si="13"/>
        <v>0</v>
      </c>
      <c r="Q61" s="353"/>
      <c r="R61" s="383"/>
      <c r="S61" s="383"/>
      <c r="T61" s="277"/>
      <c r="U61" s="275"/>
      <c r="V61" s="275"/>
      <c r="W61" s="275"/>
      <c r="X61" s="6"/>
      <c r="Y61" s="6"/>
      <c r="Z61" s="6"/>
      <c r="AD61" s="5"/>
      <c r="AE61" s="5"/>
      <c r="AF61" s="6"/>
      <c r="AG61" s="6"/>
      <c r="AH61" s="6"/>
      <c r="AI61" s="6"/>
      <c r="AJ61" s="6"/>
      <c r="AK61" s="6"/>
      <c r="AL61" s="6"/>
      <c r="AM61" s="6"/>
      <c r="AN61" s="6"/>
      <c r="AO61" s="6"/>
    </row>
    <row r="62" spans="1:41" s="7" customFormat="1" ht="27.95" customHeight="1" x14ac:dyDescent="0.25">
      <c r="A62" s="14"/>
      <c r="B62" s="36">
        <v>15</v>
      </c>
      <c r="C62" s="178"/>
      <c r="D62" s="178"/>
      <c r="E62" s="178"/>
      <c r="F62" s="177"/>
      <c r="G62" s="128"/>
      <c r="H62" s="128"/>
      <c r="I62" s="27"/>
      <c r="J62" s="27"/>
      <c r="K62" s="27"/>
      <c r="L62" s="27"/>
      <c r="M62" s="17"/>
      <c r="N62" s="35"/>
      <c r="O62" s="180"/>
      <c r="P62" s="353">
        <f t="shared" si="13"/>
        <v>0</v>
      </c>
      <c r="Q62" s="353"/>
      <c r="R62" s="383"/>
      <c r="S62" s="383"/>
      <c r="T62" s="277"/>
      <c r="U62" s="275"/>
      <c r="V62" s="275"/>
      <c r="W62" s="275"/>
      <c r="X62" s="6"/>
      <c r="Y62" s="6"/>
      <c r="Z62" s="6"/>
      <c r="AD62" s="5"/>
      <c r="AE62" s="5"/>
      <c r="AF62" s="6"/>
      <c r="AG62" s="6"/>
      <c r="AH62" s="6"/>
      <c r="AI62" s="6"/>
      <c r="AJ62" s="6"/>
      <c r="AK62" s="6"/>
      <c r="AL62" s="6"/>
      <c r="AM62" s="6"/>
      <c r="AN62" s="6"/>
      <c r="AO62" s="6"/>
    </row>
    <row r="63" spans="1:41" s="7" customFormat="1" ht="27.95" customHeight="1" x14ac:dyDescent="0.25">
      <c r="A63" s="14"/>
      <c r="B63" s="36">
        <v>16</v>
      </c>
      <c r="C63" s="178"/>
      <c r="D63" s="178"/>
      <c r="E63" s="178"/>
      <c r="F63" s="177"/>
      <c r="G63" s="128"/>
      <c r="H63" s="128"/>
      <c r="I63" s="27"/>
      <c r="J63" s="27"/>
      <c r="K63" s="27"/>
      <c r="L63" s="27"/>
      <c r="M63" s="17"/>
      <c r="N63" s="35"/>
      <c r="O63" s="180"/>
      <c r="P63" s="353">
        <f t="shared" si="13"/>
        <v>0</v>
      </c>
      <c r="Q63" s="353"/>
      <c r="R63" s="383"/>
      <c r="S63" s="383"/>
      <c r="T63" s="277"/>
      <c r="U63" s="275"/>
      <c r="V63" s="275"/>
      <c r="W63" s="275"/>
      <c r="X63" s="6"/>
      <c r="Y63" s="6"/>
      <c r="Z63" s="6"/>
      <c r="AD63" s="5"/>
      <c r="AE63" s="5"/>
      <c r="AF63" s="6"/>
      <c r="AG63" s="6"/>
      <c r="AH63" s="6"/>
      <c r="AI63" s="6"/>
      <c r="AJ63" s="6"/>
      <c r="AK63" s="6"/>
      <c r="AL63" s="6"/>
      <c r="AM63" s="6"/>
      <c r="AN63" s="6"/>
      <c r="AO63" s="6"/>
    </row>
    <row r="64" spans="1:41" s="7" customFormat="1" ht="27.95" customHeight="1" x14ac:dyDescent="0.25">
      <c r="A64" s="14"/>
      <c r="B64" s="36">
        <v>17</v>
      </c>
      <c r="C64" s="178"/>
      <c r="D64" s="178"/>
      <c r="E64" s="178"/>
      <c r="F64" s="177"/>
      <c r="G64" s="128"/>
      <c r="H64" s="128"/>
      <c r="I64" s="27"/>
      <c r="J64" s="27"/>
      <c r="K64" s="27"/>
      <c r="L64" s="27"/>
      <c r="M64" s="17"/>
      <c r="N64" s="35"/>
      <c r="O64" s="180"/>
      <c r="P64" s="353">
        <f t="shared" si="13"/>
        <v>0</v>
      </c>
      <c r="Q64" s="353"/>
      <c r="R64" s="383"/>
      <c r="S64" s="383"/>
      <c r="T64" s="277"/>
      <c r="U64" s="275"/>
      <c r="V64" s="275"/>
      <c r="W64" s="275"/>
      <c r="X64" s="6"/>
      <c r="Y64" s="6"/>
      <c r="Z64" s="6"/>
      <c r="AD64" s="5"/>
      <c r="AE64" s="5"/>
      <c r="AF64" s="6"/>
      <c r="AG64" s="6"/>
      <c r="AH64" s="6"/>
      <c r="AI64" s="6"/>
      <c r="AJ64" s="6"/>
      <c r="AK64" s="6"/>
      <c r="AL64" s="6"/>
      <c r="AM64" s="6"/>
      <c r="AN64" s="6"/>
      <c r="AO64" s="6"/>
    </row>
    <row r="65" spans="1:41" s="7" customFormat="1" ht="27.95" customHeight="1" x14ac:dyDescent="0.25">
      <c r="A65" s="14"/>
      <c r="B65" s="36">
        <v>18</v>
      </c>
      <c r="C65" s="178"/>
      <c r="D65" s="178"/>
      <c r="E65" s="178"/>
      <c r="F65" s="177"/>
      <c r="G65" s="128"/>
      <c r="H65" s="128"/>
      <c r="I65" s="27"/>
      <c r="J65" s="27"/>
      <c r="K65" s="27"/>
      <c r="L65" s="27"/>
      <c r="M65" s="17"/>
      <c r="N65" s="35"/>
      <c r="O65" s="180"/>
      <c r="P65" s="353">
        <f t="shared" si="13"/>
        <v>0</v>
      </c>
      <c r="Q65" s="353"/>
      <c r="R65" s="383"/>
      <c r="S65" s="383"/>
      <c r="T65" s="277"/>
      <c r="U65" s="275"/>
      <c r="V65" s="275"/>
      <c r="W65" s="275"/>
      <c r="X65" s="6"/>
      <c r="Y65" s="6"/>
      <c r="Z65" s="6"/>
      <c r="AD65" s="5"/>
      <c r="AE65" s="5"/>
      <c r="AF65" s="6"/>
      <c r="AG65" s="6"/>
      <c r="AH65" s="6"/>
      <c r="AI65" s="6"/>
      <c r="AJ65" s="6"/>
      <c r="AK65" s="6"/>
      <c r="AL65" s="6"/>
      <c r="AM65" s="6"/>
      <c r="AN65" s="6"/>
      <c r="AO65" s="6"/>
    </row>
    <row r="66" spans="1:41" s="7" customFormat="1" ht="27.95" customHeight="1" x14ac:dyDescent="0.25">
      <c r="A66" s="14"/>
      <c r="B66" s="36">
        <v>19</v>
      </c>
      <c r="C66" s="178"/>
      <c r="D66" s="178"/>
      <c r="E66" s="178"/>
      <c r="F66" s="177"/>
      <c r="G66" s="128"/>
      <c r="H66" s="128"/>
      <c r="I66" s="27"/>
      <c r="J66" s="27"/>
      <c r="K66" s="27"/>
      <c r="L66" s="27"/>
      <c r="M66" s="17"/>
      <c r="N66" s="35"/>
      <c r="O66" s="180"/>
      <c r="P66" s="353">
        <f t="shared" si="13"/>
        <v>0</v>
      </c>
      <c r="Q66" s="353"/>
      <c r="R66" s="383"/>
      <c r="S66" s="383"/>
      <c r="T66" s="277"/>
      <c r="U66" s="275"/>
      <c r="V66" s="275"/>
      <c r="W66" s="275"/>
      <c r="X66" s="6"/>
      <c r="Y66" s="6"/>
      <c r="Z66" s="6"/>
      <c r="AD66" s="5"/>
      <c r="AE66" s="5"/>
      <c r="AF66" s="6"/>
      <c r="AG66" s="6"/>
      <c r="AH66" s="6"/>
      <c r="AI66" s="6"/>
      <c r="AJ66" s="6"/>
      <c r="AK66" s="6"/>
      <c r="AL66" s="6"/>
      <c r="AM66" s="6"/>
      <c r="AN66" s="6"/>
      <c r="AO66" s="6"/>
    </row>
    <row r="67" spans="1:41" s="7" customFormat="1" ht="27.95" customHeight="1" x14ac:dyDescent="0.25">
      <c r="A67" s="14"/>
      <c r="B67" s="36">
        <v>20</v>
      </c>
      <c r="C67" s="178"/>
      <c r="D67" s="178"/>
      <c r="E67" s="178"/>
      <c r="F67" s="177"/>
      <c r="G67" s="128"/>
      <c r="H67" s="128"/>
      <c r="I67" s="27"/>
      <c r="J67" s="27"/>
      <c r="K67" s="27"/>
      <c r="L67" s="27"/>
      <c r="M67" s="17"/>
      <c r="N67" s="35"/>
      <c r="O67" s="180"/>
      <c r="P67" s="353">
        <f t="shared" si="13"/>
        <v>0</v>
      </c>
      <c r="Q67" s="353"/>
      <c r="R67" s="383"/>
      <c r="S67" s="383"/>
      <c r="T67" s="277"/>
      <c r="U67" s="275"/>
      <c r="V67" s="275"/>
      <c r="W67" s="275"/>
      <c r="X67" s="6"/>
      <c r="Y67" s="6"/>
      <c r="Z67" s="6"/>
      <c r="AD67" s="5"/>
      <c r="AE67" s="5"/>
      <c r="AF67" s="6"/>
      <c r="AG67" s="6"/>
      <c r="AH67" s="6"/>
      <c r="AI67" s="6"/>
      <c r="AJ67" s="6"/>
      <c r="AK67" s="6"/>
      <c r="AL67" s="6"/>
      <c r="AM67" s="6"/>
      <c r="AN67" s="6"/>
      <c r="AO67" s="6"/>
    </row>
    <row r="68" spans="1:41" s="7" customFormat="1" ht="27.95" customHeight="1" x14ac:dyDescent="0.25">
      <c r="A68" s="14"/>
      <c r="B68" s="36">
        <v>21</v>
      </c>
      <c r="C68" s="178"/>
      <c r="D68" s="178"/>
      <c r="E68" s="178"/>
      <c r="F68" s="177"/>
      <c r="G68" s="128"/>
      <c r="H68" s="128"/>
      <c r="I68" s="27"/>
      <c r="J68" s="27"/>
      <c r="K68" s="27"/>
      <c r="L68" s="27"/>
      <c r="M68" s="17"/>
      <c r="N68" s="35"/>
      <c r="O68" s="180"/>
      <c r="P68" s="353">
        <f t="shared" si="13"/>
        <v>0</v>
      </c>
      <c r="Q68" s="353"/>
      <c r="R68" s="383"/>
      <c r="S68" s="383"/>
      <c r="T68" s="277"/>
      <c r="U68" s="275"/>
      <c r="V68" s="275"/>
      <c r="W68" s="275"/>
      <c r="X68" s="6"/>
      <c r="Y68" s="6"/>
      <c r="Z68" s="6"/>
      <c r="AD68" s="5"/>
      <c r="AE68" s="5"/>
      <c r="AF68" s="6"/>
      <c r="AG68" s="6"/>
      <c r="AH68" s="6"/>
      <c r="AI68" s="6"/>
      <c r="AJ68" s="6"/>
      <c r="AK68" s="6"/>
      <c r="AL68" s="6"/>
      <c r="AM68" s="6"/>
      <c r="AN68" s="6"/>
      <c r="AO68" s="6"/>
    </row>
    <row r="69" spans="1:41" s="7" customFormat="1" ht="27.95" customHeight="1" x14ac:dyDescent="0.25">
      <c r="A69" s="14"/>
      <c r="B69" s="36">
        <v>22</v>
      </c>
      <c r="C69" s="178"/>
      <c r="D69" s="178"/>
      <c r="E69" s="178"/>
      <c r="F69" s="177"/>
      <c r="G69" s="128"/>
      <c r="H69" s="128"/>
      <c r="I69" s="27"/>
      <c r="J69" s="27"/>
      <c r="K69" s="27"/>
      <c r="L69" s="27"/>
      <c r="M69" s="17"/>
      <c r="N69" s="35"/>
      <c r="O69" s="180"/>
      <c r="P69" s="353">
        <f t="shared" si="13"/>
        <v>0</v>
      </c>
      <c r="Q69" s="353"/>
      <c r="R69" s="383"/>
      <c r="S69" s="383"/>
      <c r="T69" s="277"/>
      <c r="U69" s="275"/>
      <c r="V69" s="275"/>
      <c r="W69" s="275"/>
      <c r="X69" s="6"/>
      <c r="Y69" s="6"/>
      <c r="Z69" s="6"/>
      <c r="AD69" s="5"/>
      <c r="AE69" s="5"/>
      <c r="AF69" s="6"/>
      <c r="AG69" s="6"/>
      <c r="AH69" s="6"/>
      <c r="AI69" s="6"/>
      <c r="AJ69" s="6"/>
      <c r="AK69" s="6"/>
      <c r="AL69" s="6"/>
      <c r="AM69" s="6"/>
      <c r="AN69" s="6"/>
      <c r="AO69" s="6"/>
    </row>
    <row r="70" spans="1:41" s="7" customFormat="1" ht="27.95" customHeight="1" x14ac:dyDescent="0.25">
      <c r="A70" s="14"/>
      <c r="B70" s="36">
        <v>23</v>
      </c>
      <c r="C70" s="178"/>
      <c r="D70" s="178"/>
      <c r="E70" s="178"/>
      <c r="F70" s="177"/>
      <c r="G70" s="128"/>
      <c r="H70" s="128"/>
      <c r="I70" s="27"/>
      <c r="J70" s="27"/>
      <c r="K70" s="27"/>
      <c r="L70" s="27"/>
      <c r="M70" s="17"/>
      <c r="N70" s="35"/>
      <c r="O70" s="180"/>
      <c r="P70" s="353">
        <f t="shared" si="13"/>
        <v>0</v>
      </c>
      <c r="Q70" s="353"/>
      <c r="R70" s="383"/>
      <c r="S70" s="383"/>
      <c r="T70" s="277"/>
      <c r="U70" s="275"/>
      <c r="V70" s="275"/>
      <c r="W70" s="275"/>
      <c r="X70" s="6"/>
      <c r="Y70" s="6"/>
      <c r="Z70" s="6"/>
      <c r="AD70" s="5"/>
      <c r="AE70" s="5"/>
      <c r="AF70" s="6"/>
      <c r="AG70" s="6"/>
      <c r="AH70" s="6"/>
      <c r="AI70" s="6"/>
      <c r="AJ70" s="6"/>
      <c r="AK70" s="6"/>
      <c r="AL70" s="6"/>
      <c r="AM70" s="6"/>
      <c r="AN70" s="6"/>
      <c r="AO70" s="6"/>
    </row>
    <row r="71" spans="1:41" s="7" customFormat="1" ht="27.95" customHeight="1" x14ac:dyDescent="0.25">
      <c r="A71" s="14"/>
      <c r="B71" s="36">
        <v>24</v>
      </c>
      <c r="C71" s="178"/>
      <c r="D71" s="178"/>
      <c r="E71" s="178"/>
      <c r="F71" s="177"/>
      <c r="G71" s="128"/>
      <c r="H71" s="128"/>
      <c r="I71" s="27"/>
      <c r="J71" s="27"/>
      <c r="K71" s="27"/>
      <c r="L71" s="27"/>
      <c r="M71" s="17"/>
      <c r="N71" s="35"/>
      <c r="O71" s="180"/>
      <c r="P71" s="353">
        <f t="shared" si="13"/>
        <v>0</v>
      </c>
      <c r="Q71" s="353"/>
      <c r="R71" s="383"/>
      <c r="S71" s="383"/>
      <c r="T71" s="277"/>
      <c r="U71" s="275"/>
      <c r="V71" s="275"/>
      <c r="W71" s="275"/>
      <c r="X71" s="6"/>
      <c r="Y71" s="6"/>
      <c r="Z71" s="6"/>
      <c r="AD71" s="5"/>
      <c r="AE71" s="5"/>
      <c r="AF71" s="6"/>
      <c r="AG71" s="6"/>
      <c r="AH71" s="6"/>
      <c r="AI71" s="6"/>
      <c r="AJ71" s="6"/>
      <c r="AK71" s="6"/>
      <c r="AL71" s="6"/>
      <c r="AM71" s="6"/>
      <c r="AN71" s="6"/>
      <c r="AO71" s="6"/>
    </row>
    <row r="72" spans="1:41" s="7" customFormat="1" ht="27.95" customHeight="1" x14ac:dyDescent="0.25">
      <c r="A72" s="14"/>
      <c r="B72" s="36">
        <v>25</v>
      </c>
      <c r="C72" s="178"/>
      <c r="D72" s="178"/>
      <c r="E72" s="178"/>
      <c r="F72" s="177"/>
      <c r="G72" s="128"/>
      <c r="H72" s="128"/>
      <c r="I72" s="27"/>
      <c r="J72" s="27"/>
      <c r="K72" s="27"/>
      <c r="L72" s="27"/>
      <c r="M72" s="17"/>
      <c r="N72" s="35"/>
      <c r="O72" s="180"/>
      <c r="P72" s="353">
        <f t="shared" si="13"/>
        <v>0</v>
      </c>
      <c r="Q72" s="353"/>
      <c r="R72" s="383"/>
      <c r="S72" s="383"/>
      <c r="T72" s="277"/>
      <c r="U72" s="275"/>
      <c r="V72" s="275"/>
      <c r="W72" s="275"/>
      <c r="X72" s="6"/>
      <c r="Y72" s="6"/>
      <c r="Z72" s="6"/>
      <c r="AD72" s="5"/>
      <c r="AE72" s="5"/>
      <c r="AF72" s="6"/>
      <c r="AG72" s="6"/>
      <c r="AH72" s="6"/>
      <c r="AI72" s="6"/>
      <c r="AJ72" s="6"/>
      <c r="AK72" s="6"/>
      <c r="AL72" s="6"/>
      <c r="AM72" s="6"/>
      <c r="AN72" s="6"/>
      <c r="AO72" s="6"/>
    </row>
    <row r="73" spans="1:41" s="7" customFormat="1" ht="27.95" customHeight="1" x14ac:dyDescent="0.25">
      <c r="A73" s="14"/>
      <c r="B73" s="36">
        <v>26</v>
      </c>
      <c r="C73" s="178"/>
      <c r="D73" s="178"/>
      <c r="E73" s="178"/>
      <c r="F73" s="177"/>
      <c r="G73" s="128"/>
      <c r="H73" s="128"/>
      <c r="I73" s="27"/>
      <c r="J73" s="27"/>
      <c r="K73" s="27"/>
      <c r="L73" s="27"/>
      <c r="M73" s="17"/>
      <c r="N73" s="35"/>
      <c r="O73" s="180"/>
      <c r="P73" s="353">
        <f t="shared" si="13"/>
        <v>0</v>
      </c>
      <c r="Q73" s="353"/>
      <c r="R73" s="383"/>
      <c r="S73" s="383"/>
      <c r="T73" s="277"/>
      <c r="U73" s="275"/>
      <c r="V73" s="275"/>
      <c r="W73" s="275"/>
      <c r="X73" s="6"/>
      <c r="Y73" s="6"/>
      <c r="Z73" s="6"/>
      <c r="AD73" s="5"/>
      <c r="AE73" s="5"/>
      <c r="AF73" s="6"/>
      <c r="AG73" s="6"/>
      <c r="AH73" s="6"/>
      <c r="AI73" s="6"/>
      <c r="AJ73" s="6"/>
      <c r="AK73" s="6"/>
      <c r="AL73" s="6"/>
      <c r="AM73" s="6"/>
      <c r="AN73" s="6"/>
      <c r="AO73" s="6"/>
    </row>
    <row r="74" spans="1:41" s="7" customFormat="1" ht="27.95" customHeight="1" x14ac:dyDescent="0.25">
      <c r="A74" s="14"/>
      <c r="B74" s="36">
        <v>27</v>
      </c>
      <c r="C74" s="178"/>
      <c r="D74" s="178"/>
      <c r="E74" s="178"/>
      <c r="F74" s="177"/>
      <c r="G74" s="128"/>
      <c r="H74" s="128"/>
      <c r="I74" s="27"/>
      <c r="J74" s="27"/>
      <c r="K74" s="27"/>
      <c r="L74" s="27"/>
      <c r="M74" s="17"/>
      <c r="N74" s="35"/>
      <c r="O74" s="180"/>
      <c r="P74" s="353">
        <f t="shared" si="13"/>
        <v>0</v>
      </c>
      <c r="Q74" s="353"/>
      <c r="R74" s="383"/>
      <c r="S74" s="383"/>
      <c r="T74" s="277"/>
      <c r="U74" s="275"/>
      <c r="V74" s="275"/>
      <c r="W74" s="275"/>
      <c r="X74" s="6"/>
      <c r="Y74" s="6"/>
      <c r="Z74" s="6"/>
      <c r="AD74" s="5"/>
      <c r="AE74" s="5"/>
      <c r="AF74" s="6"/>
      <c r="AG74" s="6"/>
      <c r="AH74" s="6"/>
      <c r="AI74" s="6"/>
      <c r="AJ74" s="6"/>
      <c r="AK74" s="6"/>
      <c r="AL74" s="6"/>
      <c r="AM74" s="6"/>
      <c r="AN74" s="6"/>
      <c r="AO74" s="6"/>
    </row>
    <row r="75" spans="1:41" s="7" customFormat="1" ht="27.95" customHeight="1" x14ac:dyDescent="0.25">
      <c r="A75" s="14"/>
      <c r="B75" s="36">
        <v>28</v>
      </c>
      <c r="C75" s="178"/>
      <c r="D75" s="178"/>
      <c r="E75" s="178"/>
      <c r="F75" s="177"/>
      <c r="G75" s="128"/>
      <c r="H75" s="128"/>
      <c r="I75" s="27"/>
      <c r="J75" s="27"/>
      <c r="K75" s="27"/>
      <c r="L75" s="27"/>
      <c r="M75" s="17"/>
      <c r="N75" s="35"/>
      <c r="O75" s="180"/>
      <c r="P75" s="353">
        <f t="shared" si="13"/>
        <v>0</v>
      </c>
      <c r="Q75" s="353"/>
      <c r="R75" s="383"/>
      <c r="S75" s="383"/>
      <c r="T75" s="277"/>
      <c r="U75" s="275"/>
      <c r="V75" s="275"/>
      <c r="W75" s="275"/>
      <c r="X75" s="6"/>
      <c r="Y75" s="6"/>
      <c r="Z75" s="6"/>
      <c r="AD75" s="5"/>
      <c r="AE75" s="5"/>
      <c r="AF75" s="6"/>
      <c r="AG75" s="6"/>
      <c r="AH75" s="6"/>
      <c r="AI75" s="6"/>
      <c r="AJ75" s="6"/>
      <c r="AK75" s="6"/>
      <c r="AL75" s="6"/>
      <c r="AM75" s="6"/>
      <c r="AN75" s="6"/>
      <c r="AO75" s="6"/>
    </row>
    <row r="76" spans="1:41" s="7" customFormat="1" ht="27.95" customHeight="1" x14ac:dyDescent="0.25">
      <c r="A76" s="14"/>
      <c r="B76" s="36">
        <v>29</v>
      </c>
      <c r="C76" s="178"/>
      <c r="D76" s="178"/>
      <c r="E76" s="178"/>
      <c r="F76" s="177"/>
      <c r="G76" s="128"/>
      <c r="H76" s="128"/>
      <c r="I76" s="27"/>
      <c r="J76" s="27"/>
      <c r="K76" s="27"/>
      <c r="L76" s="27"/>
      <c r="M76" s="17"/>
      <c r="N76" s="35"/>
      <c r="O76" s="180"/>
      <c r="P76" s="353">
        <f t="shared" si="13"/>
        <v>0</v>
      </c>
      <c r="Q76" s="353"/>
      <c r="R76" s="383"/>
      <c r="S76" s="383"/>
      <c r="T76" s="277"/>
      <c r="U76" s="275"/>
      <c r="V76" s="275"/>
      <c r="W76" s="275"/>
      <c r="X76" s="6"/>
      <c r="Y76" s="6"/>
      <c r="Z76" s="6"/>
      <c r="AD76" s="5"/>
      <c r="AE76" s="5"/>
      <c r="AF76" s="6"/>
      <c r="AG76" s="6"/>
      <c r="AH76" s="6"/>
      <c r="AI76" s="6"/>
      <c r="AJ76" s="6"/>
      <c r="AK76" s="6"/>
      <c r="AL76" s="6"/>
      <c r="AM76" s="6"/>
      <c r="AN76" s="6"/>
      <c r="AO76" s="6"/>
    </row>
    <row r="77" spans="1:41" s="7" customFormat="1" ht="27.95" customHeight="1" x14ac:dyDescent="0.25">
      <c r="A77" s="14"/>
      <c r="B77" s="36">
        <v>30</v>
      </c>
      <c r="C77" s="178"/>
      <c r="D77" s="178"/>
      <c r="E77" s="178"/>
      <c r="F77" s="177"/>
      <c r="G77" s="128"/>
      <c r="H77" s="128"/>
      <c r="I77" s="27"/>
      <c r="J77" s="27"/>
      <c r="K77" s="27"/>
      <c r="L77" s="27"/>
      <c r="M77" s="17"/>
      <c r="N77" s="35"/>
      <c r="O77" s="180"/>
      <c r="P77" s="353">
        <f t="shared" si="13"/>
        <v>0</v>
      </c>
      <c r="Q77" s="353"/>
      <c r="R77" s="383"/>
      <c r="S77" s="383"/>
      <c r="T77" s="277"/>
      <c r="U77" s="275"/>
      <c r="V77" s="275"/>
      <c r="W77" s="275"/>
      <c r="X77" s="6"/>
      <c r="Y77" s="6"/>
      <c r="Z77" s="6"/>
      <c r="AD77" s="5"/>
      <c r="AE77" s="5"/>
      <c r="AF77" s="6"/>
      <c r="AG77" s="6"/>
      <c r="AH77" s="6"/>
      <c r="AI77" s="6"/>
      <c r="AJ77" s="6"/>
      <c r="AK77" s="6"/>
      <c r="AL77" s="6"/>
      <c r="AM77" s="6"/>
      <c r="AN77" s="6"/>
      <c r="AO77" s="6"/>
    </row>
    <row r="78" spans="1:41" s="7" customFormat="1" ht="18" customHeight="1" x14ac:dyDescent="0.25">
      <c r="A78" s="14"/>
      <c r="B78" s="23"/>
      <c r="C78" s="90"/>
      <c r="D78" s="90"/>
      <c r="E78" s="90"/>
      <c r="F78" s="36">
        <f>COUNTIF(F48:F77,"yes")</f>
        <v>0</v>
      </c>
      <c r="G78" s="406" t="s">
        <v>77</v>
      </c>
      <c r="H78" s="407"/>
      <c r="I78" s="160">
        <f>SUM(I47:I77)</f>
        <v>0</v>
      </c>
      <c r="J78" s="160">
        <f t="shared" ref="J78:L78" si="14">SUM(J47:J77)</f>
        <v>0</v>
      </c>
      <c r="K78" s="160">
        <f t="shared" si="14"/>
        <v>0</v>
      </c>
      <c r="L78" s="160">
        <f t="shared" si="14"/>
        <v>0</v>
      </c>
      <c r="M78" s="17"/>
      <c r="N78" s="35"/>
      <c r="O78" s="148"/>
      <c r="P78" s="383"/>
      <c r="Q78" s="411"/>
      <c r="R78" s="383"/>
      <c r="S78" s="411"/>
      <c r="U78" s="6"/>
      <c r="V78" s="6"/>
      <c r="W78" s="6"/>
      <c r="X78" s="6"/>
      <c r="Y78" s="6"/>
      <c r="Z78" s="6"/>
      <c r="AD78" s="5"/>
      <c r="AE78" s="5"/>
      <c r="AF78" s="6"/>
      <c r="AG78" s="6"/>
      <c r="AH78" s="6"/>
      <c r="AI78" s="6"/>
      <c r="AJ78" s="6"/>
      <c r="AK78" s="6"/>
      <c r="AL78" s="6"/>
      <c r="AM78" s="6"/>
      <c r="AN78" s="6"/>
      <c r="AO78" s="6"/>
    </row>
    <row r="79" spans="1:41" s="7" customFormat="1" ht="9.9499999999999993" customHeight="1" x14ac:dyDescent="0.25">
      <c r="A79" s="14"/>
      <c r="B79" s="16"/>
      <c r="C79" s="90"/>
      <c r="D79" s="90"/>
      <c r="E79" s="90"/>
      <c r="F79" s="90"/>
      <c r="G79" s="91"/>
      <c r="H79" s="91"/>
      <c r="I79" s="91"/>
      <c r="J79" s="91"/>
      <c r="K79" s="91"/>
      <c r="L79" s="91"/>
      <c r="M79" s="17"/>
      <c r="N79" s="35"/>
      <c r="O79" s="30"/>
      <c r="P79" s="30"/>
      <c r="Q79" s="30"/>
      <c r="R79" s="30"/>
      <c r="S79" s="30"/>
      <c r="U79" s="6"/>
      <c r="V79" s="6"/>
      <c r="W79" s="6"/>
      <c r="X79" s="6"/>
      <c r="Y79" s="6"/>
      <c r="Z79" s="6"/>
      <c r="AD79" s="5"/>
      <c r="AE79" s="5"/>
      <c r="AF79" s="6"/>
      <c r="AG79" s="6"/>
      <c r="AH79" s="6"/>
      <c r="AI79" s="6"/>
      <c r="AJ79" s="6"/>
      <c r="AK79" s="6"/>
      <c r="AL79" s="6"/>
      <c r="AM79" s="6"/>
      <c r="AN79" s="6"/>
      <c r="AO79" s="6"/>
    </row>
    <row r="80" spans="1:41" s="7" customFormat="1" ht="18" customHeight="1" x14ac:dyDescent="0.25">
      <c r="A80" s="14"/>
      <c r="B80" s="16"/>
      <c r="C80" s="15" t="s">
        <v>505</v>
      </c>
      <c r="D80" s="15"/>
      <c r="E80" s="15"/>
      <c r="F80" s="15"/>
      <c r="G80" s="91"/>
      <c r="H80" s="91"/>
      <c r="I80" s="91"/>
      <c r="J80" s="91"/>
      <c r="K80" s="91"/>
      <c r="L80" s="91"/>
      <c r="M80" s="17"/>
      <c r="N80" s="35"/>
      <c r="O80" s="30"/>
      <c r="P80" s="30"/>
      <c r="Q80" s="30"/>
      <c r="R80" s="30"/>
      <c r="S80" s="30"/>
      <c r="U80" s="6"/>
      <c r="V80" s="6"/>
      <c r="W80" s="6"/>
      <c r="X80" s="6"/>
      <c r="Y80" s="6"/>
      <c r="Z80" s="6"/>
      <c r="AD80" s="5"/>
      <c r="AE80" s="5"/>
      <c r="AF80" s="6"/>
      <c r="AG80" s="6"/>
      <c r="AH80" s="6"/>
      <c r="AI80" s="6"/>
      <c r="AJ80" s="6"/>
      <c r="AK80" s="6"/>
      <c r="AL80" s="6"/>
      <c r="AM80" s="6"/>
      <c r="AN80" s="6"/>
      <c r="AO80" s="6"/>
    </row>
    <row r="81" spans="1:41" s="7" customFormat="1" ht="18" customHeight="1" x14ac:dyDescent="0.25">
      <c r="A81" s="14"/>
      <c r="B81" s="16"/>
      <c r="C81" s="90" t="s">
        <v>506</v>
      </c>
      <c r="D81" s="90"/>
      <c r="E81" s="398"/>
      <c r="F81" s="399"/>
      <c r="G81" s="399"/>
      <c r="H81" s="399"/>
      <c r="I81" s="399"/>
      <c r="J81" s="399"/>
      <c r="K81" s="399"/>
      <c r="L81" s="400"/>
      <c r="M81" s="17"/>
      <c r="N81" s="35"/>
      <c r="O81" s="30"/>
      <c r="P81" s="30"/>
      <c r="Q81" s="30"/>
      <c r="R81" s="30"/>
      <c r="S81" s="30"/>
      <c r="U81" s="6"/>
      <c r="V81" s="6"/>
      <c r="W81" s="6"/>
      <c r="X81" s="6"/>
      <c r="Y81" s="6"/>
      <c r="Z81" s="6"/>
      <c r="AD81" s="5"/>
      <c r="AE81" s="5"/>
      <c r="AF81" s="6"/>
      <c r="AG81" s="6"/>
      <c r="AH81" s="6"/>
      <c r="AI81" s="6"/>
      <c r="AJ81" s="6"/>
      <c r="AK81" s="6"/>
      <c r="AL81" s="6"/>
      <c r="AM81" s="6"/>
      <c r="AN81" s="6"/>
      <c r="AO81" s="6"/>
    </row>
    <row r="82" spans="1:41" s="7" customFormat="1" ht="18" customHeight="1" x14ac:dyDescent="0.25">
      <c r="A82" s="14"/>
      <c r="B82" s="16"/>
      <c r="C82" s="90" t="s">
        <v>567</v>
      </c>
      <c r="D82" s="90"/>
      <c r="E82" s="398"/>
      <c r="F82" s="399"/>
      <c r="G82" s="399"/>
      <c r="H82" s="399"/>
      <c r="I82" s="399"/>
      <c r="J82" s="399"/>
      <c r="K82" s="399"/>
      <c r="L82" s="400"/>
      <c r="M82" s="17"/>
      <c r="N82" s="35"/>
      <c r="O82" s="30"/>
      <c r="P82" s="30"/>
      <c r="Q82" s="30"/>
      <c r="R82" s="30"/>
      <c r="S82" s="30"/>
      <c r="U82" s="6"/>
      <c r="V82" s="6"/>
      <c r="W82" s="6"/>
      <c r="X82" s="6"/>
      <c r="Y82" s="6"/>
      <c r="Z82" s="6"/>
      <c r="AD82" s="5"/>
      <c r="AE82" s="5"/>
      <c r="AF82" s="6"/>
      <c r="AG82" s="6"/>
      <c r="AH82" s="6"/>
      <c r="AI82" s="6"/>
      <c r="AJ82" s="6"/>
      <c r="AK82" s="6"/>
      <c r="AL82" s="6"/>
      <c r="AM82" s="6"/>
      <c r="AN82" s="6"/>
      <c r="AO82" s="6"/>
    </row>
    <row r="83" spans="1:41" s="7" customFormat="1" ht="18" customHeight="1" x14ac:dyDescent="0.25">
      <c r="A83" s="14"/>
      <c r="B83" s="16"/>
      <c r="C83" s="262" t="s">
        <v>508</v>
      </c>
      <c r="D83" s="90"/>
      <c r="E83" s="398"/>
      <c r="F83" s="399"/>
      <c r="G83" s="399"/>
      <c r="H83" s="399"/>
      <c r="I83" s="399"/>
      <c r="J83" s="399"/>
      <c r="K83" s="399"/>
      <c r="L83" s="400"/>
      <c r="M83" s="17"/>
      <c r="N83" s="35"/>
      <c r="O83" s="30"/>
      <c r="P83" s="30"/>
      <c r="Q83" s="30"/>
      <c r="R83" s="30"/>
      <c r="S83" s="30"/>
      <c r="U83" s="6"/>
      <c r="V83" s="6"/>
      <c r="W83" s="6"/>
      <c r="X83" s="6"/>
      <c r="Y83" s="6"/>
      <c r="Z83" s="6"/>
      <c r="AD83" s="5"/>
      <c r="AE83" s="5"/>
      <c r="AF83" s="6"/>
      <c r="AG83" s="6"/>
      <c r="AH83" s="6"/>
      <c r="AI83" s="6"/>
      <c r="AJ83" s="6"/>
      <c r="AK83" s="6"/>
      <c r="AL83" s="6"/>
      <c r="AM83" s="6"/>
      <c r="AN83" s="6"/>
      <c r="AO83" s="6"/>
    </row>
    <row r="84" spans="1:41" s="7" customFormat="1" ht="18" customHeight="1" x14ac:dyDescent="0.25">
      <c r="A84" s="14"/>
      <c r="B84" s="16"/>
      <c r="C84" s="90" t="s">
        <v>389</v>
      </c>
      <c r="D84" s="90"/>
      <c r="E84" s="398"/>
      <c r="F84" s="399"/>
      <c r="G84" s="399"/>
      <c r="H84" s="399"/>
      <c r="I84" s="399"/>
      <c r="J84" s="399"/>
      <c r="K84" s="399"/>
      <c r="L84" s="400"/>
      <c r="M84" s="17"/>
      <c r="N84" s="35"/>
      <c r="O84" s="30"/>
      <c r="P84" s="30"/>
      <c r="Q84" s="30"/>
      <c r="R84" s="30"/>
      <c r="S84" s="30"/>
      <c r="U84" s="6"/>
      <c r="V84" s="6"/>
      <c r="W84" s="6"/>
      <c r="X84" s="6"/>
      <c r="Y84" s="6"/>
      <c r="Z84" s="6"/>
      <c r="AD84" s="5"/>
      <c r="AE84" s="5"/>
      <c r="AF84" s="6"/>
      <c r="AG84" s="6"/>
      <c r="AH84" s="6"/>
      <c r="AI84" s="6"/>
      <c r="AJ84" s="6"/>
      <c r="AK84" s="6"/>
      <c r="AL84" s="6"/>
      <c r="AM84" s="6"/>
      <c r="AN84" s="6"/>
      <c r="AO84" s="6"/>
    </row>
    <row r="85" spans="1:41" s="7" customFormat="1" ht="9.9499999999999993" customHeight="1" x14ac:dyDescent="0.25">
      <c r="A85" s="19"/>
      <c r="B85" s="20"/>
      <c r="C85" s="20"/>
      <c r="D85" s="20"/>
      <c r="E85" s="20"/>
      <c r="F85" s="20"/>
      <c r="G85" s="20"/>
      <c r="H85" s="20"/>
      <c r="I85" s="20"/>
      <c r="J85" s="20"/>
      <c r="K85" s="20"/>
      <c r="L85" s="20"/>
      <c r="M85" s="21"/>
      <c r="N85" s="35"/>
      <c r="O85" s="30"/>
      <c r="P85" s="30"/>
      <c r="Q85" s="30"/>
      <c r="R85" s="30"/>
      <c r="S85" s="30"/>
      <c r="U85" s="6"/>
      <c r="V85" s="6"/>
      <c r="W85" s="6"/>
      <c r="X85" s="6"/>
      <c r="Y85" s="6"/>
      <c r="Z85" s="6"/>
      <c r="AD85" s="5"/>
      <c r="AE85" s="5"/>
      <c r="AF85" s="6"/>
      <c r="AG85" s="6"/>
      <c r="AH85" s="6"/>
      <c r="AI85" s="6"/>
      <c r="AJ85" s="6"/>
      <c r="AK85" s="6"/>
      <c r="AL85" s="6"/>
      <c r="AM85" s="6"/>
      <c r="AN85" s="6"/>
      <c r="AO85" s="6"/>
    </row>
    <row r="86" spans="1:41" s="7" customFormat="1" ht="9.9499999999999993" customHeight="1" x14ac:dyDescent="0.25">
      <c r="A86" s="6"/>
      <c r="B86" s="6"/>
      <c r="C86" s="6"/>
      <c r="D86" s="6"/>
      <c r="E86" s="6"/>
      <c r="F86" s="6"/>
      <c r="G86" s="6"/>
      <c r="H86" s="6"/>
      <c r="I86" s="6"/>
      <c r="J86" s="6"/>
      <c r="K86" s="6"/>
      <c r="L86" s="6"/>
      <c r="N86" s="35"/>
      <c r="O86" s="30"/>
      <c r="P86" s="30"/>
      <c r="Q86" s="30"/>
      <c r="R86" s="30"/>
      <c r="S86" s="30"/>
      <c r="U86" s="6"/>
      <c r="V86" s="6"/>
      <c r="W86" s="6"/>
      <c r="X86" s="6"/>
      <c r="Y86" s="6"/>
      <c r="Z86" s="6"/>
      <c r="AD86" s="9"/>
      <c r="AE86" s="9"/>
      <c r="AF86" s="6"/>
      <c r="AG86" s="6"/>
      <c r="AH86" s="6"/>
      <c r="AI86" s="6"/>
      <c r="AJ86" s="6"/>
      <c r="AK86" s="6"/>
      <c r="AL86" s="6"/>
      <c r="AM86" s="6"/>
      <c r="AN86" s="6"/>
      <c r="AO86" s="6"/>
    </row>
    <row r="87" spans="1:41" s="7" customFormat="1" ht="9.9499999999999993" customHeight="1" x14ac:dyDescent="0.25">
      <c r="A87" s="11"/>
      <c r="B87" s="12"/>
      <c r="C87" s="12"/>
      <c r="D87" s="12"/>
      <c r="E87" s="12"/>
      <c r="F87" s="12"/>
      <c r="G87" s="12"/>
      <c r="H87" s="12"/>
      <c r="I87" s="12"/>
      <c r="J87" s="12"/>
      <c r="K87" s="12"/>
      <c r="L87" s="12"/>
      <c r="M87" s="13"/>
      <c r="N87" s="35"/>
      <c r="O87" s="30"/>
      <c r="P87" s="30"/>
      <c r="Q87" s="30"/>
      <c r="R87" s="30"/>
      <c r="S87" s="30"/>
      <c r="U87" s="6"/>
      <c r="V87" s="6"/>
      <c r="W87" s="6"/>
      <c r="X87" s="6"/>
      <c r="Y87" s="6"/>
      <c r="Z87" s="6"/>
      <c r="AA87" s="6"/>
      <c r="AB87" s="6"/>
      <c r="AC87" s="6"/>
      <c r="AD87" s="6"/>
      <c r="AE87" s="6"/>
      <c r="AF87" s="6"/>
      <c r="AG87" s="6"/>
      <c r="AH87" s="6"/>
      <c r="AI87" s="6"/>
      <c r="AJ87" s="6"/>
      <c r="AK87" s="6"/>
      <c r="AL87" s="6"/>
      <c r="AM87" s="6"/>
      <c r="AN87" s="6"/>
      <c r="AO87" s="6"/>
    </row>
    <row r="88" spans="1:41" s="7" customFormat="1" ht="18" customHeight="1" x14ac:dyDescent="0.25">
      <c r="A88" s="14"/>
      <c r="B88" s="16"/>
      <c r="C88" s="263" t="s">
        <v>569</v>
      </c>
      <c r="D88" s="15"/>
      <c r="E88" s="367"/>
      <c r="F88" s="367"/>
      <c r="G88" s="367"/>
      <c r="H88" s="367"/>
      <c r="I88" s="367"/>
      <c r="J88" s="367"/>
      <c r="K88" s="367"/>
      <c r="L88" s="367"/>
      <c r="M88" s="17"/>
      <c r="N88" s="35"/>
      <c r="O88" s="30"/>
      <c r="P88" s="30"/>
      <c r="Q88" s="30"/>
      <c r="R88" s="30"/>
      <c r="S88" s="30"/>
      <c r="U88" s="6"/>
      <c r="V88" s="6"/>
      <c r="W88" s="6"/>
      <c r="X88" s="6"/>
      <c r="Y88" s="6"/>
      <c r="Z88" s="6"/>
      <c r="AA88" s="6"/>
      <c r="AB88" s="6"/>
      <c r="AC88" s="6"/>
      <c r="AD88" s="6"/>
      <c r="AE88" s="6"/>
      <c r="AF88" s="6"/>
      <c r="AG88" s="6"/>
      <c r="AH88" s="6"/>
      <c r="AI88" s="6"/>
      <c r="AJ88" s="6"/>
      <c r="AK88" s="6"/>
      <c r="AL88" s="6"/>
      <c r="AM88" s="6"/>
      <c r="AN88" s="6"/>
      <c r="AO88" s="6"/>
    </row>
    <row r="89" spans="1:41" s="7" customFormat="1" ht="18" customHeight="1" x14ac:dyDescent="0.25">
      <c r="A89" s="14"/>
      <c r="B89" s="16"/>
      <c r="C89" s="90" t="s">
        <v>555</v>
      </c>
      <c r="D89" s="90"/>
      <c r="E89" s="310"/>
      <c r="F89" s="310"/>
      <c r="G89" s="310"/>
      <c r="H89" s="310"/>
      <c r="I89" s="310"/>
      <c r="J89" s="310"/>
      <c r="K89" s="310"/>
      <c r="L89" s="310"/>
      <c r="M89" s="17"/>
      <c r="N89" s="35"/>
      <c r="O89" s="30"/>
      <c r="P89" s="30"/>
      <c r="Q89" s="30"/>
      <c r="R89" s="30"/>
      <c r="S89" s="30"/>
      <c r="U89" s="6"/>
      <c r="V89" s="6"/>
      <c r="W89" s="6"/>
      <c r="X89" s="6"/>
      <c r="Y89" s="6"/>
      <c r="Z89" s="6"/>
      <c r="AA89" s="6"/>
      <c r="AB89" s="6"/>
      <c r="AC89" s="6"/>
      <c r="AD89" s="6"/>
      <c r="AE89" s="6"/>
      <c r="AF89" s="6"/>
      <c r="AG89" s="6"/>
      <c r="AH89" s="6"/>
      <c r="AI89" s="6"/>
      <c r="AJ89" s="6"/>
      <c r="AK89" s="6"/>
      <c r="AL89" s="6"/>
      <c r="AM89" s="6"/>
      <c r="AN89" s="6"/>
      <c r="AO89" s="6"/>
    </row>
    <row r="90" spans="1:41" s="7" customFormat="1" ht="18" customHeight="1" x14ac:dyDescent="0.25">
      <c r="A90" s="14"/>
      <c r="B90" s="16"/>
      <c r="C90" s="90" t="s">
        <v>556</v>
      </c>
      <c r="D90" s="90"/>
      <c r="E90" s="310"/>
      <c r="F90" s="310"/>
      <c r="G90" s="310"/>
      <c r="H90" s="310"/>
      <c r="I90" s="310"/>
      <c r="J90" s="310"/>
      <c r="K90" s="310"/>
      <c r="L90" s="310"/>
      <c r="M90" s="17"/>
      <c r="N90" s="35"/>
      <c r="O90" s="30"/>
      <c r="P90" s="30"/>
      <c r="Q90" s="30"/>
      <c r="R90" s="30"/>
      <c r="S90" s="30"/>
      <c r="U90" s="6"/>
      <c r="V90" s="6"/>
      <c r="W90" s="6"/>
      <c r="X90" s="6"/>
      <c r="Y90" s="6"/>
      <c r="Z90" s="6"/>
      <c r="AA90" s="6"/>
      <c r="AB90" s="6"/>
      <c r="AC90" s="6"/>
      <c r="AD90" s="6"/>
      <c r="AE90" s="6"/>
      <c r="AF90" s="6"/>
      <c r="AG90" s="6"/>
      <c r="AH90" s="6"/>
      <c r="AI90" s="6"/>
      <c r="AJ90" s="6"/>
      <c r="AK90" s="6"/>
      <c r="AL90" s="6"/>
      <c r="AM90" s="6"/>
      <c r="AN90" s="6"/>
      <c r="AO90" s="6"/>
    </row>
    <row r="91" spans="1:41" s="7" customFormat="1" ht="60" customHeight="1" x14ac:dyDescent="0.25">
      <c r="A91" s="14"/>
      <c r="B91" s="16"/>
      <c r="C91" s="90" t="s">
        <v>557</v>
      </c>
      <c r="D91" s="90"/>
      <c r="E91" s="310"/>
      <c r="F91" s="310"/>
      <c r="G91" s="310"/>
      <c r="H91" s="310"/>
      <c r="I91" s="310"/>
      <c r="J91" s="310"/>
      <c r="K91" s="310"/>
      <c r="L91" s="310"/>
      <c r="M91" s="17"/>
      <c r="N91" s="35"/>
      <c r="O91" s="30"/>
      <c r="P91" s="30"/>
      <c r="Q91" s="30"/>
      <c r="R91" s="30"/>
      <c r="S91" s="30"/>
      <c r="U91" s="6"/>
      <c r="V91" s="6"/>
      <c r="W91" s="6"/>
      <c r="X91" s="6"/>
      <c r="Y91" s="6"/>
      <c r="Z91" s="6"/>
      <c r="AA91" s="6"/>
      <c r="AB91" s="6"/>
      <c r="AC91" s="6"/>
      <c r="AD91" s="6"/>
      <c r="AE91" s="6"/>
      <c r="AF91" s="6"/>
      <c r="AG91" s="6"/>
      <c r="AH91" s="6"/>
      <c r="AI91" s="6"/>
      <c r="AJ91" s="6"/>
      <c r="AK91" s="6"/>
      <c r="AL91" s="6"/>
      <c r="AM91" s="6"/>
      <c r="AN91" s="6"/>
      <c r="AO91" s="6"/>
    </row>
    <row r="92" spans="1:41" s="7" customFormat="1" ht="9.9499999999999993" customHeight="1" x14ac:dyDescent="0.25">
      <c r="A92" s="14"/>
      <c r="B92" s="16"/>
      <c r="C92" s="90"/>
      <c r="D92" s="90"/>
      <c r="E92" s="90"/>
      <c r="F92" s="90"/>
      <c r="G92" s="91"/>
      <c r="H92" s="91"/>
      <c r="I92" s="91"/>
      <c r="J92" s="91"/>
      <c r="K92" s="91"/>
      <c r="L92" s="91"/>
      <c r="M92" s="17"/>
      <c r="N92" s="35"/>
      <c r="O92" s="30"/>
      <c r="P92" s="30"/>
      <c r="Q92" s="30"/>
      <c r="R92" s="30"/>
      <c r="S92" s="30"/>
      <c r="U92" s="6"/>
      <c r="V92" s="6"/>
      <c r="W92" s="6"/>
      <c r="X92" s="6"/>
      <c r="Y92" s="6"/>
      <c r="Z92" s="6"/>
      <c r="AA92" s="6"/>
      <c r="AB92" s="6"/>
      <c r="AC92" s="6"/>
      <c r="AD92" s="6"/>
      <c r="AE92" s="6"/>
      <c r="AF92" s="6"/>
      <c r="AG92" s="6"/>
      <c r="AH92" s="6"/>
      <c r="AI92" s="6"/>
      <c r="AJ92" s="6"/>
      <c r="AK92" s="6"/>
      <c r="AL92" s="6"/>
      <c r="AM92" s="6"/>
      <c r="AN92" s="6"/>
      <c r="AO92" s="6"/>
    </row>
    <row r="93" spans="1:41" s="7" customFormat="1" ht="18" customHeight="1" x14ac:dyDescent="0.25">
      <c r="A93" s="14"/>
      <c r="B93" s="16"/>
      <c r="C93" s="15" t="s">
        <v>558</v>
      </c>
      <c r="D93" s="15"/>
      <c r="E93" s="15"/>
      <c r="F93" s="15"/>
      <c r="G93" s="164"/>
      <c r="H93" s="360" t="s">
        <v>445</v>
      </c>
      <c r="I93" s="360"/>
      <c r="J93" s="360"/>
      <c r="K93" s="48"/>
      <c r="L93" s="48" t="s">
        <v>421</v>
      </c>
      <c r="M93" s="17"/>
      <c r="N93" s="35"/>
      <c r="O93" s="30"/>
      <c r="P93" s="30"/>
      <c r="Q93" s="30"/>
      <c r="R93" s="30"/>
      <c r="S93" s="30"/>
      <c r="U93" s="6"/>
      <c r="V93" s="6"/>
      <c r="W93" s="6"/>
      <c r="X93" s="6"/>
      <c r="Y93" s="6"/>
      <c r="Z93" s="6"/>
      <c r="AD93" s="5"/>
      <c r="AE93" s="5"/>
      <c r="AF93" s="6"/>
      <c r="AG93" s="6"/>
      <c r="AH93" s="6"/>
      <c r="AI93" s="6"/>
      <c r="AJ93" s="6"/>
      <c r="AK93" s="6"/>
      <c r="AL93" s="6"/>
      <c r="AM93" s="6"/>
      <c r="AN93" s="6"/>
      <c r="AO93" s="6"/>
    </row>
    <row r="94" spans="1:41" s="7" customFormat="1" ht="18" customHeight="1" x14ac:dyDescent="0.25">
      <c r="A94" s="14"/>
      <c r="B94" s="16"/>
      <c r="C94" s="90" t="s">
        <v>559</v>
      </c>
      <c r="D94" s="161"/>
      <c r="E94" s="161"/>
      <c r="F94" s="161"/>
      <c r="G94" s="162" t="s">
        <v>446</v>
      </c>
      <c r="H94" s="128"/>
      <c r="I94" s="176" t="s">
        <v>447</v>
      </c>
      <c r="J94" s="128"/>
      <c r="K94" s="24"/>
      <c r="L94" s="160">
        <f>ROUND(((J94-H94)/30.4),0)</f>
        <v>0</v>
      </c>
      <c r="M94" s="17"/>
      <c r="N94" s="35"/>
      <c r="O94" s="30"/>
      <c r="P94" s="30"/>
      <c r="Q94" s="30"/>
      <c r="R94" s="132"/>
      <c r="S94" s="132"/>
      <c r="T94" s="133"/>
      <c r="U94" s="133"/>
      <c r="V94" s="133"/>
      <c r="W94" s="133"/>
      <c r="X94" s="133"/>
      <c r="Y94" s="133"/>
      <c r="Z94" s="133"/>
      <c r="AA94" s="133"/>
      <c r="AB94" s="133"/>
      <c r="AC94" s="133"/>
      <c r="AD94" s="134"/>
      <c r="AE94" s="134"/>
      <c r="AF94" s="133"/>
      <c r="AG94" s="133"/>
      <c r="AH94" s="133"/>
      <c r="AI94" s="133"/>
      <c r="AJ94" s="133"/>
      <c r="AK94" s="133"/>
      <c r="AL94" s="133"/>
      <c r="AM94" s="133"/>
      <c r="AN94" s="6"/>
      <c r="AO94" s="6"/>
    </row>
    <row r="95" spans="1:41" s="7" customFormat="1" ht="9.9499999999999993" customHeight="1" x14ac:dyDescent="0.25">
      <c r="A95" s="14"/>
      <c r="B95" s="16"/>
      <c r="C95" s="90"/>
      <c r="D95" s="161"/>
      <c r="E95" s="161"/>
      <c r="F95" s="161"/>
      <c r="G95" s="175"/>
      <c r="H95" s="167"/>
      <c r="I95" s="175"/>
      <c r="J95" s="91"/>
      <c r="K95" s="24"/>
      <c r="L95" s="24"/>
      <c r="M95" s="17"/>
      <c r="N95" s="35"/>
      <c r="O95" s="30"/>
      <c r="P95" s="30"/>
      <c r="Q95" s="30"/>
      <c r="R95" s="132"/>
      <c r="S95" s="132"/>
      <c r="T95" s="133"/>
      <c r="U95" s="133"/>
      <c r="V95" s="133"/>
      <c r="W95" s="133"/>
      <c r="X95" s="133"/>
      <c r="Y95" s="133"/>
      <c r="Z95" s="133"/>
      <c r="AA95" s="133"/>
      <c r="AB95" s="133"/>
      <c r="AC95" s="133"/>
      <c r="AD95" s="134"/>
      <c r="AE95" s="134"/>
      <c r="AF95" s="133"/>
      <c r="AG95" s="133"/>
      <c r="AH95" s="133"/>
      <c r="AI95" s="133"/>
      <c r="AJ95" s="133"/>
      <c r="AK95" s="133"/>
      <c r="AL95" s="133"/>
      <c r="AM95" s="133"/>
      <c r="AN95" s="6"/>
      <c r="AO95" s="6"/>
    </row>
    <row r="96" spans="1:41" s="7" customFormat="1" ht="18" customHeight="1" x14ac:dyDescent="0.25">
      <c r="A96" s="14"/>
      <c r="B96" s="16"/>
      <c r="C96" s="90"/>
      <c r="D96" s="161"/>
      <c r="E96" s="161"/>
      <c r="F96" s="161"/>
      <c r="G96" s="403" t="s">
        <v>532</v>
      </c>
      <c r="H96" s="404"/>
      <c r="I96" s="403" t="s">
        <v>533</v>
      </c>
      <c r="J96" s="404"/>
      <c r="K96" s="405" t="s">
        <v>534</v>
      </c>
      <c r="L96" s="404"/>
      <c r="M96" s="17"/>
      <c r="N96" s="35"/>
      <c r="O96" s="30"/>
      <c r="P96" s="30"/>
      <c r="Q96" s="30"/>
      <c r="R96" s="132"/>
      <c r="S96" s="132"/>
      <c r="T96" s="133"/>
      <c r="U96" s="133"/>
      <c r="V96" s="133"/>
      <c r="W96" s="133"/>
      <c r="X96" s="133"/>
      <c r="Y96" s="133"/>
      <c r="Z96" s="133"/>
      <c r="AA96" s="133"/>
      <c r="AB96" s="133"/>
      <c r="AC96" s="133"/>
      <c r="AD96" s="134"/>
      <c r="AE96" s="134"/>
      <c r="AF96" s="133"/>
      <c r="AG96" s="133"/>
      <c r="AH96" s="133"/>
      <c r="AI96" s="133"/>
      <c r="AJ96" s="133"/>
      <c r="AK96" s="133"/>
      <c r="AL96" s="133"/>
      <c r="AM96" s="133"/>
      <c r="AN96" s="6"/>
      <c r="AO96" s="6"/>
    </row>
    <row r="97" spans="1:45" s="7" customFormat="1" ht="18" customHeight="1" x14ac:dyDescent="0.25">
      <c r="A97" s="14"/>
      <c r="B97" s="16"/>
      <c r="C97" s="90"/>
      <c r="D97" s="161"/>
      <c r="E97" s="161"/>
      <c r="F97" s="161"/>
      <c r="G97" s="265" t="s">
        <v>535</v>
      </c>
      <c r="H97" s="265" t="s">
        <v>536</v>
      </c>
      <c r="I97" s="265" t="s">
        <v>537</v>
      </c>
      <c r="J97" s="266" t="s">
        <v>538</v>
      </c>
      <c r="K97" s="265" t="s">
        <v>537</v>
      </c>
      <c r="L97" s="266" t="s">
        <v>538</v>
      </c>
      <c r="M97" s="17"/>
      <c r="N97" s="35"/>
      <c r="O97" s="30"/>
      <c r="P97" s="30"/>
      <c r="Q97" s="30"/>
      <c r="R97" s="132"/>
      <c r="S97" s="132"/>
      <c r="T97" s="133"/>
      <c r="U97" s="133"/>
      <c r="V97" s="133"/>
      <c r="W97" s="133"/>
      <c r="X97" s="133"/>
      <c r="Y97" s="133"/>
      <c r="Z97" s="133"/>
      <c r="AA97" s="133"/>
      <c r="AB97" s="133"/>
      <c r="AC97" s="133"/>
      <c r="AD97" s="134"/>
      <c r="AE97" s="134"/>
      <c r="AF97" s="133"/>
      <c r="AG97" s="133"/>
      <c r="AH97" s="133"/>
      <c r="AI97" s="133"/>
      <c r="AJ97" s="133"/>
      <c r="AK97" s="133"/>
      <c r="AL97" s="133"/>
      <c r="AM97" s="133"/>
      <c r="AN97" s="6"/>
      <c r="AO97" s="6"/>
    </row>
    <row r="98" spans="1:45" s="7" customFormat="1" ht="18" customHeight="1" x14ac:dyDescent="0.25">
      <c r="A98" s="14"/>
      <c r="B98" s="16"/>
      <c r="C98" s="90" t="s">
        <v>560</v>
      </c>
      <c r="D98" s="161"/>
      <c r="E98" s="161"/>
      <c r="F98" s="161"/>
      <c r="G98" s="27"/>
      <c r="H98" s="27"/>
      <c r="I98" s="160">
        <f>I158</f>
        <v>0</v>
      </c>
      <c r="J98" s="160">
        <f>J158</f>
        <v>0</v>
      </c>
      <c r="K98" s="160">
        <f>K158</f>
        <v>0</v>
      </c>
      <c r="L98" s="160">
        <f>L158</f>
        <v>0</v>
      </c>
      <c r="M98" s="17"/>
      <c r="N98" s="35"/>
      <c r="O98" s="369" t="s">
        <v>253</v>
      </c>
      <c r="P98" s="370"/>
      <c r="Q98" s="369" t="s">
        <v>254</v>
      </c>
      <c r="R98" s="370"/>
      <c r="S98" s="369" t="s">
        <v>9</v>
      </c>
      <c r="T98" s="370"/>
      <c r="U98" s="316" t="s">
        <v>267</v>
      </c>
      <c r="V98" s="316"/>
      <c r="W98" s="133"/>
      <c r="X98" s="133"/>
      <c r="Y98" s="133"/>
      <c r="Z98" s="133"/>
      <c r="AA98" s="133"/>
      <c r="AB98" s="133"/>
      <c r="AC98" s="133"/>
      <c r="AD98" s="134"/>
      <c r="AE98" s="134"/>
      <c r="AF98" s="133"/>
      <c r="AG98" s="133"/>
      <c r="AH98" s="133"/>
      <c r="AI98" s="133"/>
      <c r="AJ98" s="133"/>
      <c r="AK98" s="133"/>
      <c r="AL98" s="133"/>
      <c r="AM98" s="133"/>
      <c r="AN98" s="6"/>
      <c r="AO98" s="6"/>
    </row>
    <row r="99" spans="1:45" s="7" customFormat="1" ht="18" customHeight="1" x14ac:dyDescent="0.25">
      <c r="A99" s="14"/>
      <c r="B99" s="16"/>
      <c r="C99" s="90" t="s">
        <v>527</v>
      </c>
      <c r="D99" s="161"/>
      <c r="E99" s="161"/>
      <c r="F99" s="161"/>
      <c r="G99" s="175"/>
      <c r="H99" s="48"/>
      <c r="I99" s="175"/>
      <c r="J99" s="48"/>
      <c r="K99" s="160">
        <f>IF(U99=0,0,(K98/S99)*12)</f>
        <v>0</v>
      </c>
      <c r="L99" s="160">
        <f>IF(U99=0,0,(L98/S99)*12)</f>
        <v>0</v>
      </c>
      <c r="M99" s="17"/>
      <c r="N99" s="35"/>
      <c r="O99" s="401">
        <f>MIN(G127:G157)</f>
        <v>0</v>
      </c>
      <c r="P99" s="402"/>
      <c r="Q99" s="401">
        <f>MAX(H127:H157)</f>
        <v>0</v>
      </c>
      <c r="R99" s="402"/>
      <c r="S99" s="371">
        <f>DATEDIF(O99,Q99,"m")+1</f>
        <v>1</v>
      </c>
      <c r="T99" s="372"/>
      <c r="U99" s="316">
        <f>COUNTA(G127:G157)</f>
        <v>0</v>
      </c>
      <c r="V99" s="316"/>
      <c r="W99" s="133"/>
      <c r="X99" s="133"/>
      <c r="Y99" s="133"/>
      <c r="Z99" s="133"/>
      <c r="AA99" s="133"/>
      <c r="AB99" s="133"/>
      <c r="AC99" s="133"/>
      <c r="AD99" s="134"/>
      <c r="AE99" s="134"/>
      <c r="AF99" s="133"/>
      <c r="AG99" s="133"/>
      <c r="AH99" s="133"/>
      <c r="AI99" s="133"/>
      <c r="AJ99" s="133"/>
      <c r="AK99" s="133"/>
      <c r="AL99" s="133"/>
      <c r="AM99" s="133"/>
      <c r="AN99" s="6"/>
      <c r="AO99" s="6"/>
    </row>
    <row r="100" spans="1:45" s="7" customFormat="1" ht="9.9499999999999993" customHeight="1" x14ac:dyDescent="0.25">
      <c r="A100" s="14"/>
      <c r="B100" s="16"/>
      <c r="C100" s="161"/>
      <c r="D100" s="161"/>
      <c r="E100" s="161"/>
      <c r="F100" s="161"/>
      <c r="G100" s="161"/>
      <c r="H100" s="161"/>
      <c r="I100" s="161"/>
      <c r="J100" s="161"/>
      <c r="K100" s="161"/>
      <c r="L100" s="161"/>
      <c r="M100" s="17"/>
      <c r="N100" s="35"/>
      <c r="O100" s="30"/>
      <c r="P100" s="30"/>
      <c r="Q100" s="30"/>
      <c r="R100" s="30"/>
      <c r="S100" s="30"/>
      <c r="U100" s="6"/>
      <c r="V100" s="6"/>
      <c r="W100" s="6"/>
      <c r="X100" s="6"/>
      <c r="Y100" s="6"/>
      <c r="Z100" s="6"/>
      <c r="AD100" s="5"/>
      <c r="AE100" s="5"/>
      <c r="AF100" s="6"/>
      <c r="AG100" s="6"/>
      <c r="AH100" s="6"/>
      <c r="AI100" s="6"/>
      <c r="AJ100" s="6"/>
      <c r="AK100" s="6"/>
      <c r="AL100" s="6"/>
      <c r="AM100" s="6"/>
      <c r="AN100" s="6"/>
      <c r="AO100" s="6"/>
    </row>
    <row r="101" spans="1:45" s="7" customFormat="1" ht="18" customHeight="1" x14ac:dyDescent="0.25">
      <c r="A101" s="14"/>
      <c r="B101" s="16"/>
      <c r="C101" s="90" t="s">
        <v>528</v>
      </c>
      <c r="D101" s="161"/>
      <c r="E101" s="161"/>
      <c r="F101" s="161"/>
      <c r="G101" s="161"/>
      <c r="H101" s="161"/>
      <c r="I101" s="336"/>
      <c r="J101" s="336"/>
      <c r="K101" s="337"/>
      <c r="L101" s="160">
        <f>SUMPRODUCT((E128:E157&lt;&gt;"")/COUNTIF(E128:E157,E128:E157&amp;""))</f>
        <v>0</v>
      </c>
      <c r="M101" s="17"/>
      <c r="N101" s="35"/>
      <c r="O101" s="30"/>
      <c r="P101" s="30"/>
      <c r="Q101" s="30"/>
      <c r="R101" s="30"/>
      <c r="S101" s="30"/>
      <c r="U101" s="6"/>
      <c r="V101" s="6"/>
      <c r="W101" s="6"/>
      <c r="X101" s="6"/>
      <c r="Y101" s="6"/>
      <c r="Z101" s="6"/>
      <c r="AD101" s="5"/>
      <c r="AE101" s="5"/>
      <c r="AF101" s="6"/>
      <c r="AG101" s="6"/>
      <c r="AH101" s="6"/>
      <c r="AI101" s="6"/>
      <c r="AJ101" s="6"/>
      <c r="AK101" s="6"/>
      <c r="AL101" s="6"/>
      <c r="AM101" s="6"/>
      <c r="AN101" s="6"/>
      <c r="AO101" s="6"/>
    </row>
    <row r="102" spans="1:45" s="7" customFormat="1" ht="18" customHeight="1" x14ac:dyDescent="0.25">
      <c r="A102" s="14"/>
      <c r="B102" s="16"/>
      <c r="C102" s="90" t="s">
        <v>561</v>
      </c>
      <c r="D102" s="90"/>
      <c r="E102" s="90"/>
      <c r="F102" s="90"/>
      <c r="G102" s="177"/>
      <c r="H102" s="413" t="s">
        <v>531</v>
      </c>
      <c r="I102" s="336"/>
      <c r="J102" s="336"/>
      <c r="K102" s="337"/>
      <c r="L102" s="160">
        <f>F158</f>
        <v>0</v>
      </c>
      <c r="M102" s="17"/>
      <c r="N102" s="35"/>
      <c r="O102" s="369" t="s">
        <v>79</v>
      </c>
      <c r="P102" s="384"/>
      <c r="Q102" s="384"/>
      <c r="R102" s="370"/>
      <c r="S102" s="369" t="s">
        <v>86</v>
      </c>
      <c r="T102" s="384"/>
      <c r="U102" s="384"/>
      <c r="V102" s="370"/>
      <c r="W102" s="369" t="s">
        <v>80</v>
      </c>
      <c r="X102" s="384"/>
      <c r="Y102" s="384"/>
      <c r="Z102" s="370"/>
      <c r="AA102" s="369" t="s">
        <v>81</v>
      </c>
      <c r="AB102" s="384"/>
      <c r="AC102" s="384"/>
      <c r="AD102" s="370"/>
      <c r="AE102" s="316" t="s">
        <v>78</v>
      </c>
      <c r="AF102" s="316"/>
      <c r="AG102" s="316"/>
      <c r="AH102" s="316"/>
      <c r="AI102" s="369" t="s">
        <v>82</v>
      </c>
      <c r="AJ102" s="384"/>
      <c r="AK102" s="384"/>
      <c r="AL102" s="370"/>
      <c r="AM102" s="141"/>
      <c r="AN102" s="316" t="s">
        <v>61</v>
      </c>
      <c r="AO102" s="316"/>
      <c r="AQ102" s="365" t="s">
        <v>259</v>
      </c>
      <c r="AS102" s="365" t="s">
        <v>260</v>
      </c>
    </row>
    <row r="103" spans="1:45" s="7" customFormat="1" ht="18" customHeight="1" x14ac:dyDescent="0.25">
      <c r="A103" s="14"/>
      <c r="B103" s="16"/>
      <c r="C103" s="303" t="s">
        <v>562</v>
      </c>
      <c r="D103" s="304"/>
      <c r="E103" s="304"/>
      <c r="F103" s="304"/>
      <c r="G103" s="90"/>
      <c r="H103" s="90"/>
      <c r="I103" s="90"/>
      <c r="J103" s="90"/>
      <c r="K103" s="90"/>
      <c r="L103" s="27"/>
      <c r="M103" s="17"/>
      <c r="N103" s="35"/>
      <c r="O103" s="378" t="s">
        <v>6</v>
      </c>
      <c r="P103" s="378"/>
      <c r="Q103" s="378" t="s">
        <v>5</v>
      </c>
      <c r="R103" s="378"/>
      <c r="S103" s="316" t="s">
        <v>6</v>
      </c>
      <c r="T103" s="316"/>
      <c r="U103" s="316" t="s">
        <v>5</v>
      </c>
      <c r="V103" s="316"/>
      <c r="W103" s="316" t="s">
        <v>6</v>
      </c>
      <c r="X103" s="316"/>
      <c r="Y103" s="316" t="s">
        <v>5</v>
      </c>
      <c r="Z103" s="316"/>
      <c r="AA103" s="316" t="s">
        <v>6</v>
      </c>
      <c r="AB103" s="316"/>
      <c r="AC103" s="385" t="s">
        <v>5</v>
      </c>
      <c r="AD103" s="386"/>
      <c r="AE103" s="316" t="s">
        <v>6</v>
      </c>
      <c r="AF103" s="316"/>
      <c r="AG103" s="316" t="s">
        <v>5</v>
      </c>
      <c r="AH103" s="316"/>
      <c r="AI103" s="316" t="s">
        <v>6</v>
      </c>
      <c r="AJ103" s="316"/>
      <c r="AK103" s="316" t="s">
        <v>5</v>
      </c>
      <c r="AL103" s="316"/>
      <c r="AM103" s="141"/>
      <c r="AN103" s="166" t="s">
        <v>6</v>
      </c>
      <c r="AO103" s="166" t="s">
        <v>5</v>
      </c>
      <c r="AQ103" s="366"/>
      <c r="AS103" s="366"/>
    </row>
    <row r="104" spans="1:45" s="7" customFormat="1" ht="9.9499999999999993" customHeight="1" x14ac:dyDescent="0.25">
      <c r="A104" s="14"/>
      <c r="B104" s="16"/>
      <c r="C104" s="16"/>
      <c r="D104" s="16"/>
      <c r="E104" s="16"/>
      <c r="F104" s="16"/>
      <c r="G104" s="16"/>
      <c r="H104" s="16"/>
      <c r="I104" s="16"/>
      <c r="J104" s="16"/>
      <c r="K104" s="16"/>
      <c r="L104" s="16"/>
      <c r="M104" s="17"/>
      <c r="N104" s="35"/>
      <c r="O104" s="30"/>
      <c r="P104" s="30"/>
      <c r="Q104" s="30"/>
      <c r="R104" s="30"/>
      <c r="S104" s="30"/>
      <c r="AD104" s="138"/>
      <c r="AE104" s="138"/>
      <c r="AN104" s="6"/>
    </row>
    <row r="105" spans="1:45" s="7" customFormat="1" ht="18" customHeight="1" x14ac:dyDescent="0.25">
      <c r="A105" s="14"/>
      <c r="B105" s="16"/>
      <c r="C105" s="15" t="s">
        <v>563</v>
      </c>
      <c r="D105" s="15"/>
      <c r="E105" s="15"/>
      <c r="F105" s="15"/>
      <c r="G105" s="360" t="s">
        <v>445</v>
      </c>
      <c r="H105" s="360"/>
      <c r="I105" s="360"/>
      <c r="J105" s="16"/>
      <c r="K105" s="26" t="s">
        <v>408</v>
      </c>
      <c r="L105" s="23" t="s">
        <v>492</v>
      </c>
      <c r="M105" s="17"/>
      <c r="N105" s="35"/>
      <c r="O105" s="126"/>
      <c r="P105" s="126"/>
      <c r="Q105" s="126"/>
      <c r="R105" s="126"/>
      <c r="S105" s="126"/>
      <c r="T105" s="35"/>
      <c r="U105" s="139"/>
      <c r="V105" s="139"/>
      <c r="W105" s="139"/>
      <c r="X105" s="139"/>
      <c r="Y105" s="139"/>
      <c r="Z105" s="139"/>
      <c r="AA105" s="35"/>
      <c r="AB105" s="35"/>
      <c r="AC105" s="35"/>
      <c r="AD105" s="140"/>
      <c r="AE105" s="140"/>
      <c r="AF105" s="35"/>
      <c r="AG105" s="35"/>
      <c r="AH105" s="35"/>
      <c r="AI105" s="35"/>
      <c r="AJ105" s="35"/>
      <c r="AK105" s="35"/>
      <c r="AL105" s="35"/>
      <c r="AN105" s="6"/>
    </row>
    <row r="106" spans="1:45" s="7" customFormat="1" ht="18" customHeight="1" x14ac:dyDescent="0.25">
      <c r="A106" s="14"/>
      <c r="B106" s="173"/>
      <c r="C106" s="395"/>
      <c r="D106" s="396"/>
      <c r="E106" s="161"/>
      <c r="F106" s="161" t="s">
        <v>446</v>
      </c>
      <c r="G106" s="128"/>
      <c r="H106" s="168" t="s">
        <v>447</v>
      </c>
      <c r="I106" s="128"/>
      <c r="J106" s="168"/>
      <c r="K106" s="27"/>
      <c r="L106" s="160" t="str">
        <f>IFERROR(ROUND(K106/((I106-G106)/30.4),0),"")</f>
        <v/>
      </c>
      <c r="M106" s="17"/>
      <c r="N106" s="35"/>
      <c r="O106" s="137">
        <f>((($L99-$O$251)/($O$250-$O$251))*0.5+1)</f>
        <v>0.25</v>
      </c>
      <c r="P106" s="143">
        <f>IF($O106&gt;1.5,1.5,IF($O106&lt;0.5,0,$O106))</f>
        <v>0</v>
      </c>
      <c r="Q106" s="137">
        <f>((($L99-$Q$251)/($Q$250-$Q$251))*0.5+1)</f>
        <v>0</v>
      </c>
      <c r="R106" s="143">
        <f>IF($Q106&gt;1.5,1.5,IF($Q106&lt;0.5,0,$Q106))</f>
        <v>0</v>
      </c>
      <c r="S106" s="137">
        <f>((($K106-$S$251)/($S$250-$S$251))*0.5+1)</f>
        <v>-0.75</v>
      </c>
      <c r="T106" s="143">
        <f>IF($S106&gt;1.5,1.5,IF($S106&lt;0.5,0,$S106))</f>
        <v>0</v>
      </c>
      <c r="U106" s="137">
        <f>((($K106-$U$251)/($U$250-$U$251))*0.5+1)</f>
        <v>-1.4</v>
      </c>
      <c r="V106" s="143">
        <f>IF($U106&gt;1.5,1.5,IF($U106&lt;0.5,0,$U106))</f>
        <v>0</v>
      </c>
      <c r="W106" s="137">
        <f>((($G98-$W$251)/($W$250-$W$251))*0.5+1)</f>
        <v>0.25</v>
      </c>
      <c r="X106" s="143">
        <f>IF($W106&gt;1.5,1.5,IF($W106&lt;0.5,0,$W106))</f>
        <v>0</v>
      </c>
      <c r="Y106" s="137">
        <f>((($G98-$Y$251)/($Y$250-$Y$251))*0.5+1)</f>
        <v>0.125</v>
      </c>
      <c r="Z106" s="143">
        <f>IF($Y106&gt;1.5,1.5,IF($Y106&lt;0.5,0,$Y106))</f>
        <v>0</v>
      </c>
      <c r="AA106" s="137">
        <f>((($H98-$AA$251)/($AA$250-$AA$251))*0.5+1)</f>
        <v>0</v>
      </c>
      <c r="AB106" s="143">
        <f>IF($AA106&gt;1.5,1.5,IF($AA106&lt;0.5,0,$AA106))</f>
        <v>0</v>
      </c>
      <c r="AC106" s="137">
        <f>((($H98-$AC$251)/($AC$250-$AC$251))*0.5+1)</f>
        <v>-0.5</v>
      </c>
      <c r="AD106" s="143">
        <f>IF($AC106&gt;1.5,1.5,IF($AC106&lt;0.5,0,$AC106))</f>
        <v>0</v>
      </c>
      <c r="AE106" s="137">
        <f>((($L101-$AE$251)/($AE$250-$AE$251))*0.5+1)</f>
        <v>0</v>
      </c>
      <c r="AF106" s="143">
        <f>IF($AE106&gt;1.5,1.5,IF($AE106&lt;0.5,0,$AE106))</f>
        <v>0</v>
      </c>
      <c r="AG106" s="137">
        <f>((($L101-$AF$251)/($AF$250-$AF$251))*0.5+1)</f>
        <v>-0.5</v>
      </c>
      <c r="AH106" s="143">
        <f>IF($AG106&gt;1.5,1.5,IF($AG106&lt;0.5,0,$AG106))</f>
        <v>0</v>
      </c>
      <c r="AI106" s="137">
        <f>((($T127-$AG$251)/($AG$250-$AG$251))*0.5+1)</f>
        <v>0.16666666666666663</v>
      </c>
      <c r="AJ106" s="143">
        <f>IF($AI106&gt;1.5,1.5,IF($AI106&lt;0.5,0,$AI106))</f>
        <v>0</v>
      </c>
      <c r="AK106" s="137">
        <f>((($V127-$AI$251)/($AI$250-$AI$251))*0.5+1)</f>
        <v>0</v>
      </c>
      <c r="AL106" s="143">
        <f>IF($AK106&gt;1.5,1.5,IF($AK106&lt;0.5,0,$AK106))</f>
        <v>0</v>
      </c>
      <c r="AM106" s="142"/>
      <c r="AN106" s="144">
        <f t="shared" ref="AN106:AN108" si="15">IF(AND($C106="Portfolio Manager",PRODUCT(P106,T106,X106,AB106,AF106,AJ106)&gt;=1,$L$30&gt;=$AO$250),1,0)</f>
        <v>0</v>
      </c>
      <c r="AO106" s="144">
        <f t="shared" ref="AO106:AO108" si="16">IF(AND($C106="Portfolio Manager",PRODUCT(R106,V106,Z106,AD106,AH106,AL106)&gt;=1,$L$30&gt;=$AO$249),1,0)</f>
        <v>0</v>
      </c>
      <c r="AQ106" s="166">
        <f>IF(AND(OR(J98&gt;=O$257,L98&gt;=Q$257),K106&gt;=S$257,G98+H98&gt;=U$257,AS106&gt;=W$257,L110&gt;=Y$257,R127&gt;=AA$257),1,0)</f>
        <v>0</v>
      </c>
      <c r="AS106" s="154">
        <f>IF(I106="",0,DATEDIF(G106,I106,"m")+1)</f>
        <v>0</v>
      </c>
    </row>
    <row r="107" spans="1:45" s="7" customFormat="1" ht="18" customHeight="1" x14ac:dyDescent="0.25">
      <c r="A107" s="14"/>
      <c r="B107" s="173"/>
      <c r="C107" s="395"/>
      <c r="D107" s="396"/>
      <c r="E107" s="161"/>
      <c r="F107" s="161" t="s">
        <v>446</v>
      </c>
      <c r="G107" s="128"/>
      <c r="H107" s="168" t="s">
        <v>447</v>
      </c>
      <c r="I107" s="128"/>
      <c r="J107" s="168"/>
      <c r="K107" s="27"/>
      <c r="L107" s="160" t="str">
        <f t="shared" ref="L107:L108" si="17">IFERROR(ROUND(K107/((I107-G107)/30.4),0),"")</f>
        <v/>
      </c>
      <c r="M107" s="17"/>
      <c r="N107" s="35"/>
      <c r="O107" s="137">
        <f>((($L99-$O$251)/($O$250-$O$251))*0.5+1)</f>
        <v>0.25</v>
      </c>
      <c r="P107" s="143">
        <f t="shared" ref="P107:P108" si="18">IF($O107&gt;1.5,1.5,IF($O107&lt;0.5,0,$O107))</f>
        <v>0</v>
      </c>
      <c r="Q107" s="137">
        <f>((($L99-$Q$251)/($Q$250-$Q$251))*0.5+1)</f>
        <v>0</v>
      </c>
      <c r="R107" s="143">
        <f t="shared" ref="R107:R108" si="19">IF($Q107&gt;1.5,1.5,IF($Q107&lt;0.5,0,$Q107))</f>
        <v>0</v>
      </c>
      <c r="S107" s="137">
        <f>((($K107-$S$251)/($S$250-$S$251))*0.5+1)</f>
        <v>-0.75</v>
      </c>
      <c r="T107" s="143">
        <f t="shared" ref="T107:T108" si="20">IF($S107&gt;1.5,1.5,IF($S107&lt;0.5,0,$S107))</f>
        <v>0</v>
      </c>
      <c r="U107" s="137">
        <f>((($K107-$U$251)/($U$250-$U$251))*0.5+1)</f>
        <v>-1.4</v>
      </c>
      <c r="V107" s="143">
        <f t="shared" ref="V107:V108" si="21">IF($U107&gt;1.5,1.5,IF($U107&lt;0.5,0,$U107))</f>
        <v>0</v>
      </c>
      <c r="W107" s="137">
        <f>((($G98-$W$251)/($W$250-$W$251))*0.5+1)</f>
        <v>0.25</v>
      </c>
      <c r="X107" s="143">
        <f t="shared" ref="X107:X108" si="22">IF($W107&gt;1.5,1.5,IF($W107&lt;0.5,0,$W107))</f>
        <v>0</v>
      </c>
      <c r="Y107" s="137">
        <f>((($G98-$Y$251)/($Y$250-$Y$251))*0.5+1)</f>
        <v>0.125</v>
      </c>
      <c r="Z107" s="143">
        <f t="shared" ref="Z107:Z108" si="23">IF($Y107&gt;1.5,1.5,IF($Y107&lt;0.5,0,$Y107))</f>
        <v>0</v>
      </c>
      <c r="AA107" s="137">
        <f>((($H98-$AA$251)/($AA$250-$AA$251))*0.5+1)</f>
        <v>0</v>
      </c>
      <c r="AB107" s="143">
        <f t="shared" ref="AB107:AB108" si="24">IF($AA107&gt;1.5,1.5,IF($AA107&lt;0.5,0,$AA107))</f>
        <v>0</v>
      </c>
      <c r="AC107" s="137">
        <f>((($H98-$AC$251)/($AC$250-$AC$251))*0.5+1)</f>
        <v>-0.5</v>
      </c>
      <c r="AD107" s="143">
        <f t="shared" ref="AD107:AD108" si="25">IF($AC107&gt;1.5,1.5,IF($AC107&lt;0.5,0,$AC107))</f>
        <v>0</v>
      </c>
      <c r="AE107" s="137">
        <f>((($L101-$AE$251)/($AE$250-$AE$251))*0.5+1)</f>
        <v>0</v>
      </c>
      <c r="AF107" s="143">
        <f t="shared" ref="AF107:AF108" si="26">IF($AE107&gt;1.5,1.5,IF($AE107&lt;0.5,0,$AE107))</f>
        <v>0</v>
      </c>
      <c r="AG107" s="137">
        <f>((($L101-$AF$251)/($AF$250-$AF$251))*0.5+1)</f>
        <v>-0.5</v>
      </c>
      <c r="AH107" s="143">
        <f>IF($AG107&gt;1.5,1.5,IF($AG107&lt;0.5,0,$AG107))</f>
        <v>0</v>
      </c>
      <c r="AI107" s="137">
        <f>((($T127-$AG$251)/($AG$250-$AG$251))*0.5+1)</f>
        <v>0.16666666666666663</v>
      </c>
      <c r="AJ107" s="143">
        <f>IF($AI107&gt;1.5,1.5,IF($AI107&lt;0.5,0,$AI107))</f>
        <v>0</v>
      </c>
      <c r="AK107" s="137">
        <f>((($V127-$AI$251)/($AI$250-$AI$251))*0.5+1)</f>
        <v>0</v>
      </c>
      <c r="AL107" s="143">
        <f>IF($AK107&gt;1.5,1.5,IF($AK107&lt;0.5,0,$AK107))</f>
        <v>0</v>
      </c>
      <c r="AM107" s="142"/>
      <c r="AN107" s="144">
        <f t="shared" si="15"/>
        <v>0</v>
      </c>
      <c r="AO107" s="144">
        <f t="shared" si="16"/>
        <v>0</v>
      </c>
      <c r="AQ107" s="166">
        <f>IF(AND(OR(J98&gt;=O$257,L98&gt;=Q$257),K107&gt;=S$257,G98+H98&gt;=U$257,AS107&gt;=W$257,L110&gt;=Y$257,R127&gt;=AA$257),1,0)</f>
        <v>0</v>
      </c>
      <c r="AS107" s="154">
        <f t="shared" ref="AS107:AS108" si="27">IF(I107="",0,DATEDIF(G107,I107,"m")+1)</f>
        <v>0</v>
      </c>
    </row>
    <row r="108" spans="1:45" s="7" customFormat="1" ht="18" customHeight="1" x14ac:dyDescent="0.25">
      <c r="A108" s="14"/>
      <c r="B108" s="173"/>
      <c r="C108" s="397"/>
      <c r="D108" s="397"/>
      <c r="E108" s="161"/>
      <c r="F108" s="161" t="s">
        <v>446</v>
      </c>
      <c r="G108" s="128"/>
      <c r="H108" s="168" t="s">
        <v>447</v>
      </c>
      <c r="I108" s="128"/>
      <c r="J108" s="168"/>
      <c r="K108" s="27"/>
      <c r="L108" s="160" t="str">
        <f t="shared" si="17"/>
        <v/>
      </c>
      <c r="M108" s="17"/>
      <c r="N108" s="35"/>
      <c r="O108" s="137">
        <f>((($L99-$O$251)/($O$250-$O$251))*0.5+1)</f>
        <v>0.25</v>
      </c>
      <c r="P108" s="143">
        <f t="shared" si="18"/>
        <v>0</v>
      </c>
      <c r="Q108" s="137">
        <f>((($L99-$Q$251)/($Q$250-$Q$251))*0.5+1)</f>
        <v>0</v>
      </c>
      <c r="R108" s="143">
        <f t="shared" si="19"/>
        <v>0</v>
      </c>
      <c r="S108" s="137">
        <f>((($K108-$S$251)/($S$250-$S$251))*0.5+1)</f>
        <v>-0.75</v>
      </c>
      <c r="T108" s="143">
        <f t="shared" si="20"/>
        <v>0</v>
      </c>
      <c r="U108" s="137">
        <f>((($K108-$U$251)/($U$250-$U$251))*0.5+1)</f>
        <v>-1.4</v>
      </c>
      <c r="V108" s="143">
        <f t="shared" si="21"/>
        <v>0</v>
      </c>
      <c r="W108" s="137">
        <f>((($G98-$W$251)/($W$250-$W$251))*0.5+1)</f>
        <v>0.25</v>
      </c>
      <c r="X108" s="143">
        <f t="shared" si="22"/>
        <v>0</v>
      </c>
      <c r="Y108" s="137">
        <f>((($G98-$Y$251)/($Y$250-$Y$251))*0.5+1)</f>
        <v>0.125</v>
      </c>
      <c r="Z108" s="143">
        <f t="shared" si="23"/>
        <v>0</v>
      </c>
      <c r="AA108" s="137">
        <f>((($H98-$AA$251)/($AA$250-$AA$251))*0.5+1)</f>
        <v>0</v>
      </c>
      <c r="AB108" s="143">
        <f t="shared" si="24"/>
        <v>0</v>
      </c>
      <c r="AC108" s="137">
        <f>((($H98-$AC$251)/($AC$250-$AC$251))*0.5+1)</f>
        <v>-0.5</v>
      </c>
      <c r="AD108" s="143">
        <f t="shared" si="25"/>
        <v>0</v>
      </c>
      <c r="AE108" s="137">
        <f>((($L101-$AE$251)/($AE$250-$AE$251))*0.5+1)</f>
        <v>0</v>
      </c>
      <c r="AF108" s="143">
        <f t="shared" si="26"/>
        <v>0</v>
      </c>
      <c r="AG108" s="137">
        <f>((($L101-$AF$251)/($AF$250-$AF$251))*0.5+1)</f>
        <v>-0.5</v>
      </c>
      <c r="AH108" s="143">
        <f>IF($AG108&gt;1.5,1.5,IF($AG108&lt;0.5,0,$AG108))</f>
        <v>0</v>
      </c>
      <c r="AI108" s="137">
        <f>((($T127-$AG$251)/($AG$250-$AG$251))*0.5+1)</f>
        <v>0.16666666666666663</v>
      </c>
      <c r="AJ108" s="143">
        <f>IF($AI108&gt;1.5,1.5,IF($AI108&lt;0.5,0,$AI108))</f>
        <v>0</v>
      </c>
      <c r="AK108" s="137">
        <f>((($V127-$AI$251)/($AI$250-$AI$251))*0.5+1)</f>
        <v>0</v>
      </c>
      <c r="AL108" s="143">
        <f>IF($AK108&gt;1.5,1.5,IF($AK108&lt;0.5,0,$AK108))</f>
        <v>0</v>
      </c>
      <c r="AM108" s="142"/>
      <c r="AN108" s="144">
        <f t="shared" si="15"/>
        <v>0</v>
      </c>
      <c r="AO108" s="144">
        <f t="shared" si="16"/>
        <v>0</v>
      </c>
      <c r="AQ108" s="166">
        <f>IF(AND(OR(J98&gt;=O$257,L98&gt;=Q$257),K108&gt;=S$257,G98+H98&gt;=U$257,AS108&gt;=W$257,L110&gt;=Y$257,R127&gt;=AA$257),1,0)</f>
        <v>0</v>
      </c>
      <c r="AS108" s="154">
        <f t="shared" si="27"/>
        <v>0</v>
      </c>
    </row>
    <row r="109" spans="1:45" s="7" customFormat="1" ht="9.9499999999999993" customHeight="1" x14ac:dyDescent="0.25">
      <c r="A109" s="14"/>
      <c r="B109" s="16"/>
      <c r="C109" s="90"/>
      <c r="D109" s="90"/>
      <c r="E109" s="90"/>
      <c r="F109" s="90"/>
      <c r="G109" s="159"/>
      <c r="H109" s="91"/>
      <c r="I109" s="91"/>
      <c r="J109" s="91"/>
      <c r="K109" s="91"/>
      <c r="L109" s="91"/>
      <c r="M109" s="17"/>
      <c r="N109" s="35"/>
      <c r="O109" s="30"/>
      <c r="P109" s="30"/>
      <c r="Q109" s="30"/>
      <c r="R109" s="30"/>
      <c r="S109" s="30"/>
      <c r="U109" s="6"/>
      <c r="V109" s="6"/>
      <c r="W109" s="6"/>
      <c r="X109" s="6"/>
      <c r="Y109" s="6"/>
      <c r="Z109" s="6"/>
      <c r="AD109" s="5"/>
      <c r="AE109" s="5"/>
      <c r="AF109" s="6"/>
      <c r="AG109" s="6"/>
      <c r="AH109" s="6"/>
      <c r="AI109" s="6"/>
      <c r="AJ109" s="6"/>
      <c r="AK109" s="6"/>
      <c r="AL109" s="6"/>
      <c r="AM109" s="6"/>
      <c r="AN109" s="6"/>
      <c r="AO109" s="6"/>
    </row>
    <row r="110" spans="1:45" s="7" customFormat="1" ht="18" customHeight="1" x14ac:dyDescent="0.25">
      <c r="A110" s="14"/>
      <c r="B110" s="16"/>
      <c r="C110" s="306" t="s">
        <v>564</v>
      </c>
      <c r="D110" s="306"/>
      <c r="E110" s="306"/>
      <c r="F110" s="306"/>
      <c r="G110" s="306"/>
      <c r="H110" s="306"/>
      <c r="I110" s="306"/>
      <c r="J110" s="91"/>
      <c r="K110" s="91"/>
      <c r="L110" s="160">
        <f>SUM(L111:L120)</f>
        <v>0</v>
      </c>
      <c r="M110" s="17"/>
      <c r="N110" s="35"/>
      <c r="O110" s="30"/>
      <c r="P110" s="30"/>
      <c r="Q110" s="30"/>
      <c r="R110" s="30"/>
      <c r="S110" s="30"/>
      <c r="U110" s="6"/>
      <c r="V110" s="6"/>
      <c r="W110" s="6"/>
      <c r="X110" s="6"/>
      <c r="Y110" s="6"/>
      <c r="Z110" s="6"/>
      <c r="AD110" s="5"/>
      <c r="AE110" s="5"/>
      <c r="AF110" s="6"/>
      <c r="AG110" s="6"/>
      <c r="AH110" s="6"/>
      <c r="AI110" s="6"/>
      <c r="AJ110" s="6"/>
      <c r="AK110" s="6"/>
      <c r="AL110" s="6"/>
      <c r="AM110" s="6"/>
      <c r="AN110" s="6"/>
      <c r="AO110" s="6"/>
    </row>
    <row r="111" spans="1:45" s="7" customFormat="1" ht="18" customHeight="1" x14ac:dyDescent="0.25">
      <c r="A111" s="14"/>
      <c r="B111" s="16"/>
      <c r="C111" s="304" t="s">
        <v>494</v>
      </c>
      <c r="D111" s="304"/>
      <c r="E111" s="304"/>
      <c r="F111" s="304"/>
      <c r="G111" s="304"/>
      <c r="H111" s="304"/>
      <c r="I111" s="304"/>
      <c r="J111" s="304"/>
      <c r="K111" s="304"/>
      <c r="L111" s="27"/>
      <c r="M111" s="17"/>
      <c r="N111" s="35"/>
      <c r="O111" s="30"/>
      <c r="P111" s="30"/>
      <c r="Q111" s="30"/>
      <c r="R111" s="30"/>
      <c r="S111" s="30"/>
      <c r="U111" s="6"/>
      <c r="V111" s="6"/>
      <c r="W111" s="6"/>
      <c r="X111" s="6"/>
      <c r="Y111" s="6"/>
      <c r="Z111" s="6"/>
      <c r="AD111" s="5"/>
      <c r="AE111" s="5"/>
      <c r="AF111" s="6"/>
      <c r="AG111" s="6"/>
      <c r="AH111" s="6"/>
      <c r="AI111" s="6"/>
      <c r="AJ111" s="6"/>
      <c r="AK111" s="6"/>
      <c r="AL111" s="6"/>
      <c r="AM111" s="6"/>
      <c r="AN111" s="6"/>
      <c r="AO111" s="6"/>
    </row>
    <row r="112" spans="1:45" s="7" customFormat="1" ht="18" customHeight="1" x14ac:dyDescent="0.25">
      <c r="A112" s="14"/>
      <c r="B112" s="16"/>
      <c r="C112" s="304" t="s">
        <v>495</v>
      </c>
      <c r="D112" s="304"/>
      <c r="E112" s="304"/>
      <c r="F112" s="304"/>
      <c r="G112" s="304"/>
      <c r="H112" s="304"/>
      <c r="I112" s="304"/>
      <c r="J112" s="304"/>
      <c r="K112" s="304"/>
      <c r="L112" s="27"/>
      <c r="M112" s="17"/>
      <c r="N112" s="35"/>
      <c r="O112" s="30"/>
      <c r="P112" s="30"/>
      <c r="Q112" s="30"/>
      <c r="R112" s="30"/>
      <c r="S112" s="30"/>
      <c r="U112" s="6"/>
      <c r="V112" s="6"/>
      <c r="W112" s="6"/>
      <c r="X112" s="6"/>
      <c r="Y112" s="6"/>
      <c r="Z112" s="6"/>
      <c r="AD112" s="5"/>
      <c r="AE112" s="5"/>
      <c r="AF112" s="6"/>
      <c r="AG112" s="6"/>
      <c r="AH112" s="6"/>
      <c r="AI112" s="6"/>
      <c r="AJ112" s="6"/>
      <c r="AK112" s="6"/>
      <c r="AL112" s="6"/>
      <c r="AM112" s="6"/>
      <c r="AN112" s="6"/>
      <c r="AO112" s="6"/>
    </row>
    <row r="113" spans="1:41" s="7" customFormat="1" ht="18" customHeight="1" x14ac:dyDescent="0.25">
      <c r="A113" s="14"/>
      <c r="B113" s="16"/>
      <c r="C113" s="304" t="s">
        <v>496</v>
      </c>
      <c r="D113" s="304"/>
      <c r="E113" s="304"/>
      <c r="F113" s="304"/>
      <c r="G113" s="304"/>
      <c r="H113" s="304"/>
      <c r="I113" s="304"/>
      <c r="J113" s="304"/>
      <c r="K113" s="304"/>
      <c r="L113" s="27"/>
      <c r="M113" s="17"/>
      <c r="N113" s="35"/>
      <c r="O113" s="30"/>
      <c r="P113" s="30"/>
      <c r="Q113" s="30"/>
      <c r="R113" s="30"/>
      <c r="S113" s="30"/>
      <c r="U113" s="6"/>
      <c r="V113" s="6"/>
      <c r="W113" s="6"/>
      <c r="X113" s="6"/>
      <c r="Y113" s="6"/>
      <c r="Z113" s="6"/>
      <c r="AD113" s="5"/>
      <c r="AE113" s="5"/>
      <c r="AF113" s="6"/>
      <c r="AG113" s="6"/>
      <c r="AH113" s="6"/>
      <c r="AI113" s="6"/>
      <c r="AJ113" s="6"/>
      <c r="AK113" s="6"/>
      <c r="AL113" s="6"/>
      <c r="AM113" s="6"/>
      <c r="AN113" s="6"/>
      <c r="AO113" s="6"/>
    </row>
    <row r="114" spans="1:41" s="7" customFormat="1" ht="18" customHeight="1" x14ac:dyDescent="0.25">
      <c r="A114" s="14"/>
      <c r="B114" s="16"/>
      <c r="C114" s="304" t="s">
        <v>497</v>
      </c>
      <c r="D114" s="304"/>
      <c r="E114" s="304"/>
      <c r="F114" s="304"/>
      <c r="G114" s="304"/>
      <c r="H114" s="304"/>
      <c r="I114" s="304"/>
      <c r="J114" s="304"/>
      <c r="K114" s="304"/>
      <c r="L114" s="27"/>
      <c r="M114" s="17"/>
      <c r="N114" s="35"/>
      <c r="O114" s="30"/>
      <c r="P114" s="30"/>
      <c r="Q114" s="30"/>
      <c r="R114" s="30"/>
      <c r="S114" s="30"/>
      <c r="U114" s="6"/>
      <c r="V114" s="6"/>
      <c r="W114" s="6"/>
      <c r="X114" s="6"/>
      <c r="Y114" s="6"/>
      <c r="Z114" s="6"/>
      <c r="AD114" s="5"/>
      <c r="AE114" s="5"/>
      <c r="AF114" s="6"/>
      <c r="AG114" s="6"/>
      <c r="AH114" s="6"/>
      <c r="AI114" s="6"/>
      <c r="AJ114" s="6"/>
      <c r="AK114" s="6"/>
      <c r="AL114" s="6"/>
      <c r="AM114" s="6"/>
      <c r="AN114" s="6"/>
      <c r="AO114" s="6"/>
    </row>
    <row r="115" spans="1:41" s="7" customFormat="1" ht="18" customHeight="1" x14ac:dyDescent="0.25">
      <c r="A115" s="14"/>
      <c r="B115" s="16"/>
      <c r="C115" s="304" t="s">
        <v>498</v>
      </c>
      <c r="D115" s="304"/>
      <c r="E115" s="304"/>
      <c r="F115" s="304"/>
      <c r="G115" s="304"/>
      <c r="H115" s="304"/>
      <c r="I115" s="304"/>
      <c r="J115" s="304"/>
      <c r="K115" s="304"/>
      <c r="L115" s="27"/>
      <c r="M115" s="17"/>
      <c r="N115" s="35"/>
      <c r="O115" s="30"/>
      <c r="P115" s="30"/>
      <c r="Q115" s="30"/>
      <c r="R115" s="30"/>
      <c r="S115" s="30"/>
      <c r="U115" s="6"/>
      <c r="V115" s="6"/>
      <c r="W115" s="6"/>
      <c r="X115" s="6"/>
      <c r="Y115" s="6"/>
      <c r="Z115" s="6"/>
      <c r="AD115" s="5"/>
      <c r="AE115" s="5"/>
      <c r="AF115" s="6"/>
      <c r="AG115" s="6"/>
      <c r="AH115" s="6"/>
      <c r="AI115" s="6"/>
      <c r="AJ115" s="6"/>
      <c r="AK115" s="6"/>
      <c r="AL115" s="6"/>
      <c r="AM115" s="6"/>
      <c r="AN115" s="6"/>
      <c r="AO115" s="6"/>
    </row>
    <row r="116" spans="1:41" s="7" customFormat="1" ht="18" customHeight="1" x14ac:dyDescent="0.25">
      <c r="A116" s="14"/>
      <c r="B116" s="16"/>
      <c r="C116" s="304" t="s">
        <v>499</v>
      </c>
      <c r="D116" s="304"/>
      <c r="E116" s="304"/>
      <c r="F116" s="304"/>
      <c r="G116" s="304"/>
      <c r="H116" s="304"/>
      <c r="I116" s="304"/>
      <c r="J116" s="304"/>
      <c r="K116" s="304"/>
      <c r="L116" s="27"/>
      <c r="M116" s="17"/>
      <c r="N116" s="35"/>
      <c r="O116" s="30"/>
      <c r="P116" s="30"/>
      <c r="Q116" s="30"/>
      <c r="R116" s="30"/>
      <c r="S116" s="30"/>
      <c r="U116" s="6"/>
      <c r="V116" s="6"/>
      <c r="W116" s="6"/>
      <c r="X116" s="6"/>
      <c r="Y116" s="6"/>
      <c r="Z116" s="6"/>
      <c r="AD116" s="5"/>
      <c r="AE116" s="5"/>
      <c r="AF116" s="6"/>
      <c r="AG116" s="6"/>
      <c r="AH116" s="6"/>
      <c r="AI116" s="6"/>
      <c r="AJ116" s="6"/>
      <c r="AK116" s="6"/>
      <c r="AL116" s="6"/>
      <c r="AM116" s="6"/>
      <c r="AN116" s="6"/>
      <c r="AO116" s="6"/>
    </row>
    <row r="117" spans="1:41" s="7" customFormat="1" ht="18" customHeight="1" x14ac:dyDescent="0.25">
      <c r="A117" s="14"/>
      <c r="B117" s="16"/>
      <c r="C117" s="304" t="s">
        <v>500</v>
      </c>
      <c r="D117" s="304"/>
      <c r="E117" s="304"/>
      <c r="F117" s="304"/>
      <c r="G117" s="304"/>
      <c r="H117" s="304"/>
      <c r="I117" s="304"/>
      <c r="J117" s="304"/>
      <c r="K117" s="304"/>
      <c r="L117" s="27"/>
      <c r="M117" s="17"/>
      <c r="N117" s="35"/>
      <c r="O117" s="30"/>
      <c r="P117" s="30"/>
      <c r="Q117" s="30"/>
      <c r="R117" s="30"/>
      <c r="S117" s="30"/>
      <c r="U117" s="6"/>
      <c r="V117" s="6"/>
      <c r="W117" s="6"/>
      <c r="X117" s="6"/>
      <c r="Y117" s="6"/>
      <c r="Z117" s="6"/>
      <c r="AD117" s="5"/>
      <c r="AE117" s="5"/>
      <c r="AF117" s="6"/>
      <c r="AG117" s="6"/>
      <c r="AH117" s="6"/>
      <c r="AI117" s="6"/>
      <c r="AJ117" s="6"/>
      <c r="AK117" s="6"/>
      <c r="AL117" s="6"/>
      <c r="AM117" s="6"/>
      <c r="AN117" s="6"/>
      <c r="AO117" s="6"/>
    </row>
    <row r="118" spans="1:41" s="7" customFormat="1" ht="18" customHeight="1" x14ac:dyDescent="0.25">
      <c r="A118" s="14"/>
      <c r="B118" s="16"/>
      <c r="C118" s="304" t="s">
        <v>501</v>
      </c>
      <c r="D118" s="304"/>
      <c r="E118" s="304"/>
      <c r="F118" s="304"/>
      <c r="G118" s="304"/>
      <c r="H118" s="304"/>
      <c r="I118" s="304"/>
      <c r="J118" s="304"/>
      <c r="K118" s="304"/>
      <c r="L118" s="27"/>
      <c r="M118" s="17"/>
      <c r="N118" s="35"/>
      <c r="O118" s="30"/>
      <c r="P118" s="30"/>
      <c r="Q118" s="30"/>
      <c r="R118" s="30"/>
      <c r="S118" s="30"/>
      <c r="U118" s="6"/>
      <c r="V118" s="6"/>
      <c r="W118" s="6"/>
      <c r="X118" s="6"/>
      <c r="Y118" s="6"/>
      <c r="Z118" s="6"/>
      <c r="AD118" s="5"/>
      <c r="AE118" s="5"/>
      <c r="AF118" s="6"/>
      <c r="AG118" s="6"/>
      <c r="AH118" s="6"/>
      <c r="AI118" s="6"/>
      <c r="AJ118" s="6"/>
      <c r="AK118" s="6"/>
      <c r="AL118" s="6"/>
      <c r="AM118" s="6"/>
      <c r="AN118" s="6"/>
      <c r="AO118" s="6"/>
    </row>
    <row r="119" spans="1:41" s="7" customFormat="1" ht="18" customHeight="1" x14ac:dyDescent="0.25">
      <c r="A119" s="14"/>
      <c r="B119" s="16"/>
      <c r="C119" s="304" t="s">
        <v>502</v>
      </c>
      <c r="D119" s="304"/>
      <c r="E119" s="304"/>
      <c r="F119" s="304"/>
      <c r="G119" s="304"/>
      <c r="H119" s="304"/>
      <c r="I119" s="304"/>
      <c r="J119" s="304"/>
      <c r="K119" s="304"/>
      <c r="L119" s="27"/>
      <c r="M119" s="17"/>
      <c r="N119" s="35"/>
      <c r="O119" s="30"/>
      <c r="P119" s="30"/>
      <c r="Q119" s="30"/>
      <c r="R119" s="30"/>
      <c r="S119" s="30"/>
      <c r="U119" s="6"/>
      <c r="V119" s="6"/>
      <c r="W119" s="6"/>
      <c r="X119" s="6"/>
      <c r="Y119" s="6"/>
      <c r="Z119" s="6"/>
      <c r="AD119" s="5"/>
      <c r="AE119" s="5"/>
      <c r="AF119" s="6"/>
      <c r="AG119" s="6"/>
      <c r="AH119" s="6"/>
      <c r="AI119" s="6"/>
      <c r="AJ119" s="6"/>
      <c r="AK119" s="6"/>
      <c r="AL119" s="6"/>
      <c r="AM119" s="6"/>
      <c r="AN119" s="6"/>
      <c r="AO119" s="6"/>
    </row>
    <row r="120" spans="1:41" s="7" customFormat="1" ht="18" customHeight="1" x14ac:dyDescent="0.25">
      <c r="A120" s="14"/>
      <c r="B120" s="16"/>
      <c r="C120" s="304" t="s">
        <v>503</v>
      </c>
      <c r="D120" s="304"/>
      <c r="E120" s="304"/>
      <c r="F120" s="304"/>
      <c r="G120" s="304"/>
      <c r="H120" s="304"/>
      <c r="I120" s="304"/>
      <c r="J120" s="304"/>
      <c r="K120" s="304"/>
      <c r="L120" s="27"/>
      <c r="M120" s="17"/>
      <c r="N120" s="35"/>
      <c r="O120" s="30"/>
      <c r="P120" s="30"/>
      <c r="Q120" s="30"/>
      <c r="R120" s="30"/>
      <c r="S120" s="30"/>
      <c r="U120" s="6"/>
      <c r="V120" s="6"/>
      <c r="W120" s="6"/>
      <c r="X120" s="6"/>
      <c r="Y120" s="6"/>
      <c r="Z120" s="6"/>
      <c r="AD120" s="5"/>
      <c r="AE120" s="5"/>
      <c r="AF120" s="6"/>
      <c r="AG120" s="6"/>
      <c r="AH120" s="6"/>
      <c r="AI120" s="6"/>
      <c r="AJ120" s="6"/>
      <c r="AK120" s="6"/>
      <c r="AL120" s="6"/>
      <c r="AM120" s="6"/>
      <c r="AN120" s="6"/>
      <c r="AO120" s="6"/>
    </row>
    <row r="121" spans="1:41" s="7" customFormat="1" ht="9.9499999999999993" customHeight="1" x14ac:dyDescent="0.25">
      <c r="A121" s="14"/>
      <c r="B121" s="16"/>
      <c r="C121" s="90"/>
      <c r="D121" s="90"/>
      <c r="E121" s="90"/>
      <c r="F121" s="90"/>
      <c r="G121" s="91"/>
      <c r="H121" s="91"/>
      <c r="I121" s="91"/>
      <c r="J121" s="91"/>
      <c r="K121" s="91"/>
      <c r="L121" s="91"/>
      <c r="M121" s="17"/>
      <c r="N121" s="35"/>
      <c r="O121" s="411"/>
      <c r="P121" s="411"/>
      <c r="Q121" s="411"/>
      <c r="R121" s="30"/>
      <c r="S121" s="30"/>
      <c r="U121" s="6"/>
      <c r="V121" s="6"/>
      <c r="W121" s="6"/>
      <c r="X121" s="6"/>
      <c r="Y121" s="6"/>
      <c r="Z121" s="6"/>
      <c r="AD121" s="5"/>
      <c r="AE121" s="5"/>
      <c r="AF121" s="6"/>
      <c r="AG121" s="6"/>
      <c r="AH121" s="6"/>
      <c r="AI121" s="6"/>
      <c r="AJ121" s="6"/>
      <c r="AK121" s="6"/>
      <c r="AL121" s="6"/>
      <c r="AM121" s="6"/>
      <c r="AN121" s="6"/>
      <c r="AO121" s="6"/>
    </row>
    <row r="122" spans="1:41" s="7" customFormat="1" ht="18" customHeight="1" x14ac:dyDescent="0.25">
      <c r="A122" s="14"/>
      <c r="B122" s="16"/>
      <c r="C122" s="15" t="s">
        <v>541</v>
      </c>
      <c r="D122" s="90"/>
      <c r="E122" s="90"/>
      <c r="F122" s="90"/>
      <c r="G122" s="91"/>
      <c r="H122" s="91"/>
      <c r="I122" s="91"/>
      <c r="J122" s="91"/>
      <c r="K122" s="91"/>
      <c r="L122" s="91"/>
      <c r="M122" s="17"/>
      <c r="N122" s="35"/>
      <c r="O122" s="148"/>
      <c r="P122" s="148"/>
      <c r="Q122" s="148"/>
      <c r="R122" s="30"/>
      <c r="S122" s="30"/>
      <c r="U122" s="6"/>
      <c r="V122" s="6"/>
      <c r="W122" s="6"/>
      <c r="X122" s="6"/>
      <c r="Y122" s="6"/>
      <c r="Z122" s="6"/>
      <c r="AD122" s="5"/>
      <c r="AE122" s="5"/>
      <c r="AF122" s="6"/>
      <c r="AG122" s="6"/>
      <c r="AH122" s="6"/>
      <c r="AI122" s="6"/>
      <c r="AJ122" s="6"/>
      <c r="AK122" s="6"/>
      <c r="AL122" s="6"/>
      <c r="AM122" s="6"/>
      <c r="AN122" s="6"/>
      <c r="AO122" s="6"/>
    </row>
    <row r="123" spans="1:41" s="7" customFormat="1" ht="18" customHeight="1" x14ac:dyDescent="0.25">
      <c r="A123" s="14"/>
      <c r="B123" s="16"/>
      <c r="C123" s="412" t="s">
        <v>565</v>
      </c>
      <c r="D123" s="412"/>
      <c r="E123" s="412"/>
      <c r="F123" s="412"/>
      <c r="G123" s="412"/>
      <c r="H123" s="412"/>
      <c r="I123" s="412"/>
      <c r="J123" s="412"/>
      <c r="K123" s="412"/>
      <c r="L123" s="412"/>
      <c r="M123" s="17"/>
      <c r="N123" s="35"/>
      <c r="O123" s="148"/>
      <c r="P123" s="148"/>
      <c r="Q123" s="148"/>
      <c r="R123" s="30"/>
      <c r="S123" s="30"/>
      <c r="U123" s="6"/>
      <c r="V123" s="6"/>
      <c r="W123" s="6"/>
      <c r="X123" s="6"/>
      <c r="Y123" s="6"/>
      <c r="Z123" s="6"/>
      <c r="AD123" s="5"/>
      <c r="AE123" s="5"/>
      <c r="AF123" s="6"/>
      <c r="AG123" s="6"/>
      <c r="AH123" s="6"/>
      <c r="AI123" s="6"/>
      <c r="AJ123" s="6"/>
      <c r="AK123" s="6"/>
      <c r="AL123" s="6"/>
      <c r="AM123" s="6"/>
      <c r="AN123" s="6"/>
      <c r="AO123" s="6"/>
    </row>
    <row r="124" spans="1:41" s="7" customFormat="1" ht="9.9499999999999993" customHeight="1" x14ac:dyDescent="0.25">
      <c r="A124" s="14"/>
      <c r="B124" s="16"/>
      <c r="C124" s="15"/>
      <c r="D124" s="90"/>
      <c r="E124" s="90"/>
      <c r="F124" s="90"/>
      <c r="G124" s="91"/>
      <c r="H124" s="91"/>
      <c r="I124" s="91"/>
      <c r="J124" s="91"/>
      <c r="K124" s="91"/>
      <c r="L124" s="91"/>
      <c r="M124" s="17"/>
      <c r="N124" s="35"/>
      <c r="O124" s="148"/>
      <c r="P124" s="148"/>
      <c r="Q124" s="148"/>
      <c r="R124" s="30"/>
      <c r="S124" s="30"/>
      <c r="U124" s="6"/>
      <c r="V124" s="6"/>
      <c r="W124" s="6"/>
      <c r="X124" s="6"/>
      <c r="Y124" s="6"/>
      <c r="Z124" s="6"/>
      <c r="AD124" s="5"/>
      <c r="AE124" s="5"/>
      <c r="AF124" s="6"/>
      <c r="AG124" s="6"/>
      <c r="AH124" s="6"/>
      <c r="AI124" s="6"/>
      <c r="AJ124" s="6"/>
      <c r="AK124" s="6"/>
      <c r="AL124" s="6"/>
      <c r="AM124" s="6"/>
      <c r="AN124" s="6"/>
      <c r="AO124" s="6"/>
    </row>
    <row r="125" spans="1:41" s="7" customFormat="1" ht="18" customHeight="1" x14ac:dyDescent="0.25">
      <c r="A125" s="14"/>
      <c r="B125" s="388" t="s">
        <v>543</v>
      </c>
      <c r="C125" s="388" t="s">
        <v>479</v>
      </c>
      <c r="D125" s="388" t="s">
        <v>484</v>
      </c>
      <c r="E125" s="388" t="s">
        <v>483</v>
      </c>
      <c r="F125" s="409" t="s">
        <v>544</v>
      </c>
      <c r="G125" s="390" t="s">
        <v>545</v>
      </c>
      <c r="H125" s="391"/>
      <c r="I125" s="410" t="s">
        <v>533</v>
      </c>
      <c r="J125" s="391"/>
      <c r="K125" s="390" t="s">
        <v>546</v>
      </c>
      <c r="L125" s="391"/>
      <c r="M125" s="17"/>
      <c r="N125" s="35"/>
      <c r="O125" s="411"/>
      <c r="P125" s="277"/>
      <c r="Q125" s="277"/>
      <c r="R125" s="316" t="s">
        <v>83</v>
      </c>
      <c r="S125" s="316"/>
      <c r="T125" s="316"/>
      <c r="U125" s="316"/>
      <c r="V125" s="316"/>
      <c r="W125" s="316"/>
      <c r="X125" s="6"/>
      <c r="Y125" s="6"/>
      <c r="Z125" s="6"/>
      <c r="AD125" s="5"/>
      <c r="AE125" s="5"/>
      <c r="AF125" s="6"/>
      <c r="AG125" s="6"/>
      <c r="AH125" s="6"/>
      <c r="AI125" s="6"/>
      <c r="AJ125" s="6"/>
      <c r="AK125" s="6"/>
      <c r="AL125" s="6"/>
      <c r="AM125" s="6"/>
      <c r="AN125" s="6"/>
      <c r="AO125" s="6"/>
    </row>
    <row r="126" spans="1:41" s="7" customFormat="1" ht="18" customHeight="1" x14ac:dyDescent="0.25">
      <c r="A126" s="14"/>
      <c r="B126" s="389"/>
      <c r="C126" s="389"/>
      <c r="D126" s="389"/>
      <c r="E126" s="389"/>
      <c r="F126" s="389"/>
      <c r="G126" s="163" t="s">
        <v>547</v>
      </c>
      <c r="H126" s="163" t="s">
        <v>395</v>
      </c>
      <c r="I126" s="163" t="s">
        <v>548</v>
      </c>
      <c r="J126" s="267" t="s">
        <v>538</v>
      </c>
      <c r="K126" s="163" t="s">
        <v>548</v>
      </c>
      <c r="L126" s="267" t="s">
        <v>538</v>
      </c>
      <c r="M126" s="17"/>
      <c r="N126" s="35"/>
      <c r="O126" s="411"/>
      <c r="P126" s="277"/>
      <c r="Q126" s="277"/>
      <c r="R126" s="316" t="s">
        <v>266</v>
      </c>
      <c r="S126" s="316"/>
      <c r="T126" s="316" t="s">
        <v>84</v>
      </c>
      <c r="U126" s="316"/>
      <c r="V126" s="316" t="s">
        <v>85</v>
      </c>
      <c r="W126" s="316"/>
      <c r="X126" s="6"/>
      <c r="Y126" s="6"/>
      <c r="Z126" s="6"/>
      <c r="AD126" s="5"/>
      <c r="AE126" s="5"/>
      <c r="AF126" s="6"/>
      <c r="AG126" s="6"/>
      <c r="AH126" s="6"/>
      <c r="AI126" s="6"/>
      <c r="AJ126" s="6"/>
      <c r="AK126" s="6"/>
      <c r="AL126" s="6"/>
      <c r="AM126" s="6"/>
      <c r="AN126" s="6"/>
      <c r="AO126" s="6"/>
    </row>
    <row r="127" spans="1:41" s="7" customFormat="1" ht="18" customHeight="1" x14ac:dyDescent="0.25">
      <c r="A127" s="14"/>
      <c r="B127" s="21"/>
      <c r="C127" s="414" t="s">
        <v>566</v>
      </c>
      <c r="D127" s="393"/>
      <c r="E127" s="394"/>
      <c r="F127" s="182"/>
      <c r="G127" s="128"/>
      <c r="H127" s="128"/>
      <c r="I127" s="27"/>
      <c r="J127" s="27"/>
      <c r="K127" s="27"/>
      <c r="L127" s="27"/>
      <c r="M127" s="17"/>
      <c r="N127" s="35"/>
      <c r="O127" s="180"/>
      <c r="P127" s="35"/>
      <c r="Q127" s="35"/>
      <c r="R127" s="382">
        <f>COUNTIF($P128:PJ157,"&gt;=1")</f>
        <v>0</v>
      </c>
      <c r="S127" s="382"/>
      <c r="T127" s="382">
        <f>COUNTIF($P128:$P157,"&gt;=250")</f>
        <v>0</v>
      </c>
      <c r="U127" s="382"/>
      <c r="V127" s="382">
        <f>COUNTIF($P128:$P157,"&gt;=700")</f>
        <v>0</v>
      </c>
      <c r="W127" s="382"/>
      <c r="X127" s="6"/>
      <c r="Y127" s="6"/>
      <c r="Z127" s="6"/>
      <c r="AD127" s="5"/>
      <c r="AE127" s="5"/>
      <c r="AF127" s="6"/>
      <c r="AG127" s="6"/>
      <c r="AH127" s="6"/>
      <c r="AI127" s="6"/>
      <c r="AJ127" s="6"/>
      <c r="AK127" s="6"/>
      <c r="AL127" s="6"/>
      <c r="AM127" s="6"/>
      <c r="AN127" s="6"/>
      <c r="AO127" s="6"/>
    </row>
    <row r="128" spans="1:41" s="7" customFormat="1" ht="27.95" customHeight="1" x14ac:dyDescent="0.25">
      <c r="A128" s="14"/>
      <c r="B128" s="36">
        <v>1</v>
      </c>
      <c r="C128" s="178"/>
      <c r="D128" s="178"/>
      <c r="E128" s="178"/>
      <c r="F128" s="177"/>
      <c r="G128" s="128"/>
      <c r="H128" s="128"/>
      <c r="I128" s="27"/>
      <c r="J128" s="27"/>
      <c r="K128" s="27"/>
      <c r="L128" s="27"/>
      <c r="M128" s="17"/>
      <c r="N128" s="35"/>
      <c r="O128" s="180"/>
      <c r="P128" s="353">
        <f>IF(I128&gt;=J128,I128,J128)</f>
        <v>0</v>
      </c>
      <c r="Q128" s="353"/>
      <c r="R128" s="383"/>
      <c r="S128" s="383"/>
      <c r="T128" s="277"/>
      <c r="U128" s="275"/>
      <c r="V128" s="275"/>
      <c r="W128" s="275"/>
      <c r="X128" s="6"/>
      <c r="Y128" s="6"/>
      <c r="Z128" s="6"/>
      <c r="AD128" s="5"/>
      <c r="AE128" s="5"/>
      <c r="AF128" s="6"/>
      <c r="AG128" s="6"/>
      <c r="AH128" s="6"/>
      <c r="AI128" s="6"/>
      <c r="AJ128" s="6"/>
      <c r="AK128" s="6"/>
      <c r="AL128" s="6"/>
      <c r="AM128" s="6"/>
      <c r="AN128" s="6"/>
      <c r="AO128" s="6"/>
    </row>
    <row r="129" spans="1:41" s="7" customFormat="1" ht="27.95" customHeight="1" x14ac:dyDescent="0.25">
      <c r="A129" s="14"/>
      <c r="B129" s="36">
        <v>2</v>
      </c>
      <c r="C129" s="178"/>
      <c r="D129" s="178"/>
      <c r="E129" s="178"/>
      <c r="F129" s="177"/>
      <c r="G129" s="128"/>
      <c r="H129" s="128"/>
      <c r="I129" s="27"/>
      <c r="J129" s="27"/>
      <c r="K129" s="27"/>
      <c r="L129" s="27"/>
      <c r="M129" s="17"/>
      <c r="N129" s="35"/>
      <c r="O129" s="180"/>
      <c r="P129" s="353">
        <f t="shared" ref="P129:P157" si="28">IF(I129&gt;=J129,I129,J129)</f>
        <v>0</v>
      </c>
      <c r="Q129" s="353"/>
      <c r="R129" s="383"/>
      <c r="S129" s="383"/>
      <c r="T129" s="277"/>
      <c r="U129" s="275"/>
      <c r="V129" s="275"/>
      <c r="W129" s="275"/>
      <c r="X129" s="6"/>
      <c r="Y129" s="6"/>
      <c r="Z129" s="6"/>
      <c r="AD129" s="5"/>
      <c r="AE129" s="5"/>
      <c r="AF129" s="6"/>
      <c r="AG129" s="6"/>
      <c r="AH129" s="6"/>
      <c r="AI129" s="6"/>
      <c r="AJ129" s="6"/>
      <c r="AK129" s="6"/>
      <c r="AL129" s="6"/>
      <c r="AM129" s="6"/>
      <c r="AN129" s="6"/>
      <c r="AO129" s="6"/>
    </row>
    <row r="130" spans="1:41" s="7" customFormat="1" ht="27.95" customHeight="1" x14ac:dyDescent="0.25">
      <c r="A130" s="14"/>
      <c r="B130" s="36">
        <v>3</v>
      </c>
      <c r="C130" s="178"/>
      <c r="D130" s="178"/>
      <c r="E130" s="178"/>
      <c r="F130" s="177"/>
      <c r="G130" s="128"/>
      <c r="H130" s="128"/>
      <c r="I130" s="27"/>
      <c r="J130" s="27"/>
      <c r="K130" s="27"/>
      <c r="L130" s="27"/>
      <c r="M130" s="17"/>
      <c r="N130" s="35"/>
      <c r="O130" s="180"/>
      <c r="P130" s="353">
        <f t="shared" si="28"/>
        <v>0</v>
      </c>
      <c r="Q130" s="353"/>
      <c r="R130" s="383"/>
      <c r="S130" s="383"/>
      <c r="T130" s="277"/>
      <c r="U130" s="275"/>
      <c r="V130" s="275"/>
      <c r="W130" s="275"/>
      <c r="X130" s="6"/>
      <c r="Y130" s="6"/>
      <c r="Z130" s="6"/>
      <c r="AD130" s="5"/>
      <c r="AE130" s="5"/>
      <c r="AF130" s="6"/>
      <c r="AG130" s="6"/>
      <c r="AH130" s="6"/>
      <c r="AI130" s="6"/>
      <c r="AJ130" s="6"/>
      <c r="AK130" s="6"/>
      <c r="AL130" s="6"/>
      <c r="AM130" s="6"/>
      <c r="AN130" s="6"/>
      <c r="AO130" s="6"/>
    </row>
    <row r="131" spans="1:41" s="7" customFormat="1" ht="27.95" customHeight="1" x14ac:dyDescent="0.25">
      <c r="A131" s="14"/>
      <c r="B131" s="36">
        <v>4</v>
      </c>
      <c r="C131" s="178"/>
      <c r="D131" s="178"/>
      <c r="E131" s="178"/>
      <c r="F131" s="177"/>
      <c r="G131" s="128"/>
      <c r="H131" s="128"/>
      <c r="I131" s="27"/>
      <c r="J131" s="27"/>
      <c r="K131" s="27"/>
      <c r="L131" s="27"/>
      <c r="M131" s="17"/>
      <c r="N131" s="35"/>
      <c r="O131" s="180"/>
      <c r="P131" s="353">
        <f t="shared" si="28"/>
        <v>0</v>
      </c>
      <c r="Q131" s="353"/>
      <c r="R131" s="383"/>
      <c r="S131" s="383"/>
      <c r="T131" s="277"/>
      <c r="U131" s="275"/>
      <c r="V131" s="275"/>
      <c r="W131" s="275"/>
      <c r="X131" s="6"/>
      <c r="Y131" s="6"/>
      <c r="Z131" s="6"/>
      <c r="AD131" s="5"/>
      <c r="AE131" s="5"/>
      <c r="AF131" s="6"/>
      <c r="AG131" s="6"/>
      <c r="AH131" s="6"/>
      <c r="AI131" s="6"/>
      <c r="AJ131" s="6"/>
      <c r="AK131" s="6"/>
      <c r="AL131" s="6"/>
      <c r="AM131" s="6"/>
      <c r="AN131" s="6"/>
      <c r="AO131" s="6"/>
    </row>
    <row r="132" spans="1:41" s="7" customFormat="1" ht="27.95" customHeight="1" x14ac:dyDescent="0.25">
      <c r="A132" s="14"/>
      <c r="B132" s="36">
        <v>5</v>
      </c>
      <c r="C132" s="178"/>
      <c r="D132" s="178"/>
      <c r="E132" s="178"/>
      <c r="F132" s="177"/>
      <c r="G132" s="128"/>
      <c r="H132" s="128"/>
      <c r="I132" s="27"/>
      <c r="J132" s="27"/>
      <c r="K132" s="27"/>
      <c r="L132" s="27"/>
      <c r="M132" s="17"/>
      <c r="N132" s="35"/>
      <c r="O132" s="180"/>
      <c r="P132" s="353">
        <f t="shared" si="28"/>
        <v>0</v>
      </c>
      <c r="Q132" s="353"/>
      <c r="R132" s="383"/>
      <c r="S132" s="383"/>
      <c r="T132" s="277"/>
      <c r="U132" s="275"/>
      <c r="V132" s="275"/>
      <c r="W132" s="275"/>
      <c r="X132" s="6"/>
      <c r="Y132" s="6"/>
      <c r="Z132" s="6"/>
      <c r="AD132" s="5"/>
      <c r="AE132" s="5"/>
      <c r="AF132" s="6"/>
      <c r="AG132" s="6"/>
      <c r="AH132" s="6"/>
      <c r="AI132" s="6"/>
      <c r="AJ132" s="6"/>
      <c r="AK132" s="6"/>
      <c r="AL132" s="6"/>
      <c r="AM132" s="6"/>
      <c r="AN132" s="6"/>
      <c r="AO132" s="6"/>
    </row>
    <row r="133" spans="1:41" s="7" customFormat="1" ht="27.95" customHeight="1" x14ac:dyDescent="0.25">
      <c r="A133" s="14"/>
      <c r="B133" s="36">
        <v>6</v>
      </c>
      <c r="C133" s="178"/>
      <c r="D133" s="178"/>
      <c r="E133" s="178"/>
      <c r="F133" s="177"/>
      <c r="G133" s="128"/>
      <c r="H133" s="128"/>
      <c r="I133" s="27"/>
      <c r="J133" s="27"/>
      <c r="K133" s="27"/>
      <c r="L133" s="27"/>
      <c r="M133" s="17"/>
      <c r="N133" s="35"/>
      <c r="O133" s="180"/>
      <c r="P133" s="353">
        <f t="shared" si="28"/>
        <v>0</v>
      </c>
      <c r="Q133" s="353"/>
      <c r="R133" s="383"/>
      <c r="S133" s="383"/>
      <c r="T133" s="277"/>
      <c r="U133" s="275"/>
      <c r="V133" s="275"/>
      <c r="W133" s="275"/>
      <c r="X133" s="6"/>
      <c r="Y133" s="6"/>
      <c r="Z133" s="6"/>
      <c r="AD133" s="5"/>
      <c r="AE133" s="5"/>
      <c r="AF133" s="6"/>
      <c r="AG133" s="6"/>
      <c r="AH133" s="6"/>
      <c r="AI133" s="6"/>
      <c r="AJ133" s="6"/>
      <c r="AK133" s="6"/>
      <c r="AL133" s="6"/>
      <c r="AM133" s="6"/>
      <c r="AN133" s="6"/>
      <c r="AO133" s="6"/>
    </row>
    <row r="134" spans="1:41" s="7" customFormat="1" ht="27.95" customHeight="1" x14ac:dyDescent="0.25">
      <c r="A134" s="14"/>
      <c r="B134" s="36">
        <v>7</v>
      </c>
      <c r="C134" s="178"/>
      <c r="D134" s="178"/>
      <c r="E134" s="178"/>
      <c r="F134" s="177"/>
      <c r="G134" s="128"/>
      <c r="H134" s="128"/>
      <c r="I134" s="27"/>
      <c r="J134" s="27"/>
      <c r="K134" s="27"/>
      <c r="L134" s="27"/>
      <c r="M134" s="17"/>
      <c r="N134" s="35"/>
      <c r="O134" s="180"/>
      <c r="P134" s="353">
        <f t="shared" si="28"/>
        <v>0</v>
      </c>
      <c r="Q134" s="353"/>
      <c r="R134" s="383"/>
      <c r="S134" s="383"/>
      <c r="T134" s="277"/>
      <c r="U134" s="275"/>
      <c r="V134" s="275"/>
      <c r="W134" s="275"/>
      <c r="X134" s="6"/>
      <c r="Y134" s="6"/>
      <c r="Z134" s="6"/>
      <c r="AD134" s="5"/>
      <c r="AE134" s="5"/>
      <c r="AF134" s="6"/>
      <c r="AG134" s="6"/>
      <c r="AH134" s="6"/>
      <c r="AI134" s="6"/>
      <c r="AJ134" s="6"/>
      <c r="AK134" s="6"/>
      <c r="AL134" s="6"/>
      <c r="AM134" s="6"/>
      <c r="AN134" s="6"/>
      <c r="AO134" s="6"/>
    </row>
    <row r="135" spans="1:41" s="7" customFormat="1" ht="27.95" customHeight="1" x14ac:dyDescent="0.25">
      <c r="A135" s="14"/>
      <c r="B135" s="36">
        <v>8</v>
      </c>
      <c r="C135" s="178"/>
      <c r="D135" s="178"/>
      <c r="E135" s="178"/>
      <c r="F135" s="177"/>
      <c r="G135" s="128"/>
      <c r="H135" s="128"/>
      <c r="I135" s="27"/>
      <c r="J135" s="27"/>
      <c r="K135" s="27"/>
      <c r="L135" s="27"/>
      <c r="M135" s="17"/>
      <c r="N135" s="35"/>
      <c r="O135" s="180"/>
      <c r="P135" s="353">
        <f t="shared" si="28"/>
        <v>0</v>
      </c>
      <c r="Q135" s="353"/>
      <c r="R135" s="383"/>
      <c r="S135" s="383"/>
      <c r="T135" s="277"/>
      <c r="U135" s="275"/>
      <c r="V135" s="275"/>
      <c r="W135" s="275"/>
      <c r="X135" s="6"/>
      <c r="Y135" s="6"/>
      <c r="Z135" s="6"/>
      <c r="AD135" s="5"/>
      <c r="AE135" s="5"/>
      <c r="AF135" s="6"/>
      <c r="AG135" s="6"/>
      <c r="AH135" s="6"/>
      <c r="AI135" s="6"/>
      <c r="AJ135" s="6"/>
      <c r="AK135" s="6"/>
      <c r="AL135" s="6"/>
      <c r="AM135" s="6"/>
      <c r="AN135" s="6"/>
      <c r="AO135" s="6"/>
    </row>
    <row r="136" spans="1:41" s="7" customFormat="1" ht="27.95" customHeight="1" x14ac:dyDescent="0.25">
      <c r="A136" s="14"/>
      <c r="B136" s="36">
        <v>9</v>
      </c>
      <c r="C136" s="178"/>
      <c r="D136" s="178"/>
      <c r="E136" s="178"/>
      <c r="F136" s="177"/>
      <c r="G136" s="128"/>
      <c r="H136" s="128"/>
      <c r="I136" s="27"/>
      <c r="J136" s="27"/>
      <c r="K136" s="27"/>
      <c r="L136" s="27"/>
      <c r="M136" s="17"/>
      <c r="N136" s="35"/>
      <c r="O136" s="180"/>
      <c r="P136" s="353">
        <f t="shared" si="28"/>
        <v>0</v>
      </c>
      <c r="Q136" s="353"/>
      <c r="R136" s="383"/>
      <c r="S136" s="383"/>
      <c r="T136" s="277"/>
      <c r="U136" s="275"/>
      <c r="V136" s="275"/>
      <c r="W136" s="275"/>
      <c r="X136" s="6"/>
      <c r="Y136" s="6"/>
      <c r="Z136" s="6"/>
      <c r="AD136" s="5"/>
      <c r="AE136" s="5"/>
      <c r="AF136" s="6"/>
      <c r="AG136" s="6"/>
      <c r="AH136" s="6"/>
      <c r="AI136" s="6"/>
      <c r="AJ136" s="6"/>
      <c r="AK136" s="6"/>
      <c r="AL136" s="6"/>
      <c r="AM136" s="6"/>
      <c r="AN136" s="6"/>
      <c r="AO136" s="6"/>
    </row>
    <row r="137" spans="1:41" s="7" customFormat="1" ht="27.95" customHeight="1" x14ac:dyDescent="0.25">
      <c r="A137" s="14"/>
      <c r="B137" s="36">
        <v>10</v>
      </c>
      <c r="C137" s="178"/>
      <c r="D137" s="178"/>
      <c r="E137" s="178"/>
      <c r="F137" s="177"/>
      <c r="G137" s="128"/>
      <c r="H137" s="128"/>
      <c r="I137" s="27"/>
      <c r="J137" s="27"/>
      <c r="K137" s="27"/>
      <c r="L137" s="27"/>
      <c r="M137" s="17"/>
      <c r="N137" s="35"/>
      <c r="O137" s="180"/>
      <c r="P137" s="353">
        <f t="shared" si="28"/>
        <v>0</v>
      </c>
      <c r="Q137" s="353"/>
      <c r="R137" s="383"/>
      <c r="S137" s="383"/>
      <c r="T137" s="277"/>
      <c r="U137" s="275"/>
      <c r="V137" s="275"/>
      <c r="W137" s="275"/>
      <c r="X137" s="6"/>
      <c r="Y137" s="6"/>
      <c r="Z137" s="6"/>
      <c r="AD137" s="5"/>
      <c r="AE137" s="5"/>
      <c r="AF137" s="6"/>
      <c r="AG137" s="6"/>
      <c r="AH137" s="6"/>
      <c r="AI137" s="6"/>
      <c r="AJ137" s="6"/>
      <c r="AK137" s="6"/>
      <c r="AL137" s="6"/>
      <c r="AM137" s="6"/>
      <c r="AN137" s="6"/>
      <c r="AO137" s="6"/>
    </row>
    <row r="138" spans="1:41" s="7" customFormat="1" ht="27.95" customHeight="1" x14ac:dyDescent="0.25">
      <c r="A138" s="14"/>
      <c r="B138" s="36">
        <v>11</v>
      </c>
      <c r="C138" s="178"/>
      <c r="D138" s="178"/>
      <c r="E138" s="178"/>
      <c r="F138" s="177"/>
      <c r="G138" s="128"/>
      <c r="H138" s="128"/>
      <c r="I138" s="27"/>
      <c r="J138" s="27"/>
      <c r="K138" s="27"/>
      <c r="L138" s="27"/>
      <c r="M138" s="17"/>
      <c r="N138" s="35"/>
      <c r="O138" s="180"/>
      <c r="P138" s="353">
        <f t="shared" si="28"/>
        <v>0</v>
      </c>
      <c r="Q138" s="353"/>
      <c r="R138" s="383"/>
      <c r="S138" s="383"/>
      <c r="T138" s="277"/>
      <c r="U138" s="275"/>
      <c r="V138" s="275"/>
      <c r="W138" s="275"/>
      <c r="X138" s="6"/>
      <c r="Y138" s="6"/>
      <c r="Z138" s="6"/>
      <c r="AD138" s="5"/>
      <c r="AE138" s="5"/>
      <c r="AF138" s="6"/>
      <c r="AG138" s="6"/>
      <c r="AH138" s="6"/>
      <c r="AI138" s="6"/>
      <c r="AJ138" s="6"/>
      <c r="AK138" s="6"/>
      <c r="AL138" s="6"/>
      <c r="AM138" s="6"/>
      <c r="AN138" s="6"/>
      <c r="AO138" s="6"/>
    </row>
    <row r="139" spans="1:41" s="7" customFormat="1" ht="27.95" customHeight="1" x14ac:dyDescent="0.25">
      <c r="A139" s="14"/>
      <c r="B139" s="36">
        <v>12</v>
      </c>
      <c r="C139" s="178"/>
      <c r="D139" s="178"/>
      <c r="E139" s="178"/>
      <c r="F139" s="177"/>
      <c r="G139" s="128"/>
      <c r="H139" s="128"/>
      <c r="I139" s="27"/>
      <c r="J139" s="27"/>
      <c r="K139" s="27"/>
      <c r="L139" s="27"/>
      <c r="M139" s="17"/>
      <c r="N139" s="35"/>
      <c r="O139" s="180"/>
      <c r="P139" s="353">
        <f t="shared" si="28"/>
        <v>0</v>
      </c>
      <c r="Q139" s="353"/>
      <c r="R139" s="383"/>
      <c r="S139" s="383"/>
      <c r="T139" s="277"/>
      <c r="U139" s="275"/>
      <c r="V139" s="275"/>
      <c r="W139" s="275"/>
      <c r="X139" s="6"/>
      <c r="Y139" s="6"/>
      <c r="Z139" s="6"/>
      <c r="AD139" s="5"/>
      <c r="AE139" s="5"/>
      <c r="AF139" s="6"/>
      <c r="AG139" s="6"/>
      <c r="AH139" s="6"/>
      <c r="AI139" s="6"/>
      <c r="AJ139" s="6"/>
      <c r="AK139" s="6"/>
      <c r="AL139" s="6"/>
      <c r="AM139" s="6"/>
      <c r="AN139" s="6"/>
      <c r="AO139" s="6"/>
    </row>
    <row r="140" spans="1:41" s="7" customFormat="1" ht="27.95" customHeight="1" x14ac:dyDescent="0.25">
      <c r="A140" s="14"/>
      <c r="B140" s="36">
        <v>13</v>
      </c>
      <c r="C140" s="178"/>
      <c r="D140" s="178"/>
      <c r="E140" s="178"/>
      <c r="F140" s="177"/>
      <c r="G140" s="128"/>
      <c r="H140" s="128"/>
      <c r="I140" s="27"/>
      <c r="J140" s="27"/>
      <c r="K140" s="27"/>
      <c r="L140" s="27"/>
      <c r="M140" s="17"/>
      <c r="N140" s="35"/>
      <c r="O140" s="180"/>
      <c r="P140" s="353">
        <f t="shared" si="28"/>
        <v>0</v>
      </c>
      <c r="Q140" s="353"/>
      <c r="R140" s="383"/>
      <c r="S140" s="383"/>
      <c r="T140" s="277"/>
      <c r="U140" s="275"/>
      <c r="V140" s="275"/>
      <c r="W140" s="275"/>
      <c r="X140" s="6"/>
      <c r="Y140" s="6"/>
      <c r="Z140" s="6"/>
      <c r="AD140" s="5"/>
      <c r="AE140" s="5"/>
      <c r="AF140" s="6"/>
      <c r="AG140" s="6"/>
      <c r="AH140" s="6"/>
      <c r="AI140" s="6"/>
      <c r="AJ140" s="6"/>
      <c r="AK140" s="6"/>
      <c r="AL140" s="6"/>
      <c r="AM140" s="6"/>
      <c r="AN140" s="6"/>
      <c r="AO140" s="6"/>
    </row>
    <row r="141" spans="1:41" s="7" customFormat="1" ht="27.95" customHeight="1" x14ac:dyDescent="0.25">
      <c r="A141" s="14"/>
      <c r="B141" s="36">
        <v>14</v>
      </c>
      <c r="C141" s="178"/>
      <c r="D141" s="178"/>
      <c r="E141" s="178"/>
      <c r="F141" s="177"/>
      <c r="G141" s="128"/>
      <c r="H141" s="128"/>
      <c r="I141" s="27"/>
      <c r="J141" s="27"/>
      <c r="K141" s="27"/>
      <c r="L141" s="27"/>
      <c r="M141" s="17"/>
      <c r="N141" s="35"/>
      <c r="O141" s="180"/>
      <c r="P141" s="353">
        <f t="shared" si="28"/>
        <v>0</v>
      </c>
      <c r="Q141" s="353"/>
      <c r="R141" s="383"/>
      <c r="S141" s="383"/>
      <c r="T141" s="277"/>
      <c r="U141" s="275"/>
      <c r="V141" s="275"/>
      <c r="W141" s="275"/>
      <c r="X141" s="6"/>
      <c r="Y141" s="6"/>
      <c r="Z141" s="6"/>
      <c r="AD141" s="5"/>
      <c r="AE141" s="5"/>
      <c r="AF141" s="6"/>
      <c r="AG141" s="6"/>
      <c r="AH141" s="6"/>
      <c r="AI141" s="6"/>
      <c r="AJ141" s="6"/>
      <c r="AK141" s="6"/>
      <c r="AL141" s="6"/>
      <c r="AM141" s="6"/>
      <c r="AN141" s="6"/>
      <c r="AO141" s="6"/>
    </row>
    <row r="142" spans="1:41" s="7" customFormat="1" ht="27.95" customHeight="1" x14ac:dyDescent="0.25">
      <c r="A142" s="14"/>
      <c r="B142" s="36">
        <v>15</v>
      </c>
      <c r="C142" s="178"/>
      <c r="D142" s="178"/>
      <c r="E142" s="178"/>
      <c r="F142" s="177"/>
      <c r="G142" s="128"/>
      <c r="H142" s="128"/>
      <c r="I142" s="27"/>
      <c r="J142" s="27"/>
      <c r="K142" s="27"/>
      <c r="L142" s="27"/>
      <c r="M142" s="17"/>
      <c r="N142" s="35"/>
      <c r="O142" s="180"/>
      <c r="P142" s="353">
        <f t="shared" si="28"/>
        <v>0</v>
      </c>
      <c r="Q142" s="353"/>
      <c r="R142" s="383"/>
      <c r="S142" s="383"/>
      <c r="T142" s="277"/>
      <c r="U142" s="275"/>
      <c r="V142" s="275"/>
      <c r="W142" s="275"/>
      <c r="X142" s="6"/>
      <c r="Y142" s="6"/>
      <c r="Z142" s="6"/>
      <c r="AD142" s="5"/>
      <c r="AE142" s="5"/>
      <c r="AF142" s="6"/>
      <c r="AG142" s="6"/>
      <c r="AH142" s="6"/>
      <c r="AI142" s="6"/>
      <c r="AJ142" s="6"/>
      <c r="AK142" s="6"/>
      <c r="AL142" s="6"/>
      <c r="AM142" s="6"/>
      <c r="AN142" s="6"/>
      <c r="AO142" s="6"/>
    </row>
    <row r="143" spans="1:41" s="7" customFormat="1" ht="27.95" customHeight="1" x14ac:dyDescent="0.25">
      <c r="A143" s="14"/>
      <c r="B143" s="36">
        <v>16</v>
      </c>
      <c r="C143" s="178"/>
      <c r="D143" s="178"/>
      <c r="E143" s="178"/>
      <c r="F143" s="177"/>
      <c r="G143" s="128"/>
      <c r="H143" s="128"/>
      <c r="I143" s="27"/>
      <c r="J143" s="27"/>
      <c r="K143" s="27"/>
      <c r="L143" s="27"/>
      <c r="M143" s="17"/>
      <c r="N143" s="35"/>
      <c r="O143" s="180"/>
      <c r="P143" s="353">
        <f t="shared" si="28"/>
        <v>0</v>
      </c>
      <c r="Q143" s="353"/>
      <c r="R143" s="383"/>
      <c r="S143" s="383"/>
      <c r="T143" s="277"/>
      <c r="U143" s="275"/>
      <c r="V143" s="275"/>
      <c r="W143" s="275"/>
      <c r="X143" s="6"/>
      <c r="Y143" s="6"/>
      <c r="Z143" s="6"/>
      <c r="AD143" s="5"/>
      <c r="AE143" s="5"/>
      <c r="AF143" s="6"/>
      <c r="AG143" s="6"/>
      <c r="AH143" s="6"/>
      <c r="AI143" s="6"/>
      <c r="AJ143" s="6"/>
      <c r="AK143" s="6"/>
      <c r="AL143" s="6"/>
      <c r="AM143" s="6"/>
      <c r="AN143" s="6"/>
      <c r="AO143" s="6"/>
    </row>
    <row r="144" spans="1:41" s="7" customFormat="1" ht="27.95" customHeight="1" x14ac:dyDescent="0.25">
      <c r="A144" s="14"/>
      <c r="B144" s="36">
        <v>17</v>
      </c>
      <c r="C144" s="178"/>
      <c r="D144" s="178"/>
      <c r="E144" s="178"/>
      <c r="F144" s="177"/>
      <c r="G144" s="128"/>
      <c r="H144" s="128"/>
      <c r="I144" s="27"/>
      <c r="J144" s="27"/>
      <c r="K144" s="27"/>
      <c r="L144" s="27"/>
      <c r="M144" s="17"/>
      <c r="N144" s="35"/>
      <c r="O144" s="180"/>
      <c r="P144" s="353">
        <f t="shared" si="28"/>
        <v>0</v>
      </c>
      <c r="Q144" s="353"/>
      <c r="R144" s="383"/>
      <c r="S144" s="383"/>
      <c r="T144" s="277"/>
      <c r="U144" s="275"/>
      <c r="V144" s="275"/>
      <c r="W144" s="275"/>
      <c r="X144" s="6"/>
      <c r="Y144" s="6"/>
      <c r="Z144" s="6"/>
      <c r="AD144" s="5"/>
      <c r="AE144" s="5"/>
      <c r="AF144" s="6"/>
      <c r="AG144" s="6"/>
      <c r="AH144" s="6"/>
      <c r="AI144" s="6"/>
      <c r="AJ144" s="6"/>
      <c r="AK144" s="6"/>
      <c r="AL144" s="6"/>
      <c r="AM144" s="6"/>
      <c r="AN144" s="6"/>
      <c r="AO144" s="6"/>
    </row>
    <row r="145" spans="1:41" s="7" customFormat="1" ht="27.95" customHeight="1" x14ac:dyDescent="0.25">
      <c r="A145" s="14"/>
      <c r="B145" s="36">
        <v>18</v>
      </c>
      <c r="C145" s="178"/>
      <c r="D145" s="178"/>
      <c r="E145" s="178"/>
      <c r="F145" s="177"/>
      <c r="G145" s="128"/>
      <c r="H145" s="128"/>
      <c r="I145" s="27"/>
      <c r="J145" s="27"/>
      <c r="K145" s="27"/>
      <c r="L145" s="27"/>
      <c r="M145" s="17"/>
      <c r="N145" s="35"/>
      <c r="O145" s="180"/>
      <c r="P145" s="353">
        <f t="shared" si="28"/>
        <v>0</v>
      </c>
      <c r="Q145" s="353"/>
      <c r="R145" s="383"/>
      <c r="S145" s="383"/>
      <c r="T145" s="277"/>
      <c r="U145" s="275"/>
      <c r="V145" s="275"/>
      <c r="W145" s="275"/>
      <c r="X145" s="6"/>
      <c r="Y145" s="6"/>
      <c r="Z145" s="6"/>
      <c r="AD145" s="5"/>
      <c r="AE145" s="5"/>
      <c r="AF145" s="6"/>
      <c r="AG145" s="6"/>
      <c r="AH145" s="6"/>
      <c r="AI145" s="6"/>
      <c r="AJ145" s="6"/>
      <c r="AK145" s="6"/>
      <c r="AL145" s="6"/>
      <c r="AM145" s="6"/>
      <c r="AN145" s="6"/>
      <c r="AO145" s="6"/>
    </row>
    <row r="146" spans="1:41" s="7" customFormat="1" ht="27.95" customHeight="1" x14ac:dyDescent="0.25">
      <c r="A146" s="14"/>
      <c r="B146" s="36">
        <v>19</v>
      </c>
      <c r="C146" s="178"/>
      <c r="D146" s="178"/>
      <c r="E146" s="178"/>
      <c r="F146" s="177"/>
      <c r="G146" s="128"/>
      <c r="H146" s="128"/>
      <c r="I146" s="27"/>
      <c r="J146" s="27"/>
      <c r="K146" s="27"/>
      <c r="L146" s="27"/>
      <c r="M146" s="17"/>
      <c r="N146" s="35"/>
      <c r="O146" s="180"/>
      <c r="P146" s="353">
        <f t="shared" si="28"/>
        <v>0</v>
      </c>
      <c r="Q146" s="353"/>
      <c r="R146" s="383"/>
      <c r="S146" s="383"/>
      <c r="T146" s="277"/>
      <c r="U146" s="275"/>
      <c r="V146" s="275"/>
      <c r="W146" s="275"/>
      <c r="X146" s="6"/>
      <c r="Y146" s="6"/>
      <c r="Z146" s="6"/>
      <c r="AD146" s="5"/>
      <c r="AE146" s="5"/>
      <c r="AF146" s="6"/>
      <c r="AG146" s="6"/>
      <c r="AH146" s="6"/>
      <c r="AI146" s="6"/>
      <c r="AJ146" s="6"/>
      <c r="AK146" s="6"/>
      <c r="AL146" s="6"/>
      <c r="AM146" s="6"/>
      <c r="AN146" s="6"/>
      <c r="AO146" s="6"/>
    </row>
    <row r="147" spans="1:41" s="7" customFormat="1" ht="27.95" customHeight="1" x14ac:dyDescent="0.25">
      <c r="A147" s="14"/>
      <c r="B147" s="36">
        <v>20</v>
      </c>
      <c r="C147" s="178"/>
      <c r="D147" s="178"/>
      <c r="E147" s="178"/>
      <c r="F147" s="177"/>
      <c r="G147" s="128"/>
      <c r="H147" s="128"/>
      <c r="I147" s="27"/>
      <c r="J147" s="27"/>
      <c r="K147" s="27"/>
      <c r="L147" s="27"/>
      <c r="M147" s="17"/>
      <c r="N147" s="35"/>
      <c r="O147" s="180"/>
      <c r="P147" s="353">
        <f t="shared" si="28"/>
        <v>0</v>
      </c>
      <c r="Q147" s="353"/>
      <c r="R147" s="383"/>
      <c r="S147" s="383"/>
      <c r="T147" s="277"/>
      <c r="U147" s="275"/>
      <c r="V147" s="275"/>
      <c r="W147" s="275"/>
      <c r="X147" s="6"/>
      <c r="Y147" s="6"/>
      <c r="Z147" s="6"/>
      <c r="AD147" s="5"/>
      <c r="AE147" s="5"/>
      <c r="AF147" s="6"/>
      <c r="AG147" s="6"/>
      <c r="AH147" s="6"/>
      <c r="AI147" s="6"/>
      <c r="AJ147" s="6"/>
      <c r="AK147" s="6"/>
      <c r="AL147" s="6"/>
      <c r="AM147" s="6"/>
      <c r="AN147" s="6"/>
      <c r="AO147" s="6"/>
    </row>
    <row r="148" spans="1:41" s="7" customFormat="1" ht="27.95" customHeight="1" x14ac:dyDescent="0.25">
      <c r="A148" s="14"/>
      <c r="B148" s="36">
        <v>21</v>
      </c>
      <c r="C148" s="178"/>
      <c r="D148" s="178"/>
      <c r="E148" s="178"/>
      <c r="F148" s="177"/>
      <c r="G148" s="128"/>
      <c r="H148" s="128"/>
      <c r="I148" s="27"/>
      <c r="J148" s="27"/>
      <c r="K148" s="27"/>
      <c r="L148" s="27"/>
      <c r="M148" s="17"/>
      <c r="N148" s="35"/>
      <c r="O148" s="180"/>
      <c r="P148" s="353">
        <f t="shared" si="28"/>
        <v>0</v>
      </c>
      <c r="Q148" s="353"/>
      <c r="R148" s="383"/>
      <c r="S148" s="383"/>
      <c r="T148" s="277"/>
      <c r="U148" s="275"/>
      <c r="V148" s="275"/>
      <c r="W148" s="275"/>
      <c r="X148" s="6"/>
      <c r="Y148" s="6"/>
      <c r="Z148" s="6"/>
      <c r="AD148" s="5"/>
      <c r="AE148" s="5"/>
      <c r="AF148" s="6"/>
      <c r="AG148" s="6"/>
      <c r="AH148" s="6"/>
      <c r="AI148" s="6"/>
      <c r="AJ148" s="6"/>
      <c r="AK148" s="6"/>
      <c r="AL148" s="6"/>
      <c r="AM148" s="6"/>
      <c r="AN148" s="6"/>
      <c r="AO148" s="6"/>
    </row>
    <row r="149" spans="1:41" s="7" customFormat="1" ht="27.95" customHeight="1" x14ac:dyDescent="0.25">
      <c r="A149" s="14"/>
      <c r="B149" s="36">
        <v>22</v>
      </c>
      <c r="C149" s="178"/>
      <c r="D149" s="178"/>
      <c r="E149" s="178"/>
      <c r="F149" s="177"/>
      <c r="G149" s="128"/>
      <c r="H149" s="128"/>
      <c r="I149" s="27"/>
      <c r="J149" s="27"/>
      <c r="K149" s="27"/>
      <c r="L149" s="27"/>
      <c r="M149" s="17"/>
      <c r="N149" s="35"/>
      <c r="O149" s="180"/>
      <c r="P149" s="353">
        <f t="shared" si="28"/>
        <v>0</v>
      </c>
      <c r="Q149" s="353"/>
      <c r="R149" s="383"/>
      <c r="S149" s="383"/>
      <c r="T149" s="277"/>
      <c r="U149" s="275"/>
      <c r="V149" s="275"/>
      <c r="W149" s="275"/>
      <c r="X149" s="6"/>
      <c r="Y149" s="6"/>
      <c r="Z149" s="6"/>
      <c r="AD149" s="5"/>
      <c r="AE149" s="5"/>
      <c r="AF149" s="6"/>
      <c r="AG149" s="6"/>
      <c r="AH149" s="6"/>
      <c r="AI149" s="6"/>
      <c r="AJ149" s="6"/>
      <c r="AK149" s="6"/>
      <c r="AL149" s="6"/>
      <c r="AM149" s="6"/>
      <c r="AN149" s="6"/>
      <c r="AO149" s="6"/>
    </row>
    <row r="150" spans="1:41" s="7" customFormat="1" ht="27.95" customHeight="1" x14ac:dyDescent="0.25">
      <c r="A150" s="14"/>
      <c r="B150" s="36">
        <v>23</v>
      </c>
      <c r="C150" s="178"/>
      <c r="D150" s="178"/>
      <c r="E150" s="178"/>
      <c r="F150" s="177"/>
      <c r="G150" s="128"/>
      <c r="H150" s="128"/>
      <c r="I150" s="27"/>
      <c r="J150" s="27"/>
      <c r="K150" s="27"/>
      <c r="L150" s="27"/>
      <c r="M150" s="17"/>
      <c r="N150" s="35"/>
      <c r="O150" s="180"/>
      <c r="P150" s="353">
        <f t="shared" si="28"/>
        <v>0</v>
      </c>
      <c r="Q150" s="353"/>
      <c r="R150" s="383"/>
      <c r="S150" s="383"/>
      <c r="T150" s="277"/>
      <c r="U150" s="275"/>
      <c r="V150" s="275"/>
      <c r="W150" s="275"/>
      <c r="X150" s="6"/>
      <c r="Y150" s="6"/>
      <c r="Z150" s="6"/>
      <c r="AD150" s="5"/>
      <c r="AE150" s="5"/>
      <c r="AF150" s="6"/>
      <c r="AG150" s="6"/>
      <c r="AH150" s="6"/>
      <c r="AI150" s="6"/>
      <c r="AJ150" s="6"/>
      <c r="AK150" s="6"/>
      <c r="AL150" s="6"/>
      <c r="AM150" s="6"/>
      <c r="AN150" s="6"/>
      <c r="AO150" s="6"/>
    </row>
    <row r="151" spans="1:41" s="7" customFormat="1" ht="27.95" customHeight="1" x14ac:dyDescent="0.25">
      <c r="A151" s="14"/>
      <c r="B151" s="36">
        <v>24</v>
      </c>
      <c r="C151" s="178"/>
      <c r="D151" s="178"/>
      <c r="E151" s="178"/>
      <c r="F151" s="177"/>
      <c r="G151" s="128"/>
      <c r="H151" s="128"/>
      <c r="I151" s="27"/>
      <c r="J151" s="27"/>
      <c r="K151" s="27"/>
      <c r="L151" s="27"/>
      <c r="M151" s="17"/>
      <c r="N151" s="35"/>
      <c r="O151" s="180"/>
      <c r="P151" s="353">
        <f t="shared" si="28"/>
        <v>0</v>
      </c>
      <c r="Q151" s="353"/>
      <c r="R151" s="383"/>
      <c r="S151" s="383"/>
      <c r="T151" s="277"/>
      <c r="U151" s="275"/>
      <c r="V151" s="275"/>
      <c r="W151" s="275"/>
      <c r="X151" s="6"/>
      <c r="Y151" s="6"/>
      <c r="Z151" s="6"/>
      <c r="AD151" s="5"/>
      <c r="AE151" s="5"/>
      <c r="AF151" s="6"/>
      <c r="AG151" s="6"/>
      <c r="AH151" s="6"/>
      <c r="AI151" s="6"/>
      <c r="AJ151" s="6"/>
      <c r="AK151" s="6"/>
      <c r="AL151" s="6"/>
      <c r="AM151" s="6"/>
      <c r="AN151" s="6"/>
      <c r="AO151" s="6"/>
    </row>
    <row r="152" spans="1:41" s="7" customFormat="1" ht="27.95" customHeight="1" x14ac:dyDescent="0.25">
      <c r="A152" s="14"/>
      <c r="B152" s="36">
        <v>25</v>
      </c>
      <c r="C152" s="178"/>
      <c r="D152" s="178"/>
      <c r="E152" s="178"/>
      <c r="F152" s="177"/>
      <c r="G152" s="128"/>
      <c r="H152" s="128"/>
      <c r="I152" s="27"/>
      <c r="J152" s="27"/>
      <c r="K152" s="27"/>
      <c r="L152" s="27"/>
      <c r="M152" s="17"/>
      <c r="N152" s="35"/>
      <c r="O152" s="180"/>
      <c r="P152" s="353">
        <f t="shared" si="28"/>
        <v>0</v>
      </c>
      <c r="Q152" s="353"/>
      <c r="R152" s="383"/>
      <c r="S152" s="383"/>
      <c r="T152" s="277"/>
      <c r="U152" s="275"/>
      <c r="V152" s="275"/>
      <c r="W152" s="275"/>
      <c r="X152" s="6"/>
      <c r="Y152" s="6"/>
      <c r="Z152" s="6"/>
      <c r="AD152" s="5"/>
      <c r="AE152" s="5"/>
      <c r="AF152" s="6"/>
      <c r="AG152" s="6"/>
      <c r="AH152" s="6"/>
      <c r="AI152" s="6"/>
      <c r="AJ152" s="6"/>
      <c r="AK152" s="6"/>
      <c r="AL152" s="6"/>
      <c r="AM152" s="6"/>
      <c r="AN152" s="6"/>
      <c r="AO152" s="6"/>
    </row>
    <row r="153" spans="1:41" s="7" customFormat="1" ht="27.95" customHeight="1" x14ac:dyDescent="0.25">
      <c r="A153" s="14"/>
      <c r="B153" s="36">
        <v>26</v>
      </c>
      <c r="C153" s="178"/>
      <c r="D153" s="178"/>
      <c r="E153" s="178"/>
      <c r="F153" s="177"/>
      <c r="G153" s="128"/>
      <c r="H153" s="128"/>
      <c r="I153" s="27"/>
      <c r="J153" s="27"/>
      <c r="K153" s="27"/>
      <c r="L153" s="27"/>
      <c r="M153" s="17"/>
      <c r="N153" s="35"/>
      <c r="O153" s="180"/>
      <c r="P153" s="353">
        <f t="shared" si="28"/>
        <v>0</v>
      </c>
      <c r="Q153" s="353"/>
      <c r="R153" s="383"/>
      <c r="S153" s="383"/>
      <c r="T153" s="277"/>
      <c r="U153" s="275"/>
      <c r="V153" s="275"/>
      <c r="W153" s="275"/>
      <c r="X153" s="6"/>
      <c r="Y153" s="6"/>
      <c r="Z153" s="6"/>
      <c r="AD153" s="5"/>
      <c r="AE153" s="5"/>
      <c r="AF153" s="6"/>
      <c r="AG153" s="6"/>
      <c r="AH153" s="6"/>
      <c r="AI153" s="6"/>
      <c r="AJ153" s="6"/>
      <c r="AK153" s="6"/>
      <c r="AL153" s="6"/>
      <c r="AM153" s="6"/>
      <c r="AN153" s="6"/>
      <c r="AO153" s="6"/>
    </row>
    <row r="154" spans="1:41" s="7" customFormat="1" ht="27.95" customHeight="1" x14ac:dyDescent="0.25">
      <c r="A154" s="14"/>
      <c r="B154" s="36">
        <v>27</v>
      </c>
      <c r="C154" s="178"/>
      <c r="D154" s="178"/>
      <c r="E154" s="178"/>
      <c r="F154" s="177"/>
      <c r="G154" s="128"/>
      <c r="H154" s="128"/>
      <c r="I154" s="27"/>
      <c r="J154" s="27"/>
      <c r="K154" s="27"/>
      <c r="L154" s="27"/>
      <c r="M154" s="17"/>
      <c r="N154" s="35"/>
      <c r="O154" s="180"/>
      <c r="P154" s="353">
        <f t="shared" si="28"/>
        <v>0</v>
      </c>
      <c r="Q154" s="353"/>
      <c r="R154" s="383"/>
      <c r="S154" s="383"/>
      <c r="T154" s="277"/>
      <c r="U154" s="275"/>
      <c r="V154" s="275"/>
      <c r="W154" s="275"/>
      <c r="X154" s="6"/>
      <c r="Y154" s="6"/>
      <c r="Z154" s="6"/>
      <c r="AD154" s="5"/>
      <c r="AE154" s="5"/>
      <c r="AF154" s="6"/>
      <c r="AG154" s="6"/>
      <c r="AH154" s="6"/>
      <c r="AI154" s="6"/>
      <c r="AJ154" s="6"/>
      <c r="AK154" s="6"/>
      <c r="AL154" s="6"/>
      <c r="AM154" s="6"/>
      <c r="AN154" s="6"/>
      <c r="AO154" s="6"/>
    </row>
    <row r="155" spans="1:41" s="7" customFormat="1" ht="27.95" customHeight="1" x14ac:dyDescent="0.25">
      <c r="A155" s="14"/>
      <c r="B155" s="36">
        <v>28</v>
      </c>
      <c r="C155" s="178"/>
      <c r="D155" s="178"/>
      <c r="E155" s="178"/>
      <c r="F155" s="177"/>
      <c r="G155" s="128"/>
      <c r="H155" s="128"/>
      <c r="I155" s="27"/>
      <c r="J155" s="27"/>
      <c r="K155" s="27"/>
      <c r="L155" s="27"/>
      <c r="M155" s="17"/>
      <c r="N155" s="35"/>
      <c r="O155" s="180"/>
      <c r="P155" s="353">
        <f t="shared" si="28"/>
        <v>0</v>
      </c>
      <c r="Q155" s="353"/>
      <c r="R155" s="383"/>
      <c r="S155" s="383"/>
      <c r="T155" s="277"/>
      <c r="U155" s="275"/>
      <c r="V155" s="275"/>
      <c r="W155" s="275"/>
      <c r="X155" s="6"/>
      <c r="Y155" s="6"/>
      <c r="Z155" s="6"/>
      <c r="AD155" s="5"/>
      <c r="AE155" s="5"/>
      <c r="AF155" s="6"/>
      <c r="AG155" s="6"/>
      <c r="AH155" s="6"/>
      <c r="AI155" s="6"/>
      <c r="AJ155" s="6"/>
      <c r="AK155" s="6"/>
      <c r="AL155" s="6"/>
      <c r="AM155" s="6"/>
      <c r="AN155" s="6"/>
      <c r="AO155" s="6"/>
    </row>
    <row r="156" spans="1:41" s="7" customFormat="1" ht="27.95" customHeight="1" x14ac:dyDescent="0.25">
      <c r="A156" s="14"/>
      <c r="B156" s="36">
        <v>29</v>
      </c>
      <c r="C156" s="178"/>
      <c r="D156" s="178"/>
      <c r="E156" s="178"/>
      <c r="F156" s="177"/>
      <c r="G156" s="128"/>
      <c r="H156" s="128"/>
      <c r="I156" s="27"/>
      <c r="J156" s="27"/>
      <c r="K156" s="27"/>
      <c r="L156" s="27"/>
      <c r="M156" s="17"/>
      <c r="N156" s="35"/>
      <c r="O156" s="180"/>
      <c r="P156" s="353">
        <f t="shared" si="28"/>
        <v>0</v>
      </c>
      <c r="Q156" s="353"/>
      <c r="R156" s="383"/>
      <c r="S156" s="383"/>
      <c r="T156" s="277"/>
      <c r="U156" s="275"/>
      <c r="V156" s="275"/>
      <c r="W156" s="275"/>
      <c r="X156" s="6"/>
      <c r="Y156" s="6"/>
      <c r="Z156" s="6"/>
      <c r="AD156" s="5"/>
      <c r="AE156" s="5"/>
      <c r="AF156" s="6"/>
      <c r="AG156" s="6"/>
      <c r="AH156" s="6"/>
      <c r="AI156" s="6"/>
      <c r="AJ156" s="6"/>
      <c r="AK156" s="6"/>
      <c r="AL156" s="6"/>
      <c r="AM156" s="6"/>
      <c r="AN156" s="6"/>
      <c r="AO156" s="6"/>
    </row>
    <row r="157" spans="1:41" s="7" customFormat="1" ht="27.95" customHeight="1" x14ac:dyDescent="0.25">
      <c r="A157" s="14"/>
      <c r="B157" s="36">
        <v>30</v>
      </c>
      <c r="C157" s="178"/>
      <c r="D157" s="178"/>
      <c r="E157" s="178"/>
      <c r="F157" s="177"/>
      <c r="G157" s="128"/>
      <c r="H157" s="128"/>
      <c r="I157" s="27"/>
      <c r="J157" s="27"/>
      <c r="K157" s="27"/>
      <c r="L157" s="27"/>
      <c r="M157" s="17"/>
      <c r="N157" s="35"/>
      <c r="O157" s="180"/>
      <c r="P157" s="353">
        <f t="shared" si="28"/>
        <v>0</v>
      </c>
      <c r="Q157" s="353"/>
      <c r="R157" s="383"/>
      <c r="S157" s="383"/>
      <c r="T157" s="277"/>
      <c r="U157" s="275"/>
      <c r="V157" s="275"/>
      <c r="W157" s="275"/>
      <c r="X157" s="6"/>
      <c r="Y157" s="6"/>
      <c r="Z157" s="6"/>
      <c r="AD157" s="5"/>
      <c r="AE157" s="5"/>
      <c r="AF157" s="6"/>
      <c r="AG157" s="6"/>
      <c r="AH157" s="6"/>
      <c r="AI157" s="6"/>
      <c r="AJ157" s="6"/>
      <c r="AK157" s="6"/>
      <c r="AL157" s="6"/>
      <c r="AM157" s="6"/>
      <c r="AN157" s="6"/>
      <c r="AO157" s="6"/>
    </row>
    <row r="158" spans="1:41" s="7" customFormat="1" ht="18" customHeight="1" x14ac:dyDescent="0.25">
      <c r="A158" s="14"/>
      <c r="B158" s="23"/>
      <c r="C158" s="90"/>
      <c r="D158" s="90"/>
      <c r="E158" s="90"/>
      <c r="F158" s="36">
        <f>COUNTIF(F128:F157,"yes")</f>
        <v>0</v>
      </c>
      <c r="G158" s="406" t="s">
        <v>77</v>
      </c>
      <c r="H158" s="407"/>
      <c r="I158" s="160">
        <f>SUM(I127:I157)</f>
        <v>0</v>
      </c>
      <c r="J158" s="160">
        <f t="shared" ref="J158:L158" si="29">SUM(J127:J157)</f>
        <v>0</v>
      </c>
      <c r="K158" s="160">
        <f t="shared" si="29"/>
        <v>0</v>
      </c>
      <c r="L158" s="160">
        <f t="shared" si="29"/>
        <v>0</v>
      </c>
      <c r="M158" s="17"/>
      <c r="N158" s="35"/>
      <c r="O158" s="148"/>
      <c r="P158" s="383"/>
      <c r="Q158" s="411"/>
      <c r="R158" s="383"/>
      <c r="S158" s="411"/>
      <c r="U158" s="6"/>
      <c r="V158" s="6"/>
      <c r="W158" s="6"/>
      <c r="X158" s="6"/>
      <c r="Y158" s="6"/>
      <c r="Z158" s="6"/>
      <c r="AD158" s="5"/>
      <c r="AE158" s="5"/>
      <c r="AF158" s="6"/>
      <c r="AG158" s="6"/>
      <c r="AH158" s="6"/>
      <c r="AI158" s="6"/>
      <c r="AJ158" s="6"/>
      <c r="AK158" s="6"/>
      <c r="AL158" s="6"/>
      <c r="AM158" s="6"/>
      <c r="AN158" s="6"/>
      <c r="AO158" s="6"/>
    </row>
    <row r="159" spans="1:41" s="7" customFormat="1" ht="9.9499999999999993" customHeight="1" x14ac:dyDescent="0.25">
      <c r="A159" s="14"/>
      <c r="B159" s="16"/>
      <c r="C159" s="90"/>
      <c r="D159" s="90"/>
      <c r="E159" s="90"/>
      <c r="F159" s="90"/>
      <c r="G159" s="91"/>
      <c r="H159" s="91"/>
      <c r="I159" s="91"/>
      <c r="J159" s="91"/>
      <c r="K159" s="91"/>
      <c r="L159" s="91"/>
      <c r="M159" s="17"/>
      <c r="N159" s="35"/>
      <c r="O159" s="148"/>
      <c r="P159" s="180"/>
      <c r="Q159" s="148"/>
      <c r="R159" s="180"/>
      <c r="S159" s="148"/>
      <c r="U159" s="6"/>
      <c r="V159" s="6"/>
      <c r="W159" s="6"/>
      <c r="X159" s="6"/>
      <c r="Y159" s="6"/>
      <c r="Z159" s="6"/>
      <c r="AD159" s="5"/>
      <c r="AE159" s="5"/>
      <c r="AF159" s="6"/>
      <c r="AG159" s="6"/>
      <c r="AH159" s="6"/>
      <c r="AI159" s="6"/>
      <c r="AJ159" s="6"/>
      <c r="AK159" s="6"/>
      <c r="AL159" s="6"/>
      <c r="AM159" s="6"/>
      <c r="AN159" s="6"/>
      <c r="AO159" s="6"/>
    </row>
    <row r="160" spans="1:41" s="7" customFormat="1" ht="18" customHeight="1" x14ac:dyDescent="0.25">
      <c r="A160" s="14"/>
      <c r="B160" s="16"/>
      <c r="C160" s="15" t="s">
        <v>505</v>
      </c>
      <c r="D160" s="15"/>
      <c r="E160" s="15"/>
      <c r="F160" s="15"/>
      <c r="G160" s="91"/>
      <c r="H160" s="91"/>
      <c r="I160" s="91"/>
      <c r="J160" s="91"/>
      <c r="K160" s="91"/>
      <c r="L160" s="91"/>
      <c r="M160" s="17"/>
      <c r="N160" s="35"/>
      <c r="O160" s="30"/>
      <c r="P160" s="30"/>
      <c r="Q160" s="30"/>
      <c r="R160" s="30"/>
      <c r="S160" s="30"/>
      <c r="U160" s="6"/>
      <c r="V160" s="6"/>
      <c r="W160" s="6"/>
      <c r="X160" s="6"/>
      <c r="Y160" s="6"/>
      <c r="Z160" s="6"/>
      <c r="AD160" s="5"/>
      <c r="AE160" s="5"/>
      <c r="AF160" s="6"/>
      <c r="AG160" s="6"/>
      <c r="AH160" s="6"/>
      <c r="AI160" s="6"/>
      <c r="AJ160" s="6"/>
      <c r="AK160" s="6"/>
      <c r="AL160" s="6"/>
      <c r="AM160" s="6"/>
      <c r="AN160" s="6"/>
      <c r="AO160" s="6"/>
    </row>
    <row r="161" spans="1:41" s="7" customFormat="1" ht="18" customHeight="1" x14ac:dyDescent="0.25">
      <c r="A161" s="14"/>
      <c r="B161" s="16"/>
      <c r="C161" s="90" t="s">
        <v>506</v>
      </c>
      <c r="D161" s="90"/>
      <c r="E161" s="398"/>
      <c r="F161" s="399"/>
      <c r="G161" s="399"/>
      <c r="H161" s="399"/>
      <c r="I161" s="399"/>
      <c r="J161" s="399"/>
      <c r="K161" s="399"/>
      <c r="L161" s="400"/>
      <c r="M161" s="17"/>
      <c r="N161" s="35"/>
      <c r="O161" s="30"/>
      <c r="P161" s="30"/>
      <c r="Q161" s="30"/>
      <c r="R161" s="30"/>
      <c r="S161" s="30"/>
      <c r="U161" s="6"/>
      <c r="V161" s="6"/>
      <c r="W161" s="6"/>
      <c r="X161" s="6"/>
      <c r="Y161" s="6"/>
      <c r="Z161" s="6"/>
      <c r="AD161" s="5"/>
      <c r="AE161" s="5"/>
      <c r="AF161" s="6"/>
      <c r="AG161" s="6"/>
      <c r="AH161" s="6"/>
      <c r="AI161" s="6"/>
      <c r="AJ161" s="6"/>
      <c r="AK161" s="6"/>
      <c r="AL161" s="6"/>
      <c r="AM161" s="6"/>
      <c r="AN161" s="6"/>
      <c r="AO161" s="6"/>
    </row>
    <row r="162" spans="1:41" s="7" customFormat="1" ht="18" customHeight="1" x14ac:dyDescent="0.25">
      <c r="A162" s="14"/>
      <c r="B162" s="16"/>
      <c r="C162" s="90" t="s">
        <v>567</v>
      </c>
      <c r="D162" s="90"/>
      <c r="E162" s="398"/>
      <c r="F162" s="399"/>
      <c r="G162" s="399"/>
      <c r="H162" s="399"/>
      <c r="I162" s="399"/>
      <c r="J162" s="399"/>
      <c r="K162" s="399"/>
      <c r="L162" s="400"/>
      <c r="M162" s="17"/>
      <c r="N162" s="35"/>
      <c r="O162" s="30"/>
      <c r="P162" s="30"/>
      <c r="Q162" s="30"/>
      <c r="R162" s="30"/>
      <c r="S162" s="30"/>
      <c r="U162" s="6"/>
      <c r="V162" s="6"/>
      <c r="W162" s="6"/>
      <c r="X162" s="6"/>
      <c r="Y162" s="6"/>
      <c r="Z162" s="6"/>
      <c r="AD162" s="5"/>
      <c r="AE162" s="5"/>
      <c r="AF162" s="6"/>
      <c r="AG162" s="6"/>
      <c r="AH162" s="6"/>
      <c r="AI162" s="6"/>
      <c r="AJ162" s="6"/>
      <c r="AK162" s="6"/>
      <c r="AL162" s="6"/>
      <c r="AM162" s="6"/>
      <c r="AN162" s="6"/>
      <c r="AO162" s="6"/>
    </row>
    <row r="163" spans="1:41" s="7" customFormat="1" ht="18" customHeight="1" x14ac:dyDescent="0.25">
      <c r="A163" s="14"/>
      <c r="B163" s="16"/>
      <c r="C163" s="262" t="s">
        <v>508</v>
      </c>
      <c r="D163" s="90"/>
      <c r="E163" s="398"/>
      <c r="F163" s="399"/>
      <c r="G163" s="399"/>
      <c r="H163" s="399"/>
      <c r="I163" s="399"/>
      <c r="J163" s="399"/>
      <c r="K163" s="399"/>
      <c r="L163" s="400"/>
      <c r="M163" s="17"/>
      <c r="N163" s="35"/>
      <c r="O163" s="30"/>
      <c r="P163" s="30"/>
      <c r="Q163" s="30"/>
      <c r="R163" s="30"/>
      <c r="S163" s="30"/>
      <c r="U163" s="6"/>
      <c r="V163" s="6"/>
      <c r="W163" s="6"/>
      <c r="X163" s="6"/>
      <c r="Y163" s="6"/>
      <c r="Z163" s="6"/>
      <c r="AD163" s="5"/>
      <c r="AE163" s="5"/>
      <c r="AF163" s="6"/>
      <c r="AG163" s="6"/>
      <c r="AH163" s="6"/>
      <c r="AI163" s="6"/>
      <c r="AJ163" s="6"/>
      <c r="AK163" s="6"/>
      <c r="AL163" s="6"/>
      <c r="AM163" s="6"/>
      <c r="AN163" s="6"/>
      <c r="AO163" s="6"/>
    </row>
    <row r="164" spans="1:41" s="7" customFormat="1" ht="18" customHeight="1" x14ac:dyDescent="0.25">
      <c r="A164" s="14"/>
      <c r="B164" s="16"/>
      <c r="C164" s="90" t="s">
        <v>389</v>
      </c>
      <c r="D164" s="90"/>
      <c r="E164" s="398"/>
      <c r="F164" s="399"/>
      <c r="G164" s="399"/>
      <c r="H164" s="399"/>
      <c r="I164" s="399"/>
      <c r="J164" s="399"/>
      <c r="K164" s="399"/>
      <c r="L164" s="400"/>
      <c r="M164" s="17"/>
      <c r="N164" s="35"/>
      <c r="O164" s="30"/>
      <c r="P164" s="30"/>
      <c r="Q164" s="30"/>
      <c r="R164" s="30"/>
      <c r="S164" s="30"/>
      <c r="U164" s="6"/>
      <c r="V164" s="6"/>
      <c r="W164" s="6"/>
      <c r="X164" s="6"/>
      <c r="Y164" s="6"/>
      <c r="Z164" s="6"/>
      <c r="AD164" s="5"/>
      <c r="AE164" s="5"/>
      <c r="AF164" s="6"/>
      <c r="AG164" s="6"/>
      <c r="AH164" s="6"/>
      <c r="AI164" s="6"/>
      <c r="AJ164" s="6"/>
      <c r="AK164" s="6"/>
      <c r="AL164" s="6"/>
      <c r="AM164" s="6"/>
      <c r="AN164" s="6"/>
      <c r="AO164" s="6"/>
    </row>
    <row r="165" spans="1:41" s="7" customFormat="1" ht="18" customHeight="1" x14ac:dyDescent="0.25">
      <c r="A165" s="19"/>
      <c r="B165" s="20"/>
      <c r="C165" s="20"/>
      <c r="D165" s="20"/>
      <c r="E165" s="20"/>
      <c r="F165" s="20"/>
      <c r="G165" s="20"/>
      <c r="H165" s="20"/>
      <c r="I165" s="20"/>
      <c r="J165" s="20"/>
      <c r="K165" s="20"/>
      <c r="L165" s="20"/>
      <c r="M165" s="21"/>
      <c r="N165" s="35"/>
      <c r="O165" s="30"/>
      <c r="P165" s="30"/>
      <c r="Q165" s="30"/>
      <c r="R165" s="30"/>
      <c r="S165" s="30"/>
      <c r="U165" s="6"/>
      <c r="V165" s="6"/>
      <c r="W165" s="6"/>
      <c r="X165" s="6"/>
      <c r="Y165" s="6"/>
      <c r="Z165" s="6"/>
      <c r="AD165" s="5"/>
      <c r="AE165" s="5"/>
      <c r="AF165" s="6"/>
      <c r="AG165" s="6"/>
      <c r="AH165" s="6"/>
      <c r="AI165" s="6"/>
      <c r="AJ165" s="6"/>
      <c r="AK165" s="6"/>
      <c r="AL165" s="6"/>
      <c r="AM165" s="6"/>
      <c r="AN165" s="6"/>
      <c r="AO165" s="6"/>
    </row>
    <row r="166" spans="1:41" s="7" customFormat="1" ht="18" customHeight="1" x14ac:dyDescent="0.25">
      <c r="A166" s="6"/>
      <c r="B166" s="6"/>
      <c r="C166" s="6"/>
      <c r="D166" s="6"/>
      <c r="E166" s="6"/>
      <c r="F166" s="6"/>
      <c r="G166" s="6"/>
      <c r="H166" s="6"/>
      <c r="I166" s="6"/>
      <c r="J166" s="6"/>
      <c r="K166" s="6"/>
      <c r="L166" s="6"/>
      <c r="N166" s="35"/>
      <c r="O166" s="30"/>
      <c r="P166" s="30"/>
      <c r="Q166" s="30"/>
      <c r="R166" s="30"/>
      <c r="S166" s="30"/>
      <c r="U166" s="6"/>
      <c r="V166" s="6"/>
      <c r="W166" s="6"/>
      <c r="X166" s="6"/>
      <c r="Y166" s="6"/>
      <c r="Z166" s="6"/>
      <c r="AD166" s="9"/>
      <c r="AE166" s="9"/>
      <c r="AF166" s="6"/>
      <c r="AG166" s="6"/>
      <c r="AH166" s="6"/>
      <c r="AI166" s="6"/>
      <c r="AJ166" s="6"/>
      <c r="AK166" s="6"/>
      <c r="AL166" s="6"/>
      <c r="AM166" s="6"/>
      <c r="AN166" s="6"/>
      <c r="AO166" s="6"/>
    </row>
    <row r="167" spans="1:41" s="7" customFormat="1" ht="9.9499999999999993" customHeight="1" x14ac:dyDescent="0.25">
      <c r="A167" s="11"/>
      <c r="B167" s="12"/>
      <c r="C167" s="12"/>
      <c r="D167" s="12"/>
      <c r="E167" s="12"/>
      <c r="F167" s="12"/>
      <c r="G167" s="12"/>
      <c r="H167" s="12"/>
      <c r="I167" s="12"/>
      <c r="J167" s="12"/>
      <c r="K167" s="12"/>
      <c r="L167" s="12"/>
      <c r="M167" s="13"/>
      <c r="N167" s="35"/>
      <c r="O167" s="30"/>
      <c r="P167" s="30"/>
      <c r="Q167" s="30"/>
      <c r="R167" s="30"/>
      <c r="S167" s="30"/>
      <c r="U167" s="6"/>
      <c r="V167" s="6"/>
      <c r="W167" s="6"/>
      <c r="X167" s="6"/>
      <c r="Y167" s="6"/>
      <c r="Z167" s="6"/>
      <c r="AA167" s="6"/>
      <c r="AB167" s="6"/>
      <c r="AC167" s="6"/>
      <c r="AD167" s="6"/>
      <c r="AE167" s="6"/>
      <c r="AF167" s="6"/>
      <c r="AG167" s="6"/>
      <c r="AH167" s="6"/>
      <c r="AI167" s="6"/>
      <c r="AJ167" s="6"/>
      <c r="AK167" s="6"/>
      <c r="AL167" s="6"/>
      <c r="AM167" s="6"/>
      <c r="AN167" s="6"/>
      <c r="AO167" s="6"/>
    </row>
    <row r="168" spans="1:41" s="7" customFormat="1" ht="18" customHeight="1" x14ac:dyDescent="0.25">
      <c r="A168" s="14"/>
      <c r="B168" s="16"/>
      <c r="C168" s="263" t="s">
        <v>568</v>
      </c>
      <c r="D168" s="15"/>
      <c r="E168" s="367"/>
      <c r="F168" s="367"/>
      <c r="G168" s="367"/>
      <c r="H168" s="367"/>
      <c r="I168" s="367"/>
      <c r="J168" s="367"/>
      <c r="K168" s="367"/>
      <c r="L168" s="367"/>
      <c r="M168" s="17"/>
      <c r="N168" s="35"/>
      <c r="O168" s="30"/>
      <c r="P168" s="30"/>
      <c r="Q168" s="30"/>
      <c r="R168" s="30"/>
      <c r="S168" s="30"/>
      <c r="U168" s="6"/>
      <c r="V168" s="6"/>
      <c r="W168" s="6"/>
      <c r="X168" s="6"/>
      <c r="Y168" s="6"/>
      <c r="Z168" s="6"/>
      <c r="AA168" s="6"/>
      <c r="AB168" s="6"/>
      <c r="AC168" s="6"/>
      <c r="AD168" s="6"/>
      <c r="AE168" s="6"/>
      <c r="AF168" s="6"/>
      <c r="AG168" s="6"/>
      <c r="AH168" s="6"/>
      <c r="AI168" s="6"/>
      <c r="AJ168" s="6"/>
      <c r="AK168" s="6"/>
      <c r="AL168" s="6"/>
      <c r="AM168" s="6"/>
      <c r="AN168" s="6"/>
      <c r="AO168" s="6"/>
    </row>
    <row r="169" spans="1:41" s="7" customFormat="1" ht="18" customHeight="1" x14ac:dyDescent="0.25">
      <c r="A169" s="14"/>
      <c r="B169" s="16"/>
      <c r="C169" s="90" t="s">
        <v>555</v>
      </c>
      <c r="D169" s="90"/>
      <c r="E169" s="310"/>
      <c r="F169" s="310"/>
      <c r="G169" s="310"/>
      <c r="H169" s="310"/>
      <c r="I169" s="310"/>
      <c r="J169" s="310"/>
      <c r="K169" s="310"/>
      <c r="L169" s="310"/>
      <c r="M169" s="17"/>
      <c r="N169" s="35"/>
      <c r="O169" s="30"/>
      <c r="P169" s="30"/>
      <c r="Q169" s="30"/>
      <c r="R169" s="30"/>
      <c r="S169" s="30"/>
      <c r="U169" s="6"/>
      <c r="V169" s="6"/>
      <c r="W169" s="6"/>
      <c r="X169" s="6"/>
      <c r="Y169" s="6"/>
      <c r="Z169" s="6"/>
      <c r="AA169" s="6"/>
      <c r="AB169" s="6"/>
      <c r="AC169" s="6"/>
      <c r="AD169" s="6"/>
      <c r="AE169" s="6"/>
      <c r="AF169" s="6"/>
      <c r="AG169" s="6"/>
      <c r="AH169" s="6"/>
      <c r="AI169" s="6"/>
      <c r="AJ169" s="6"/>
      <c r="AK169" s="6"/>
      <c r="AL169" s="6"/>
      <c r="AM169" s="6"/>
      <c r="AN169" s="6"/>
      <c r="AO169" s="6"/>
    </row>
    <row r="170" spans="1:41" s="7" customFormat="1" ht="18" customHeight="1" x14ac:dyDescent="0.25">
      <c r="A170" s="14"/>
      <c r="B170" s="16"/>
      <c r="C170" s="90" t="s">
        <v>556</v>
      </c>
      <c r="D170" s="90"/>
      <c r="E170" s="310"/>
      <c r="F170" s="310"/>
      <c r="G170" s="310"/>
      <c r="H170" s="310"/>
      <c r="I170" s="310"/>
      <c r="J170" s="310"/>
      <c r="K170" s="310"/>
      <c r="L170" s="310"/>
      <c r="M170" s="17"/>
      <c r="N170" s="35"/>
      <c r="O170" s="30"/>
      <c r="P170" s="30"/>
      <c r="Q170" s="30"/>
      <c r="R170" s="30"/>
      <c r="S170" s="30"/>
      <c r="U170" s="6"/>
      <c r="V170" s="6"/>
      <c r="W170" s="6"/>
      <c r="X170" s="6"/>
      <c r="Y170" s="6"/>
      <c r="Z170" s="6"/>
      <c r="AA170" s="6"/>
      <c r="AB170" s="6"/>
      <c r="AC170" s="6"/>
      <c r="AD170" s="6"/>
      <c r="AE170" s="6"/>
      <c r="AF170" s="6"/>
      <c r="AG170" s="6"/>
      <c r="AH170" s="6"/>
      <c r="AI170" s="6"/>
      <c r="AJ170" s="6"/>
      <c r="AK170" s="6"/>
      <c r="AL170" s="6"/>
      <c r="AM170" s="6"/>
      <c r="AN170" s="6"/>
      <c r="AO170" s="6"/>
    </row>
    <row r="171" spans="1:41" s="7" customFormat="1" ht="60" customHeight="1" x14ac:dyDescent="0.25">
      <c r="A171" s="14"/>
      <c r="B171" s="16"/>
      <c r="C171" s="90" t="s">
        <v>557</v>
      </c>
      <c r="D171" s="90"/>
      <c r="E171" s="310"/>
      <c r="F171" s="310"/>
      <c r="G171" s="310"/>
      <c r="H171" s="310"/>
      <c r="I171" s="310"/>
      <c r="J171" s="310"/>
      <c r="K171" s="310"/>
      <c r="L171" s="310"/>
      <c r="M171" s="17"/>
      <c r="N171" s="35"/>
      <c r="O171" s="30"/>
      <c r="P171" s="30"/>
      <c r="Q171" s="30"/>
      <c r="R171" s="30"/>
      <c r="S171" s="30"/>
      <c r="U171" s="6"/>
      <c r="V171" s="6"/>
      <c r="W171" s="6"/>
      <c r="X171" s="6"/>
      <c r="Y171" s="6"/>
      <c r="Z171" s="6"/>
      <c r="AA171" s="6"/>
      <c r="AB171" s="6"/>
      <c r="AC171" s="6"/>
      <c r="AD171" s="6"/>
      <c r="AE171" s="6"/>
      <c r="AF171" s="6"/>
      <c r="AG171" s="6"/>
      <c r="AH171" s="6"/>
      <c r="AI171" s="6"/>
      <c r="AJ171" s="6"/>
      <c r="AK171" s="6"/>
      <c r="AL171" s="6"/>
      <c r="AM171" s="6"/>
      <c r="AN171" s="6"/>
      <c r="AO171" s="6"/>
    </row>
    <row r="172" spans="1:41" s="7" customFormat="1" ht="9.9499999999999993" customHeight="1" x14ac:dyDescent="0.25">
      <c r="A172" s="14"/>
      <c r="B172" s="16"/>
      <c r="C172" s="90"/>
      <c r="D172" s="90"/>
      <c r="E172" s="90"/>
      <c r="F172" s="90"/>
      <c r="G172" s="91"/>
      <c r="H172" s="91"/>
      <c r="I172" s="91"/>
      <c r="J172" s="91"/>
      <c r="K172" s="91"/>
      <c r="L172" s="91"/>
      <c r="M172" s="17"/>
      <c r="N172" s="35"/>
      <c r="O172" s="30"/>
      <c r="P172" s="30"/>
      <c r="Q172" s="30"/>
      <c r="R172" s="30"/>
      <c r="S172" s="30"/>
      <c r="U172" s="6"/>
      <c r="V172" s="6"/>
      <c r="W172" s="6"/>
      <c r="X172" s="6"/>
      <c r="Y172" s="6"/>
      <c r="Z172" s="6"/>
      <c r="AA172" s="6"/>
      <c r="AB172" s="6"/>
      <c r="AC172" s="6"/>
      <c r="AD172" s="6"/>
      <c r="AE172" s="6"/>
      <c r="AF172" s="6"/>
      <c r="AG172" s="6"/>
      <c r="AH172" s="6"/>
      <c r="AI172" s="6"/>
      <c r="AJ172" s="6"/>
      <c r="AK172" s="6"/>
      <c r="AL172" s="6"/>
      <c r="AM172" s="6"/>
      <c r="AN172" s="6"/>
      <c r="AO172" s="6"/>
    </row>
    <row r="173" spans="1:41" s="7" customFormat="1" ht="18" customHeight="1" x14ac:dyDescent="0.25">
      <c r="A173" s="14"/>
      <c r="B173" s="16"/>
      <c r="C173" s="15" t="s">
        <v>558</v>
      </c>
      <c r="D173" s="15"/>
      <c r="E173" s="15"/>
      <c r="F173" s="15"/>
      <c r="G173" s="164"/>
      <c r="H173" s="360" t="s">
        <v>445</v>
      </c>
      <c r="I173" s="360"/>
      <c r="J173" s="360"/>
      <c r="K173" s="48"/>
      <c r="L173" s="48" t="s">
        <v>421</v>
      </c>
      <c r="M173" s="17"/>
      <c r="N173" s="35"/>
      <c r="O173" s="30"/>
      <c r="P173" s="30"/>
      <c r="Q173" s="30"/>
      <c r="R173" s="30"/>
      <c r="S173" s="30"/>
      <c r="U173" s="6"/>
      <c r="V173" s="6"/>
      <c r="W173" s="6"/>
      <c r="X173" s="6"/>
      <c r="Y173" s="6"/>
      <c r="Z173" s="6"/>
      <c r="AD173" s="5"/>
      <c r="AE173" s="5"/>
      <c r="AF173" s="6"/>
      <c r="AG173" s="6"/>
      <c r="AH173" s="6"/>
      <c r="AI173" s="6"/>
      <c r="AJ173" s="6"/>
      <c r="AK173" s="6"/>
      <c r="AL173" s="6"/>
      <c r="AM173" s="6"/>
      <c r="AN173" s="6"/>
      <c r="AO173" s="6"/>
    </row>
    <row r="174" spans="1:41" s="7" customFormat="1" ht="18" customHeight="1" x14ac:dyDescent="0.25">
      <c r="A174" s="14"/>
      <c r="B174" s="16"/>
      <c r="C174" s="90" t="s">
        <v>559</v>
      </c>
      <c r="D174" s="161"/>
      <c r="E174" s="161"/>
      <c r="F174" s="161"/>
      <c r="G174" s="162" t="s">
        <v>446</v>
      </c>
      <c r="H174" s="128"/>
      <c r="I174" s="176" t="s">
        <v>447</v>
      </c>
      <c r="J174" s="128"/>
      <c r="K174" s="24"/>
      <c r="L174" s="160">
        <f>ROUND(((J174-H174)/30.4),0)</f>
        <v>0</v>
      </c>
      <c r="M174" s="17"/>
      <c r="N174" s="35"/>
      <c r="O174" s="30"/>
      <c r="P174" s="30"/>
      <c r="Q174" s="30"/>
      <c r="R174" s="132"/>
      <c r="S174" s="132"/>
      <c r="T174" s="133"/>
      <c r="U174" s="133"/>
      <c r="V174" s="133"/>
      <c r="W174" s="133"/>
      <c r="X174" s="133"/>
      <c r="Y174" s="133"/>
      <c r="Z174" s="133"/>
      <c r="AA174" s="133"/>
      <c r="AB174" s="133"/>
      <c r="AC174" s="133"/>
      <c r="AD174" s="134"/>
      <c r="AE174" s="134"/>
      <c r="AF174" s="133"/>
      <c r="AG174" s="133"/>
      <c r="AH174" s="133"/>
      <c r="AI174" s="133"/>
      <c r="AJ174" s="133"/>
      <c r="AK174" s="133"/>
      <c r="AL174" s="133"/>
      <c r="AM174" s="133"/>
      <c r="AN174" s="6"/>
      <c r="AO174" s="6"/>
    </row>
    <row r="175" spans="1:41" s="7" customFormat="1" ht="9.9499999999999993" customHeight="1" x14ac:dyDescent="0.25">
      <c r="A175" s="14"/>
      <c r="B175" s="16"/>
      <c r="C175" s="90"/>
      <c r="D175" s="161"/>
      <c r="E175" s="161"/>
      <c r="F175" s="161"/>
      <c r="G175" s="175"/>
      <c r="H175" s="167"/>
      <c r="I175" s="175"/>
      <c r="J175" s="91"/>
      <c r="K175" s="24"/>
      <c r="L175" s="24"/>
      <c r="M175" s="17"/>
      <c r="N175" s="35"/>
      <c r="O175" s="30"/>
      <c r="P175" s="30"/>
      <c r="Q175" s="30"/>
      <c r="R175" s="132"/>
      <c r="S175" s="132"/>
      <c r="T175" s="133"/>
      <c r="U175" s="133"/>
      <c r="V175" s="133"/>
      <c r="W175" s="133"/>
      <c r="X175" s="133"/>
      <c r="Y175" s="133"/>
      <c r="Z175" s="133"/>
      <c r="AA175" s="133"/>
      <c r="AB175" s="133"/>
      <c r="AC175" s="133"/>
      <c r="AD175" s="134"/>
      <c r="AE175" s="134"/>
      <c r="AF175" s="133"/>
      <c r="AG175" s="133"/>
      <c r="AH175" s="133"/>
      <c r="AI175" s="133"/>
      <c r="AJ175" s="133"/>
      <c r="AK175" s="133"/>
      <c r="AL175" s="133"/>
      <c r="AM175" s="133"/>
      <c r="AN175" s="6"/>
      <c r="AO175" s="6"/>
    </row>
    <row r="176" spans="1:41" s="7" customFormat="1" ht="18" customHeight="1" x14ac:dyDescent="0.25">
      <c r="A176" s="14"/>
      <c r="B176" s="16"/>
      <c r="C176" s="90"/>
      <c r="D176" s="161"/>
      <c r="E176" s="161"/>
      <c r="F176" s="161"/>
      <c r="G176" s="403" t="s">
        <v>532</v>
      </c>
      <c r="H176" s="404"/>
      <c r="I176" s="403" t="s">
        <v>533</v>
      </c>
      <c r="J176" s="404"/>
      <c r="K176" s="405" t="s">
        <v>534</v>
      </c>
      <c r="L176" s="404"/>
      <c r="M176" s="17"/>
      <c r="N176" s="35"/>
      <c r="O176" s="30"/>
      <c r="P176" s="30"/>
      <c r="Q176" s="30"/>
      <c r="R176" s="132"/>
      <c r="S176" s="132"/>
      <c r="T176" s="133"/>
      <c r="U176" s="133"/>
      <c r="V176" s="133"/>
      <c r="W176" s="133"/>
      <c r="X176" s="133"/>
      <c r="Y176" s="133"/>
      <c r="Z176" s="133"/>
      <c r="AA176" s="133"/>
      <c r="AB176" s="133"/>
      <c r="AC176" s="133"/>
      <c r="AD176" s="134"/>
      <c r="AE176" s="134"/>
      <c r="AF176" s="133"/>
      <c r="AG176" s="133"/>
      <c r="AH176" s="133"/>
      <c r="AI176" s="133"/>
      <c r="AJ176" s="133"/>
      <c r="AK176" s="133"/>
      <c r="AL176" s="133"/>
      <c r="AM176" s="133"/>
      <c r="AN176" s="6"/>
      <c r="AO176" s="6"/>
    </row>
    <row r="177" spans="1:45" s="7" customFormat="1" ht="18" customHeight="1" x14ac:dyDescent="0.25">
      <c r="A177" s="14"/>
      <c r="B177" s="16"/>
      <c r="C177" s="90"/>
      <c r="D177" s="161"/>
      <c r="E177" s="161"/>
      <c r="F177" s="161"/>
      <c r="G177" s="265" t="s">
        <v>535</v>
      </c>
      <c r="H177" s="265" t="s">
        <v>536</v>
      </c>
      <c r="I177" s="265" t="s">
        <v>537</v>
      </c>
      <c r="J177" s="266" t="s">
        <v>538</v>
      </c>
      <c r="K177" s="265" t="s">
        <v>537</v>
      </c>
      <c r="L177" s="266" t="s">
        <v>538</v>
      </c>
      <c r="M177" s="17"/>
      <c r="N177" s="35"/>
      <c r="O177" s="30"/>
      <c r="P177" s="30"/>
      <c r="Q177" s="30"/>
      <c r="R177" s="132"/>
      <c r="S177" s="132"/>
      <c r="T177" s="133"/>
      <c r="U177" s="133"/>
      <c r="V177" s="133"/>
      <c r="W177" s="133"/>
      <c r="X177" s="133"/>
      <c r="Y177" s="133"/>
      <c r="Z177" s="133"/>
      <c r="AA177" s="133"/>
      <c r="AB177" s="133"/>
      <c r="AC177" s="133"/>
      <c r="AD177" s="134"/>
      <c r="AE177" s="134"/>
      <c r="AF177" s="133"/>
      <c r="AG177" s="133"/>
      <c r="AH177" s="133"/>
      <c r="AI177" s="133"/>
      <c r="AJ177" s="133"/>
      <c r="AK177" s="133"/>
      <c r="AL177" s="133"/>
      <c r="AM177" s="133"/>
      <c r="AN177" s="6"/>
      <c r="AO177" s="6"/>
    </row>
    <row r="178" spans="1:45" s="7" customFormat="1" ht="18" customHeight="1" x14ac:dyDescent="0.25">
      <c r="A178" s="14"/>
      <c r="B178" s="16"/>
      <c r="C178" s="90" t="s">
        <v>560</v>
      </c>
      <c r="D178" s="161"/>
      <c r="E178" s="161"/>
      <c r="F178" s="161"/>
      <c r="G178" s="27"/>
      <c r="H178" s="27"/>
      <c r="I178" s="160">
        <f>I238</f>
        <v>0</v>
      </c>
      <c r="J178" s="160">
        <f>J238</f>
        <v>0</v>
      </c>
      <c r="K178" s="160">
        <f>K238</f>
        <v>0</v>
      </c>
      <c r="L178" s="160">
        <f>L238</f>
        <v>0</v>
      </c>
      <c r="M178" s="17"/>
      <c r="N178" s="35"/>
      <c r="O178" s="369" t="s">
        <v>253</v>
      </c>
      <c r="P178" s="370"/>
      <c r="Q178" s="369" t="s">
        <v>254</v>
      </c>
      <c r="R178" s="370"/>
      <c r="S178" s="369" t="s">
        <v>9</v>
      </c>
      <c r="T178" s="370"/>
      <c r="U178" s="316" t="s">
        <v>267</v>
      </c>
      <c r="V178" s="316"/>
      <c r="W178" s="133"/>
      <c r="X178" s="133"/>
      <c r="Y178" s="133"/>
      <c r="Z178" s="133"/>
      <c r="AA178" s="133"/>
      <c r="AB178" s="133"/>
      <c r="AC178" s="133"/>
      <c r="AD178" s="134"/>
      <c r="AE178" s="134"/>
      <c r="AF178" s="133"/>
      <c r="AG178" s="133"/>
      <c r="AH178" s="133"/>
      <c r="AI178" s="133"/>
      <c r="AJ178" s="133"/>
      <c r="AK178" s="133"/>
      <c r="AL178" s="133"/>
      <c r="AM178" s="133"/>
      <c r="AN178" s="6"/>
      <c r="AO178" s="6"/>
    </row>
    <row r="179" spans="1:45" s="7" customFormat="1" ht="18" customHeight="1" x14ac:dyDescent="0.25">
      <c r="A179" s="14"/>
      <c r="B179" s="16"/>
      <c r="C179" s="90" t="s">
        <v>527</v>
      </c>
      <c r="D179" s="161"/>
      <c r="E179" s="161"/>
      <c r="F179" s="161"/>
      <c r="G179" s="175"/>
      <c r="H179" s="48"/>
      <c r="I179" s="175"/>
      <c r="J179" s="48"/>
      <c r="K179" s="160">
        <f>IF(U179=0,0,(K178/S179)*12)</f>
        <v>0</v>
      </c>
      <c r="L179" s="160">
        <f>IF(U179=0,0,(L178/S179)*12)</f>
        <v>0</v>
      </c>
      <c r="M179" s="17"/>
      <c r="N179" s="35"/>
      <c r="O179" s="401">
        <f>MIN(G207:G237)</f>
        <v>0</v>
      </c>
      <c r="P179" s="402"/>
      <c r="Q179" s="401">
        <f>MAX(H207:H237)</f>
        <v>0</v>
      </c>
      <c r="R179" s="402"/>
      <c r="S179" s="371">
        <f>DATEDIF(O179,Q179,"m")+1</f>
        <v>1</v>
      </c>
      <c r="T179" s="372"/>
      <c r="U179" s="316">
        <f>COUNTA(G207:G237)</f>
        <v>0</v>
      </c>
      <c r="V179" s="316"/>
      <c r="W179" s="133"/>
      <c r="X179" s="133"/>
      <c r="Y179" s="133"/>
      <c r="Z179" s="133"/>
      <c r="AA179" s="133"/>
      <c r="AB179" s="133"/>
      <c r="AC179" s="133"/>
      <c r="AD179" s="134"/>
      <c r="AE179" s="134"/>
      <c r="AF179" s="133"/>
      <c r="AG179" s="133"/>
      <c r="AH179" s="133"/>
      <c r="AI179" s="133"/>
      <c r="AJ179" s="133"/>
      <c r="AK179" s="133"/>
      <c r="AL179" s="133"/>
      <c r="AM179" s="133"/>
      <c r="AN179" s="6"/>
      <c r="AO179" s="6"/>
    </row>
    <row r="180" spans="1:45" s="7" customFormat="1" ht="9.9499999999999993" customHeight="1" x14ac:dyDescent="0.25">
      <c r="A180" s="14"/>
      <c r="B180" s="16"/>
      <c r="C180" s="161"/>
      <c r="D180" s="161"/>
      <c r="E180" s="161"/>
      <c r="F180" s="161"/>
      <c r="G180" s="161"/>
      <c r="H180" s="161"/>
      <c r="I180" s="161"/>
      <c r="J180" s="161"/>
      <c r="K180" s="161"/>
      <c r="L180" s="161"/>
      <c r="M180" s="17"/>
      <c r="N180" s="35"/>
      <c r="O180" s="30"/>
      <c r="P180" s="30"/>
      <c r="Q180" s="30"/>
      <c r="R180" s="30"/>
      <c r="S180" s="30"/>
      <c r="U180" s="6"/>
      <c r="V180" s="6"/>
      <c r="W180" s="6"/>
      <c r="X180" s="6"/>
      <c r="Y180" s="6"/>
      <c r="Z180" s="6"/>
      <c r="AD180" s="5"/>
      <c r="AE180" s="5"/>
      <c r="AF180" s="6"/>
      <c r="AG180" s="6"/>
      <c r="AH180" s="6"/>
      <c r="AI180" s="6"/>
      <c r="AJ180" s="6"/>
      <c r="AK180" s="6"/>
      <c r="AL180" s="6"/>
      <c r="AM180" s="6"/>
      <c r="AN180" s="6"/>
      <c r="AO180" s="6"/>
    </row>
    <row r="181" spans="1:45" s="7" customFormat="1" ht="18" customHeight="1" x14ac:dyDescent="0.25">
      <c r="A181" s="14"/>
      <c r="B181" s="16"/>
      <c r="C181" s="90" t="s">
        <v>528</v>
      </c>
      <c r="D181" s="161"/>
      <c r="E181" s="161"/>
      <c r="F181" s="161"/>
      <c r="G181" s="161"/>
      <c r="H181" s="161"/>
      <c r="I181" s="336"/>
      <c r="J181" s="336"/>
      <c r="K181" s="337"/>
      <c r="L181" s="160">
        <f>SUMPRODUCT((E208:E237&lt;&gt;"")/COUNTIF(E208:E237,E208:E237&amp;""))</f>
        <v>0</v>
      </c>
      <c r="M181" s="17"/>
      <c r="N181" s="35"/>
      <c r="O181" s="30"/>
      <c r="P181" s="30"/>
      <c r="Q181" s="30"/>
      <c r="R181" s="30"/>
      <c r="S181" s="30"/>
      <c r="U181" s="6"/>
      <c r="V181" s="6"/>
      <c r="W181" s="6"/>
      <c r="X181" s="6"/>
      <c r="Y181" s="6"/>
      <c r="Z181" s="6"/>
      <c r="AD181" s="5"/>
      <c r="AE181" s="5"/>
      <c r="AF181" s="6"/>
      <c r="AG181" s="6"/>
      <c r="AH181" s="6"/>
      <c r="AI181" s="6"/>
      <c r="AJ181" s="6"/>
      <c r="AK181" s="6"/>
      <c r="AL181" s="6"/>
      <c r="AM181" s="6"/>
      <c r="AN181" s="6"/>
      <c r="AO181" s="6"/>
    </row>
    <row r="182" spans="1:45" s="7" customFormat="1" ht="18" customHeight="1" x14ac:dyDescent="0.25">
      <c r="A182" s="14"/>
      <c r="B182" s="16"/>
      <c r="C182" s="90" t="s">
        <v>561</v>
      </c>
      <c r="D182" s="90"/>
      <c r="E182" s="90"/>
      <c r="F182" s="90"/>
      <c r="G182" s="177"/>
      <c r="H182" s="413" t="s">
        <v>531</v>
      </c>
      <c r="I182" s="336"/>
      <c r="J182" s="336"/>
      <c r="K182" s="337"/>
      <c r="L182" s="160">
        <f>F238</f>
        <v>0</v>
      </c>
      <c r="M182" s="17"/>
      <c r="N182" s="35"/>
      <c r="O182" s="369" t="s">
        <v>79</v>
      </c>
      <c r="P182" s="384"/>
      <c r="Q182" s="384"/>
      <c r="R182" s="370"/>
      <c r="S182" s="369" t="s">
        <v>86</v>
      </c>
      <c r="T182" s="384"/>
      <c r="U182" s="384"/>
      <c r="V182" s="370"/>
      <c r="W182" s="369" t="s">
        <v>80</v>
      </c>
      <c r="X182" s="384"/>
      <c r="Y182" s="384"/>
      <c r="Z182" s="370"/>
      <c r="AA182" s="369" t="s">
        <v>81</v>
      </c>
      <c r="AB182" s="384"/>
      <c r="AC182" s="384"/>
      <c r="AD182" s="370"/>
      <c r="AE182" s="316" t="s">
        <v>78</v>
      </c>
      <c r="AF182" s="316"/>
      <c r="AG182" s="316"/>
      <c r="AH182" s="316"/>
      <c r="AI182" s="369" t="s">
        <v>82</v>
      </c>
      <c r="AJ182" s="384"/>
      <c r="AK182" s="384"/>
      <c r="AL182" s="370"/>
      <c r="AM182" s="141"/>
      <c r="AN182" s="316" t="s">
        <v>61</v>
      </c>
      <c r="AO182" s="316"/>
      <c r="AQ182" s="365" t="s">
        <v>259</v>
      </c>
      <c r="AS182" s="365" t="s">
        <v>260</v>
      </c>
    </row>
    <row r="183" spans="1:45" s="7" customFormat="1" ht="18" customHeight="1" x14ac:dyDescent="0.25">
      <c r="A183" s="14"/>
      <c r="B183" s="16"/>
      <c r="C183" s="303" t="s">
        <v>562</v>
      </c>
      <c r="D183" s="304"/>
      <c r="E183" s="304"/>
      <c r="F183" s="304"/>
      <c r="G183" s="90"/>
      <c r="H183" s="90"/>
      <c r="I183" s="90"/>
      <c r="J183" s="90"/>
      <c r="K183" s="90"/>
      <c r="L183" s="27"/>
      <c r="M183" s="17"/>
      <c r="N183" s="35"/>
      <c r="O183" s="378" t="s">
        <v>6</v>
      </c>
      <c r="P183" s="378"/>
      <c r="Q183" s="378" t="s">
        <v>5</v>
      </c>
      <c r="R183" s="378"/>
      <c r="S183" s="316" t="s">
        <v>6</v>
      </c>
      <c r="T183" s="316"/>
      <c r="U183" s="316" t="s">
        <v>5</v>
      </c>
      <c r="V183" s="316"/>
      <c r="W183" s="316" t="s">
        <v>6</v>
      </c>
      <c r="X183" s="316"/>
      <c r="Y183" s="316" t="s">
        <v>5</v>
      </c>
      <c r="Z183" s="316"/>
      <c r="AA183" s="316" t="s">
        <v>6</v>
      </c>
      <c r="AB183" s="316"/>
      <c r="AC183" s="385" t="s">
        <v>5</v>
      </c>
      <c r="AD183" s="386"/>
      <c r="AE183" s="316" t="s">
        <v>6</v>
      </c>
      <c r="AF183" s="316"/>
      <c r="AG183" s="316" t="s">
        <v>5</v>
      </c>
      <c r="AH183" s="316"/>
      <c r="AI183" s="316" t="s">
        <v>6</v>
      </c>
      <c r="AJ183" s="316"/>
      <c r="AK183" s="316" t="s">
        <v>5</v>
      </c>
      <c r="AL183" s="316"/>
      <c r="AM183" s="141"/>
      <c r="AN183" s="166" t="s">
        <v>6</v>
      </c>
      <c r="AO183" s="166" t="s">
        <v>5</v>
      </c>
      <c r="AQ183" s="366"/>
      <c r="AS183" s="366"/>
    </row>
    <row r="184" spans="1:45" s="7" customFormat="1" ht="9.9499999999999993" customHeight="1" x14ac:dyDescent="0.25">
      <c r="A184" s="14"/>
      <c r="B184" s="16"/>
      <c r="C184" s="16"/>
      <c r="D184" s="16"/>
      <c r="E184" s="16"/>
      <c r="F184" s="16"/>
      <c r="G184" s="16"/>
      <c r="H184" s="16"/>
      <c r="I184" s="16"/>
      <c r="J184" s="16"/>
      <c r="K184" s="16"/>
      <c r="L184" s="16"/>
      <c r="M184" s="17"/>
      <c r="N184" s="35"/>
      <c r="O184" s="30"/>
      <c r="P184" s="30"/>
      <c r="Q184" s="30"/>
      <c r="R184" s="30"/>
      <c r="S184" s="30"/>
      <c r="AD184" s="138"/>
      <c r="AE184" s="138"/>
      <c r="AN184" s="6"/>
    </row>
    <row r="185" spans="1:45" s="7" customFormat="1" ht="18" customHeight="1" x14ac:dyDescent="0.25">
      <c r="A185" s="14"/>
      <c r="B185" s="16"/>
      <c r="C185" s="15" t="s">
        <v>563</v>
      </c>
      <c r="D185" s="15"/>
      <c r="E185" s="15"/>
      <c r="F185" s="15"/>
      <c r="G185" s="360" t="s">
        <v>445</v>
      </c>
      <c r="H185" s="360"/>
      <c r="I185" s="360"/>
      <c r="J185" s="16"/>
      <c r="K185" s="26" t="s">
        <v>408</v>
      </c>
      <c r="L185" s="23" t="s">
        <v>492</v>
      </c>
      <c r="M185" s="17"/>
      <c r="N185" s="35"/>
      <c r="O185" s="126"/>
      <c r="P185" s="126"/>
      <c r="Q185" s="126"/>
      <c r="R185" s="126"/>
      <c r="S185" s="126"/>
      <c r="T185" s="35"/>
      <c r="U185" s="139"/>
      <c r="V185" s="139"/>
      <c r="W185" s="139"/>
      <c r="X185" s="139"/>
      <c r="Y185" s="139"/>
      <c r="Z185" s="139"/>
      <c r="AA185" s="35"/>
      <c r="AB185" s="35"/>
      <c r="AC185" s="35"/>
      <c r="AD185" s="140"/>
      <c r="AE185" s="140"/>
      <c r="AF185" s="35"/>
      <c r="AG185" s="35"/>
      <c r="AH185" s="35"/>
      <c r="AI185" s="35"/>
      <c r="AJ185" s="35"/>
      <c r="AK185" s="35"/>
      <c r="AL185" s="35"/>
      <c r="AN185" s="6"/>
    </row>
    <row r="186" spans="1:45" s="7" customFormat="1" ht="18" customHeight="1" x14ac:dyDescent="0.25">
      <c r="A186" s="14"/>
      <c r="B186" s="173"/>
      <c r="C186" s="395"/>
      <c r="D186" s="396"/>
      <c r="E186" s="161"/>
      <c r="F186" s="161" t="s">
        <v>446</v>
      </c>
      <c r="G186" s="128"/>
      <c r="H186" s="168" t="s">
        <v>447</v>
      </c>
      <c r="I186" s="128"/>
      <c r="J186" s="168"/>
      <c r="K186" s="27"/>
      <c r="L186" s="160" t="str">
        <f>IFERROR(ROUND(K186/((I186-G186)/30.4),0),"")</f>
        <v/>
      </c>
      <c r="M186" s="17"/>
      <c r="N186" s="35"/>
      <c r="O186" s="137">
        <f>((($L179-$O$251)/($O$250-$O$251))*0.5+1)</f>
        <v>0.25</v>
      </c>
      <c r="P186" s="143">
        <f>IF($O186&gt;1.5,1.5,IF($O186&lt;0.5,0,$O186))</f>
        <v>0</v>
      </c>
      <c r="Q186" s="137">
        <f>((($L179-$Q$251)/($Q$250-$Q$251))*0.5+1)</f>
        <v>0</v>
      </c>
      <c r="R186" s="143">
        <f>IF($Q186&gt;1.5,1.5,IF($Q186&lt;0.5,0,$Q186))</f>
        <v>0</v>
      </c>
      <c r="S186" s="137">
        <f>((($K186-$S$251)/($S$250-$S$251))*0.5+1)</f>
        <v>-0.75</v>
      </c>
      <c r="T186" s="143">
        <f>IF($S186&gt;1.5,1.5,IF($S186&lt;0.5,0,$S186))</f>
        <v>0</v>
      </c>
      <c r="U186" s="137">
        <f>((($K186-$U$251)/($U$250-$U$251))*0.5+1)</f>
        <v>-1.4</v>
      </c>
      <c r="V186" s="143">
        <f>IF($U186&gt;1.5,1.5,IF($U186&lt;0.5,0,$U186))</f>
        <v>0</v>
      </c>
      <c r="W186" s="137">
        <f>((($G178-$W$251)/($W$250-$W$251))*0.5+1)</f>
        <v>0.25</v>
      </c>
      <c r="X186" s="143">
        <f>IF($W186&gt;1.5,1.5,IF($W186&lt;0.5,0,$W186))</f>
        <v>0</v>
      </c>
      <c r="Y186" s="137">
        <f>((($G178-$Y$251)/($Y$250-$Y$251))*0.5+1)</f>
        <v>0.125</v>
      </c>
      <c r="Z186" s="143">
        <f>IF($Y186&gt;1.5,1.5,IF($Y186&lt;0.5,0,$Y186))</f>
        <v>0</v>
      </c>
      <c r="AA186" s="137">
        <f>((($H178-$AA$251)/($AA$250-$AA$251))*0.5+1)</f>
        <v>0</v>
      </c>
      <c r="AB186" s="143">
        <f>IF($AA186&gt;1.5,1.5,IF($AA186&lt;0.5,0,$AA186))</f>
        <v>0</v>
      </c>
      <c r="AC186" s="137">
        <f>((($H178-$AC$251)/($AC$250-$AC$251))*0.5+1)</f>
        <v>-0.5</v>
      </c>
      <c r="AD186" s="143">
        <f>IF($AC186&gt;1.5,1.5,IF($AC186&lt;0.5,0,$AC186))</f>
        <v>0</v>
      </c>
      <c r="AE186" s="137">
        <f>((($L181-$AE$251)/($AE$250-$AE$251))*0.5+1)</f>
        <v>0</v>
      </c>
      <c r="AF186" s="143">
        <f>IF($AE186&gt;1.5,1.5,IF($AE186&lt;0.5,0,$AE186))</f>
        <v>0</v>
      </c>
      <c r="AG186" s="137">
        <f>((($L181-$AF$251)/($AF$250-$AF$251))*0.5+1)</f>
        <v>-0.5</v>
      </c>
      <c r="AH186" s="143">
        <f>IF($AG186&gt;1.5,1.5,IF($AG186&lt;0.5,0,$AG186))</f>
        <v>0</v>
      </c>
      <c r="AI186" s="137">
        <f>((($T207-$AG$251)/($AG$250-$AG$251))*0.5+1)</f>
        <v>0.16666666666666663</v>
      </c>
      <c r="AJ186" s="143">
        <f>IF($AI186&gt;1.5,1.5,IF($AI186&lt;0.5,0,$AI186))</f>
        <v>0</v>
      </c>
      <c r="AK186" s="137">
        <f>((($V207-$AI$251)/($AI$250-$AI$251))*0.5+1)</f>
        <v>0</v>
      </c>
      <c r="AL186" s="143">
        <f>IF($AK186&gt;1.5,1.5,IF($AK186&lt;0.5,0,$AK186))</f>
        <v>0</v>
      </c>
      <c r="AM186" s="142"/>
      <c r="AN186" s="144">
        <f t="shared" ref="AN186:AN188" si="30">IF(AND($C186="Portfolio Manager",PRODUCT(P186,T186,X186,AB186,AF186,AJ186)&gt;=1,$L$30&gt;=$AO$250),1,0)</f>
        <v>0</v>
      </c>
      <c r="AO186" s="144">
        <f t="shared" ref="AO186:AO188" si="31">IF(AND($C186="Portfolio Manager",PRODUCT(R186,V186,Z186,AD186,AH186,AL186)&gt;=1,$L$30&gt;=$AO$249),1,0)</f>
        <v>0</v>
      </c>
      <c r="AQ186" s="166">
        <f>IF(AND(OR(J178&gt;=O$257,L178&gt;=Q$257),K186&gt;=S$257,G178+H178&gt;=U$257,AS186&gt;=W$257,L190&gt;=Y$257,R207&gt;=AA$257),1,0)</f>
        <v>0</v>
      </c>
      <c r="AS186" s="154">
        <f>IF(I186="",0,DATEDIF(G186,I186,"m")+1)</f>
        <v>0</v>
      </c>
    </row>
    <row r="187" spans="1:45" s="7" customFormat="1" ht="18" customHeight="1" x14ac:dyDescent="0.25">
      <c r="A187" s="14"/>
      <c r="B187" s="173"/>
      <c r="C187" s="395"/>
      <c r="D187" s="396"/>
      <c r="E187" s="161"/>
      <c r="F187" s="161" t="s">
        <v>446</v>
      </c>
      <c r="G187" s="128"/>
      <c r="H187" s="168" t="s">
        <v>447</v>
      </c>
      <c r="I187" s="128"/>
      <c r="J187" s="168"/>
      <c r="K187" s="27"/>
      <c r="L187" s="160" t="str">
        <f t="shared" ref="L187:L188" si="32">IFERROR(ROUND(K187/((I187-G187)/30.4),0),"")</f>
        <v/>
      </c>
      <c r="M187" s="17"/>
      <c r="N187" s="35"/>
      <c r="O187" s="137">
        <f>((($L179-$O$251)/($O$250-$O$251))*0.5+1)</f>
        <v>0.25</v>
      </c>
      <c r="P187" s="143">
        <f t="shared" ref="P187:P188" si="33">IF($O187&gt;1.5,1.5,IF($O187&lt;0.5,0,$O187))</f>
        <v>0</v>
      </c>
      <c r="Q187" s="137">
        <f>((($L179-$Q$251)/($Q$250-$Q$251))*0.5+1)</f>
        <v>0</v>
      </c>
      <c r="R187" s="143">
        <f t="shared" ref="R187:R188" si="34">IF($Q187&gt;1.5,1.5,IF($Q187&lt;0.5,0,$Q187))</f>
        <v>0</v>
      </c>
      <c r="S187" s="137">
        <f>((($K187-$S$251)/($S$250-$S$251))*0.5+1)</f>
        <v>-0.75</v>
      </c>
      <c r="T187" s="143">
        <f t="shared" ref="T187:T188" si="35">IF($S187&gt;1.5,1.5,IF($S187&lt;0.5,0,$S187))</f>
        <v>0</v>
      </c>
      <c r="U187" s="137">
        <f>((($K187-$U$251)/($U$250-$U$251))*0.5+1)</f>
        <v>-1.4</v>
      </c>
      <c r="V187" s="143">
        <f t="shared" ref="V187:V188" si="36">IF($U187&gt;1.5,1.5,IF($U187&lt;0.5,0,$U187))</f>
        <v>0</v>
      </c>
      <c r="W187" s="137">
        <f>((($G178-$W$251)/($W$250-$W$251))*0.5+1)</f>
        <v>0.25</v>
      </c>
      <c r="X187" s="143">
        <f t="shared" ref="X187:X188" si="37">IF($W187&gt;1.5,1.5,IF($W187&lt;0.5,0,$W187))</f>
        <v>0</v>
      </c>
      <c r="Y187" s="137">
        <f>((($G178-$Y$251)/($Y$250-$Y$251))*0.5+1)</f>
        <v>0.125</v>
      </c>
      <c r="Z187" s="143">
        <f t="shared" ref="Z187:Z188" si="38">IF($Y187&gt;1.5,1.5,IF($Y187&lt;0.5,0,$Y187))</f>
        <v>0</v>
      </c>
      <c r="AA187" s="137">
        <f>((($H178-$AA$251)/($AA$250-$AA$251))*0.5+1)</f>
        <v>0</v>
      </c>
      <c r="AB187" s="143">
        <f t="shared" ref="AB187:AB188" si="39">IF($AA187&gt;1.5,1.5,IF($AA187&lt;0.5,0,$AA187))</f>
        <v>0</v>
      </c>
      <c r="AC187" s="137">
        <f>((($H178-$AC$251)/($AC$250-$AC$251))*0.5+1)</f>
        <v>-0.5</v>
      </c>
      <c r="AD187" s="143">
        <f t="shared" ref="AD187:AD188" si="40">IF($AC187&gt;1.5,1.5,IF($AC187&lt;0.5,0,$AC187))</f>
        <v>0</v>
      </c>
      <c r="AE187" s="137">
        <f>((($L181-$AE$251)/($AE$250-$AE$251))*0.5+1)</f>
        <v>0</v>
      </c>
      <c r="AF187" s="143">
        <f t="shared" ref="AF187:AF188" si="41">IF($AE187&gt;1.5,1.5,IF($AE187&lt;0.5,0,$AE187))</f>
        <v>0</v>
      </c>
      <c r="AG187" s="137">
        <f>((($L181-$AF$251)/($AF$250-$AF$251))*0.5+1)</f>
        <v>-0.5</v>
      </c>
      <c r="AH187" s="143">
        <f>IF($AG187&gt;1.5,1.5,IF($AG187&lt;0.5,0,$AG187))</f>
        <v>0</v>
      </c>
      <c r="AI187" s="137">
        <f>((($T207-$AG$251)/($AG$250-$AG$251))*0.5+1)</f>
        <v>0.16666666666666663</v>
      </c>
      <c r="AJ187" s="143">
        <f>IF($AI187&gt;1.5,1.5,IF($AI187&lt;0.5,0,$AI187))</f>
        <v>0</v>
      </c>
      <c r="AK187" s="137">
        <f>((($V207-$AI$251)/($AI$250-$AI$251))*0.5+1)</f>
        <v>0</v>
      </c>
      <c r="AL187" s="143">
        <f>IF($AK187&gt;1.5,1.5,IF($AK187&lt;0.5,0,$AK187))</f>
        <v>0</v>
      </c>
      <c r="AM187" s="142"/>
      <c r="AN187" s="144">
        <f t="shared" si="30"/>
        <v>0</v>
      </c>
      <c r="AO187" s="144">
        <f t="shared" si="31"/>
        <v>0</v>
      </c>
      <c r="AQ187" s="166">
        <f>IF(AND(OR(J178&gt;=O$257,L178&gt;=Q$257),K187&gt;=S$257,G178+H178&gt;=U$257,AS187&gt;=W$257,L190&gt;=Y$257,R207&gt;=AA$257),1,0)</f>
        <v>0</v>
      </c>
      <c r="AS187" s="154">
        <f t="shared" ref="AS187:AS188" si="42">IF(I187="",0,DATEDIF(G187,I187,"m")+1)</f>
        <v>0</v>
      </c>
    </row>
    <row r="188" spans="1:45" s="7" customFormat="1" ht="18" customHeight="1" x14ac:dyDescent="0.25">
      <c r="A188" s="14"/>
      <c r="B188" s="173"/>
      <c r="C188" s="397"/>
      <c r="D188" s="397"/>
      <c r="E188" s="161"/>
      <c r="F188" s="161" t="s">
        <v>446</v>
      </c>
      <c r="G188" s="128"/>
      <c r="H188" s="168" t="s">
        <v>447</v>
      </c>
      <c r="I188" s="128"/>
      <c r="J188" s="168"/>
      <c r="K188" s="27"/>
      <c r="L188" s="160" t="str">
        <f t="shared" si="32"/>
        <v/>
      </c>
      <c r="M188" s="17"/>
      <c r="N188" s="35"/>
      <c r="O188" s="137">
        <f>((($L179-$O$251)/($O$250-$O$251))*0.5+1)</f>
        <v>0.25</v>
      </c>
      <c r="P188" s="143">
        <f t="shared" si="33"/>
        <v>0</v>
      </c>
      <c r="Q188" s="137">
        <f>((($L179-$Q$251)/($Q$250-$Q$251))*0.5+1)</f>
        <v>0</v>
      </c>
      <c r="R188" s="143">
        <f t="shared" si="34"/>
        <v>0</v>
      </c>
      <c r="S188" s="137">
        <f>((($K188-$S$251)/($S$250-$S$251))*0.5+1)</f>
        <v>-0.75</v>
      </c>
      <c r="T188" s="143">
        <f t="shared" si="35"/>
        <v>0</v>
      </c>
      <c r="U188" s="137">
        <f>((($K188-$U$251)/($U$250-$U$251))*0.5+1)</f>
        <v>-1.4</v>
      </c>
      <c r="V188" s="143">
        <f t="shared" si="36"/>
        <v>0</v>
      </c>
      <c r="W188" s="137">
        <f>((($G178-$W$251)/($W$250-$W$251))*0.5+1)</f>
        <v>0.25</v>
      </c>
      <c r="X188" s="143">
        <f t="shared" si="37"/>
        <v>0</v>
      </c>
      <c r="Y188" s="137">
        <f>((($G178-$Y$251)/($Y$250-$Y$251))*0.5+1)</f>
        <v>0.125</v>
      </c>
      <c r="Z188" s="143">
        <f t="shared" si="38"/>
        <v>0</v>
      </c>
      <c r="AA188" s="137">
        <f>((($H178-$AA$251)/($AA$250-$AA$251))*0.5+1)</f>
        <v>0</v>
      </c>
      <c r="AB188" s="143">
        <f t="shared" si="39"/>
        <v>0</v>
      </c>
      <c r="AC188" s="137">
        <f>((($H178-$AC$251)/($AC$250-$AC$251))*0.5+1)</f>
        <v>-0.5</v>
      </c>
      <c r="AD188" s="143">
        <f t="shared" si="40"/>
        <v>0</v>
      </c>
      <c r="AE188" s="137">
        <f>((($L181-$AE$251)/($AE$250-$AE$251))*0.5+1)</f>
        <v>0</v>
      </c>
      <c r="AF188" s="143">
        <f t="shared" si="41"/>
        <v>0</v>
      </c>
      <c r="AG188" s="137">
        <f>((($L181-$AF$251)/($AF$250-$AF$251))*0.5+1)</f>
        <v>-0.5</v>
      </c>
      <c r="AH188" s="143">
        <f>IF($AG188&gt;1.5,1.5,IF($AG188&lt;0.5,0,$AG188))</f>
        <v>0</v>
      </c>
      <c r="AI188" s="137">
        <f>((($T207-$AG$251)/($AG$250-$AG$251))*0.5+1)</f>
        <v>0.16666666666666663</v>
      </c>
      <c r="AJ188" s="143">
        <f>IF($AI188&gt;1.5,1.5,IF($AI188&lt;0.5,0,$AI188))</f>
        <v>0</v>
      </c>
      <c r="AK188" s="137">
        <f>((($V207-$AI$251)/($AI$250-$AI$251))*0.5+1)</f>
        <v>0</v>
      </c>
      <c r="AL188" s="143">
        <f>IF($AK188&gt;1.5,1.5,IF($AK188&lt;0.5,0,$AK188))</f>
        <v>0</v>
      </c>
      <c r="AM188" s="142"/>
      <c r="AN188" s="144">
        <f t="shared" si="30"/>
        <v>0</v>
      </c>
      <c r="AO188" s="144">
        <f t="shared" si="31"/>
        <v>0</v>
      </c>
      <c r="AQ188" s="166">
        <f>IF(AND(OR(J178&gt;=O$257,L178&gt;=Q$257),K188&gt;=S$257,G178+H178&gt;=U$257,AS188&gt;=W$257,L190&gt;=Y$257,R207&gt;=AA$257),1,0)</f>
        <v>0</v>
      </c>
      <c r="AS188" s="154">
        <f t="shared" si="42"/>
        <v>0</v>
      </c>
    </row>
    <row r="189" spans="1:45" s="7" customFormat="1" ht="9.9499999999999993" customHeight="1" x14ac:dyDescent="0.25">
      <c r="A189" s="14"/>
      <c r="B189" s="16"/>
      <c r="C189" s="90"/>
      <c r="D189" s="90"/>
      <c r="E189" s="90"/>
      <c r="F189" s="90"/>
      <c r="G189" s="159"/>
      <c r="H189" s="91"/>
      <c r="I189" s="91"/>
      <c r="J189" s="91"/>
      <c r="K189" s="91"/>
      <c r="L189" s="91"/>
      <c r="M189" s="17"/>
      <c r="N189" s="35"/>
      <c r="O189" s="30"/>
      <c r="P189" s="30"/>
      <c r="Q189" s="30"/>
      <c r="R189" s="30"/>
      <c r="S189" s="30"/>
      <c r="U189" s="6"/>
      <c r="V189" s="6"/>
      <c r="W189" s="6"/>
      <c r="X189" s="6"/>
      <c r="Y189" s="6"/>
      <c r="Z189" s="6"/>
      <c r="AD189" s="5"/>
      <c r="AE189" s="5"/>
      <c r="AF189" s="6"/>
      <c r="AG189" s="6"/>
      <c r="AH189" s="6"/>
      <c r="AI189" s="6"/>
      <c r="AJ189" s="6"/>
      <c r="AK189" s="6"/>
      <c r="AL189" s="6"/>
      <c r="AM189" s="6"/>
      <c r="AN189" s="6"/>
      <c r="AO189" s="6"/>
    </row>
    <row r="190" spans="1:45" s="7" customFormat="1" ht="18" customHeight="1" x14ac:dyDescent="0.25">
      <c r="A190" s="14"/>
      <c r="B190" s="16"/>
      <c r="C190" s="306" t="s">
        <v>564</v>
      </c>
      <c r="D190" s="306"/>
      <c r="E190" s="306"/>
      <c r="F190" s="306"/>
      <c r="G190" s="306"/>
      <c r="H190" s="306"/>
      <c r="I190" s="306"/>
      <c r="J190" s="91"/>
      <c r="K190" s="91"/>
      <c r="L190" s="160">
        <f>SUM(L191:L200)</f>
        <v>0</v>
      </c>
      <c r="M190" s="17"/>
      <c r="N190" s="35"/>
      <c r="O190" s="30"/>
      <c r="P190" s="30"/>
      <c r="Q190" s="30"/>
      <c r="R190" s="30"/>
      <c r="S190" s="30"/>
      <c r="U190" s="6"/>
      <c r="V190" s="6"/>
      <c r="W190" s="6"/>
      <c r="X190" s="6"/>
      <c r="Y190" s="6"/>
      <c r="Z190" s="6"/>
      <c r="AD190" s="5"/>
      <c r="AE190" s="5"/>
      <c r="AF190" s="6"/>
      <c r="AG190" s="6"/>
      <c r="AH190" s="6"/>
      <c r="AI190" s="6"/>
      <c r="AJ190" s="6"/>
      <c r="AK190" s="6"/>
      <c r="AL190" s="6"/>
      <c r="AM190" s="6"/>
      <c r="AN190" s="6"/>
      <c r="AO190" s="6"/>
    </row>
    <row r="191" spans="1:45" s="7" customFormat="1" ht="18" customHeight="1" x14ac:dyDescent="0.25">
      <c r="A191" s="14"/>
      <c r="B191" s="16"/>
      <c r="C191" s="304" t="s">
        <v>494</v>
      </c>
      <c r="D191" s="304"/>
      <c r="E191" s="304"/>
      <c r="F191" s="304"/>
      <c r="G191" s="304"/>
      <c r="H191" s="304"/>
      <c r="I191" s="304"/>
      <c r="J191" s="304"/>
      <c r="K191" s="304"/>
      <c r="L191" s="27"/>
      <c r="M191" s="17"/>
      <c r="N191" s="35"/>
      <c r="O191" s="30"/>
      <c r="P191" s="30"/>
      <c r="Q191" s="30"/>
      <c r="R191" s="30"/>
      <c r="S191" s="30"/>
      <c r="U191" s="6"/>
      <c r="V191" s="6"/>
      <c r="W191" s="6"/>
      <c r="X191" s="6"/>
      <c r="Y191" s="6"/>
      <c r="Z191" s="6"/>
      <c r="AD191" s="5"/>
      <c r="AE191" s="5"/>
      <c r="AF191" s="6"/>
      <c r="AG191" s="6"/>
      <c r="AH191" s="6"/>
      <c r="AI191" s="6"/>
      <c r="AJ191" s="6"/>
      <c r="AK191" s="6"/>
      <c r="AL191" s="6"/>
      <c r="AM191" s="6"/>
      <c r="AN191" s="6"/>
      <c r="AO191" s="6"/>
    </row>
    <row r="192" spans="1:45" s="7" customFormat="1" ht="18" customHeight="1" x14ac:dyDescent="0.25">
      <c r="A192" s="14"/>
      <c r="B192" s="16"/>
      <c r="C192" s="304" t="s">
        <v>495</v>
      </c>
      <c r="D192" s="304"/>
      <c r="E192" s="304"/>
      <c r="F192" s="304"/>
      <c r="G192" s="304"/>
      <c r="H192" s="304"/>
      <c r="I192" s="304"/>
      <c r="J192" s="304"/>
      <c r="K192" s="304"/>
      <c r="L192" s="27"/>
      <c r="M192" s="17"/>
      <c r="N192" s="35"/>
      <c r="O192" s="30"/>
      <c r="P192" s="30"/>
      <c r="Q192" s="30"/>
      <c r="R192" s="30"/>
      <c r="S192" s="30"/>
      <c r="U192" s="6"/>
      <c r="V192" s="6"/>
      <c r="W192" s="6"/>
      <c r="X192" s="6"/>
      <c r="Y192" s="6"/>
      <c r="Z192" s="6"/>
      <c r="AD192" s="5"/>
      <c r="AE192" s="5"/>
      <c r="AF192" s="6"/>
      <c r="AG192" s="6"/>
      <c r="AH192" s="6"/>
      <c r="AI192" s="6"/>
      <c r="AJ192" s="6"/>
      <c r="AK192" s="6"/>
      <c r="AL192" s="6"/>
      <c r="AM192" s="6"/>
      <c r="AN192" s="6"/>
      <c r="AO192" s="6"/>
    </row>
    <row r="193" spans="1:41" s="7" customFormat="1" ht="18" customHeight="1" x14ac:dyDescent="0.25">
      <c r="A193" s="14"/>
      <c r="B193" s="16"/>
      <c r="C193" s="304" t="s">
        <v>496</v>
      </c>
      <c r="D193" s="304"/>
      <c r="E193" s="304"/>
      <c r="F193" s="304"/>
      <c r="G193" s="304"/>
      <c r="H193" s="304"/>
      <c r="I193" s="304"/>
      <c r="J193" s="304"/>
      <c r="K193" s="304"/>
      <c r="L193" s="27"/>
      <c r="M193" s="17"/>
      <c r="N193" s="35"/>
      <c r="O193" s="30"/>
      <c r="P193" s="30"/>
      <c r="Q193" s="30"/>
      <c r="R193" s="30"/>
      <c r="S193" s="30"/>
      <c r="U193" s="6"/>
      <c r="V193" s="6"/>
      <c r="W193" s="6"/>
      <c r="X193" s="6"/>
      <c r="Y193" s="6"/>
      <c r="Z193" s="6"/>
      <c r="AD193" s="5"/>
      <c r="AE193" s="5"/>
      <c r="AF193" s="6"/>
      <c r="AG193" s="6"/>
      <c r="AH193" s="6"/>
      <c r="AI193" s="6"/>
      <c r="AJ193" s="6"/>
      <c r="AK193" s="6"/>
      <c r="AL193" s="6"/>
      <c r="AM193" s="6"/>
      <c r="AN193" s="6"/>
      <c r="AO193" s="6"/>
    </row>
    <row r="194" spans="1:41" s="7" customFormat="1" ht="18" customHeight="1" x14ac:dyDescent="0.25">
      <c r="A194" s="14"/>
      <c r="B194" s="16"/>
      <c r="C194" s="304" t="s">
        <v>497</v>
      </c>
      <c r="D194" s="304"/>
      <c r="E194" s="304"/>
      <c r="F194" s="304"/>
      <c r="G194" s="304"/>
      <c r="H194" s="304"/>
      <c r="I194" s="304"/>
      <c r="J194" s="304"/>
      <c r="K194" s="304"/>
      <c r="L194" s="27"/>
      <c r="M194" s="17"/>
      <c r="N194" s="35"/>
      <c r="O194" s="30"/>
      <c r="P194" s="30"/>
      <c r="Q194" s="30"/>
      <c r="R194" s="30"/>
      <c r="S194" s="30"/>
      <c r="U194" s="6"/>
      <c r="V194" s="6"/>
      <c r="W194" s="6"/>
      <c r="X194" s="6"/>
      <c r="Y194" s="6"/>
      <c r="Z194" s="6"/>
      <c r="AD194" s="5"/>
      <c r="AE194" s="5"/>
      <c r="AF194" s="6"/>
      <c r="AG194" s="6"/>
      <c r="AH194" s="6"/>
      <c r="AI194" s="6"/>
      <c r="AJ194" s="6"/>
      <c r="AK194" s="6"/>
      <c r="AL194" s="6"/>
      <c r="AM194" s="6"/>
      <c r="AN194" s="6"/>
      <c r="AO194" s="6"/>
    </row>
    <row r="195" spans="1:41" s="7" customFormat="1" ht="18" customHeight="1" x14ac:dyDescent="0.25">
      <c r="A195" s="14"/>
      <c r="B195" s="16"/>
      <c r="C195" s="304" t="s">
        <v>498</v>
      </c>
      <c r="D195" s="304"/>
      <c r="E195" s="304"/>
      <c r="F195" s="304"/>
      <c r="G195" s="304"/>
      <c r="H195" s="304"/>
      <c r="I195" s="304"/>
      <c r="J195" s="304"/>
      <c r="K195" s="304"/>
      <c r="L195" s="27"/>
      <c r="M195" s="17"/>
      <c r="N195" s="35"/>
      <c r="O195" s="30"/>
      <c r="P195" s="30"/>
      <c r="Q195" s="30"/>
      <c r="R195" s="30"/>
      <c r="S195" s="30"/>
      <c r="U195" s="6"/>
      <c r="V195" s="6"/>
      <c r="W195" s="6"/>
      <c r="X195" s="6"/>
      <c r="Y195" s="6"/>
      <c r="Z195" s="6"/>
      <c r="AD195" s="5"/>
      <c r="AE195" s="5"/>
      <c r="AF195" s="6"/>
      <c r="AG195" s="6"/>
      <c r="AH195" s="6"/>
      <c r="AI195" s="6"/>
      <c r="AJ195" s="6"/>
      <c r="AK195" s="6"/>
      <c r="AL195" s="6"/>
      <c r="AM195" s="6"/>
      <c r="AN195" s="6"/>
      <c r="AO195" s="6"/>
    </row>
    <row r="196" spans="1:41" s="7" customFormat="1" ht="18" customHeight="1" x14ac:dyDescent="0.25">
      <c r="A196" s="14"/>
      <c r="B196" s="16"/>
      <c r="C196" s="304" t="s">
        <v>499</v>
      </c>
      <c r="D196" s="304"/>
      <c r="E196" s="304"/>
      <c r="F196" s="304"/>
      <c r="G196" s="304"/>
      <c r="H196" s="304"/>
      <c r="I196" s="304"/>
      <c r="J196" s="304"/>
      <c r="K196" s="304"/>
      <c r="L196" s="27"/>
      <c r="M196" s="17"/>
      <c r="N196" s="35"/>
      <c r="O196" s="30"/>
      <c r="P196" s="30"/>
      <c r="Q196" s="30"/>
      <c r="R196" s="30"/>
      <c r="S196" s="30"/>
      <c r="U196" s="6"/>
      <c r="V196" s="6"/>
      <c r="W196" s="6"/>
      <c r="X196" s="6"/>
      <c r="Y196" s="6"/>
      <c r="Z196" s="6"/>
      <c r="AD196" s="5"/>
      <c r="AE196" s="5"/>
      <c r="AF196" s="6"/>
      <c r="AG196" s="6"/>
      <c r="AH196" s="6"/>
      <c r="AI196" s="6"/>
      <c r="AJ196" s="6"/>
      <c r="AK196" s="6"/>
      <c r="AL196" s="6"/>
      <c r="AM196" s="6"/>
      <c r="AN196" s="6"/>
      <c r="AO196" s="6"/>
    </row>
    <row r="197" spans="1:41" s="7" customFormat="1" ht="18" customHeight="1" x14ac:dyDescent="0.25">
      <c r="A197" s="14"/>
      <c r="B197" s="16"/>
      <c r="C197" s="304" t="s">
        <v>500</v>
      </c>
      <c r="D197" s="304"/>
      <c r="E197" s="304"/>
      <c r="F197" s="304"/>
      <c r="G197" s="304"/>
      <c r="H197" s="304"/>
      <c r="I197" s="304"/>
      <c r="J197" s="304"/>
      <c r="K197" s="304"/>
      <c r="L197" s="27"/>
      <c r="M197" s="17"/>
      <c r="N197" s="35"/>
      <c r="O197" s="30"/>
      <c r="P197" s="30"/>
      <c r="Q197" s="30"/>
      <c r="R197" s="30"/>
      <c r="S197" s="30"/>
      <c r="U197" s="6"/>
      <c r="V197" s="6"/>
      <c r="W197" s="6"/>
      <c r="X197" s="6"/>
      <c r="Y197" s="6"/>
      <c r="Z197" s="6"/>
      <c r="AD197" s="5"/>
      <c r="AE197" s="5"/>
      <c r="AF197" s="6"/>
      <c r="AG197" s="6"/>
      <c r="AH197" s="6"/>
      <c r="AI197" s="6"/>
      <c r="AJ197" s="6"/>
      <c r="AK197" s="6"/>
      <c r="AL197" s="6"/>
      <c r="AM197" s="6"/>
      <c r="AN197" s="6"/>
      <c r="AO197" s="6"/>
    </row>
    <row r="198" spans="1:41" s="7" customFormat="1" ht="18" customHeight="1" x14ac:dyDescent="0.25">
      <c r="A198" s="14"/>
      <c r="B198" s="16"/>
      <c r="C198" s="304" t="s">
        <v>501</v>
      </c>
      <c r="D198" s="304"/>
      <c r="E198" s="304"/>
      <c r="F198" s="304"/>
      <c r="G198" s="304"/>
      <c r="H198" s="304"/>
      <c r="I198" s="304"/>
      <c r="J198" s="304"/>
      <c r="K198" s="304"/>
      <c r="L198" s="27"/>
      <c r="M198" s="17"/>
      <c r="N198" s="35"/>
      <c r="O198" s="30"/>
      <c r="P198" s="30"/>
      <c r="Q198" s="30"/>
      <c r="R198" s="30"/>
      <c r="S198" s="30"/>
      <c r="U198" s="6"/>
      <c r="V198" s="6"/>
      <c r="W198" s="6"/>
      <c r="X198" s="6"/>
      <c r="Y198" s="6"/>
      <c r="Z198" s="6"/>
      <c r="AD198" s="5"/>
      <c r="AE198" s="5"/>
      <c r="AF198" s="6"/>
      <c r="AG198" s="6"/>
      <c r="AH198" s="6"/>
      <c r="AI198" s="6"/>
      <c r="AJ198" s="6"/>
      <c r="AK198" s="6"/>
      <c r="AL198" s="6"/>
      <c r="AM198" s="6"/>
      <c r="AN198" s="6"/>
      <c r="AO198" s="6"/>
    </row>
    <row r="199" spans="1:41" s="7" customFormat="1" ht="18" customHeight="1" x14ac:dyDescent="0.25">
      <c r="A199" s="14"/>
      <c r="B199" s="16"/>
      <c r="C199" s="304" t="s">
        <v>502</v>
      </c>
      <c r="D199" s="304"/>
      <c r="E199" s="304"/>
      <c r="F199" s="304"/>
      <c r="G199" s="304"/>
      <c r="H199" s="304"/>
      <c r="I199" s="304"/>
      <c r="J199" s="304"/>
      <c r="K199" s="304"/>
      <c r="L199" s="27"/>
      <c r="M199" s="17"/>
      <c r="N199" s="35"/>
      <c r="O199" s="30"/>
      <c r="P199" s="30"/>
      <c r="Q199" s="30"/>
      <c r="R199" s="30"/>
      <c r="S199" s="30"/>
      <c r="U199" s="6"/>
      <c r="V199" s="6"/>
      <c r="W199" s="6"/>
      <c r="X199" s="6"/>
      <c r="Y199" s="6"/>
      <c r="Z199" s="6"/>
      <c r="AD199" s="5"/>
      <c r="AE199" s="5"/>
      <c r="AF199" s="6"/>
      <c r="AG199" s="6"/>
      <c r="AH199" s="6"/>
      <c r="AI199" s="6"/>
      <c r="AJ199" s="6"/>
      <c r="AK199" s="6"/>
      <c r="AL199" s="6"/>
      <c r="AM199" s="6"/>
      <c r="AN199" s="6"/>
      <c r="AO199" s="6"/>
    </row>
    <row r="200" spans="1:41" s="7" customFormat="1" ht="18" customHeight="1" x14ac:dyDescent="0.25">
      <c r="A200" s="14"/>
      <c r="B200" s="16"/>
      <c r="C200" s="304" t="s">
        <v>503</v>
      </c>
      <c r="D200" s="304"/>
      <c r="E200" s="304"/>
      <c r="F200" s="304"/>
      <c r="G200" s="304"/>
      <c r="H200" s="304"/>
      <c r="I200" s="304"/>
      <c r="J200" s="304"/>
      <c r="K200" s="304"/>
      <c r="L200" s="27"/>
      <c r="M200" s="17"/>
      <c r="N200" s="35"/>
      <c r="O200" s="30"/>
      <c r="P200" s="30"/>
      <c r="Q200" s="30"/>
      <c r="R200" s="30"/>
      <c r="S200" s="30"/>
      <c r="U200" s="6"/>
      <c r="V200" s="6"/>
      <c r="W200" s="6"/>
      <c r="X200" s="6"/>
      <c r="Y200" s="6"/>
      <c r="Z200" s="6"/>
      <c r="AD200" s="5"/>
      <c r="AE200" s="5"/>
      <c r="AF200" s="6"/>
      <c r="AG200" s="6"/>
      <c r="AH200" s="6"/>
      <c r="AI200" s="6"/>
      <c r="AJ200" s="6"/>
      <c r="AK200" s="6"/>
      <c r="AL200" s="6"/>
      <c r="AM200" s="6"/>
      <c r="AN200" s="6"/>
      <c r="AO200" s="6"/>
    </row>
    <row r="201" spans="1:41" s="7" customFormat="1" ht="18" customHeight="1" x14ac:dyDescent="0.25">
      <c r="A201" s="14"/>
      <c r="B201" s="16"/>
      <c r="C201" s="90"/>
      <c r="D201" s="90"/>
      <c r="E201" s="90"/>
      <c r="F201" s="90"/>
      <c r="G201" s="91"/>
      <c r="H201" s="91"/>
      <c r="I201" s="91"/>
      <c r="J201" s="91"/>
      <c r="K201" s="91"/>
      <c r="L201" s="91"/>
      <c r="M201" s="17"/>
      <c r="N201" s="35"/>
      <c r="O201" s="411"/>
      <c r="P201" s="411"/>
      <c r="Q201" s="411"/>
      <c r="R201" s="30"/>
      <c r="S201" s="30"/>
      <c r="U201" s="6"/>
      <c r="V201" s="6"/>
      <c r="W201" s="6"/>
      <c r="X201" s="6"/>
      <c r="Y201" s="6"/>
      <c r="Z201" s="6"/>
      <c r="AD201" s="5"/>
      <c r="AE201" s="5"/>
      <c r="AF201" s="6"/>
      <c r="AG201" s="6"/>
      <c r="AH201" s="6"/>
      <c r="AI201" s="6"/>
      <c r="AJ201" s="6"/>
      <c r="AK201" s="6"/>
      <c r="AL201" s="6"/>
      <c r="AM201" s="6"/>
      <c r="AN201" s="6"/>
      <c r="AO201" s="6"/>
    </row>
    <row r="202" spans="1:41" s="7" customFormat="1" ht="18" customHeight="1" x14ac:dyDescent="0.25">
      <c r="A202" s="14"/>
      <c r="B202" s="16"/>
      <c r="C202" s="15" t="s">
        <v>541</v>
      </c>
      <c r="D202" s="90"/>
      <c r="E202" s="90"/>
      <c r="F202" s="90"/>
      <c r="G202" s="91"/>
      <c r="H202" s="91"/>
      <c r="I202" s="91"/>
      <c r="J202" s="91"/>
      <c r="K202" s="91"/>
      <c r="L202" s="91"/>
      <c r="M202" s="17"/>
      <c r="N202" s="35"/>
      <c r="O202" s="148"/>
      <c r="P202" s="148"/>
      <c r="Q202" s="148"/>
      <c r="R202" s="30"/>
      <c r="S202" s="30"/>
      <c r="U202" s="6"/>
      <c r="V202" s="6"/>
      <c r="W202" s="6"/>
      <c r="X202" s="6"/>
      <c r="Y202" s="6"/>
      <c r="Z202" s="6"/>
      <c r="AD202" s="5"/>
      <c r="AE202" s="5"/>
      <c r="AF202" s="6"/>
      <c r="AG202" s="6"/>
      <c r="AH202" s="6"/>
      <c r="AI202" s="6"/>
      <c r="AJ202" s="6"/>
      <c r="AK202" s="6"/>
      <c r="AL202" s="6"/>
      <c r="AM202" s="6"/>
      <c r="AN202" s="6"/>
      <c r="AO202" s="6"/>
    </row>
    <row r="203" spans="1:41" s="7" customFormat="1" ht="18" customHeight="1" x14ac:dyDescent="0.25">
      <c r="A203" s="14"/>
      <c r="B203" s="16"/>
      <c r="C203" s="412" t="s">
        <v>565</v>
      </c>
      <c r="D203" s="412"/>
      <c r="E203" s="412"/>
      <c r="F203" s="412"/>
      <c r="G203" s="412"/>
      <c r="H203" s="412"/>
      <c r="I203" s="412"/>
      <c r="J203" s="412"/>
      <c r="K203" s="412"/>
      <c r="L203" s="412"/>
      <c r="M203" s="17"/>
      <c r="N203" s="35"/>
      <c r="O203" s="148"/>
      <c r="P203" s="148"/>
      <c r="Q203" s="148"/>
      <c r="R203" s="30"/>
      <c r="S203" s="30"/>
      <c r="U203" s="6"/>
      <c r="V203" s="6"/>
      <c r="W203" s="6"/>
      <c r="X203" s="6"/>
      <c r="Y203" s="6"/>
      <c r="Z203" s="6"/>
      <c r="AD203" s="5"/>
      <c r="AE203" s="5"/>
      <c r="AF203" s="6"/>
      <c r="AG203" s="6"/>
      <c r="AH203" s="6"/>
      <c r="AI203" s="6"/>
      <c r="AJ203" s="6"/>
      <c r="AK203" s="6"/>
      <c r="AL203" s="6"/>
      <c r="AM203" s="6"/>
      <c r="AN203" s="6"/>
      <c r="AO203" s="6"/>
    </row>
    <row r="204" spans="1:41" s="7" customFormat="1" ht="9.9499999999999993" customHeight="1" x14ac:dyDescent="0.25">
      <c r="A204" s="14"/>
      <c r="B204" s="16"/>
      <c r="C204" s="15"/>
      <c r="D204" s="90"/>
      <c r="E204" s="90"/>
      <c r="F204" s="90"/>
      <c r="G204" s="91"/>
      <c r="H204" s="91"/>
      <c r="I204" s="91"/>
      <c r="J204" s="91"/>
      <c r="K204" s="91"/>
      <c r="L204" s="91"/>
      <c r="M204" s="17"/>
      <c r="N204" s="35"/>
      <c r="O204" s="148"/>
      <c r="P204" s="148"/>
      <c r="Q204" s="148"/>
      <c r="R204" s="30"/>
      <c r="S204" s="30"/>
      <c r="U204" s="6"/>
      <c r="V204" s="6"/>
      <c r="W204" s="6"/>
      <c r="X204" s="6"/>
      <c r="Y204" s="6"/>
      <c r="Z204" s="6"/>
      <c r="AD204" s="5"/>
      <c r="AE204" s="5"/>
      <c r="AF204" s="6"/>
      <c r="AG204" s="6"/>
      <c r="AH204" s="6"/>
      <c r="AI204" s="6"/>
      <c r="AJ204" s="6"/>
      <c r="AK204" s="6"/>
      <c r="AL204" s="6"/>
      <c r="AM204" s="6"/>
      <c r="AN204" s="6"/>
      <c r="AO204" s="6"/>
    </row>
    <row r="205" spans="1:41" s="7" customFormat="1" ht="18" customHeight="1" x14ac:dyDescent="0.25">
      <c r="A205" s="14"/>
      <c r="B205" s="388" t="s">
        <v>543</v>
      </c>
      <c r="C205" s="388" t="s">
        <v>479</v>
      </c>
      <c r="D205" s="388" t="s">
        <v>484</v>
      </c>
      <c r="E205" s="388" t="s">
        <v>483</v>
      </c>
      <c r="F205" s="409" t="s">
        <v>544</v>
      </c>
      <c r="G205" s="390" t="s">
        <v>545</v>
      </c>
      <c r="H205" s="391"/>
      <c r="I205" s="410" t="s">
        <v>533</v>
      </c>
      <c r="J205" s="391"/>
      <c r="K205" s="390" t="s">
        <v>546</v>
      </c>
      <c r="L205" s="391"/>
      <c r="M205" s="17"/>
      <c r="N205" s="35"/>
      <c r="O205" s="411"/>
      <c r="P205" s="277"/>
      <c r="Q205" s="277"/>
      <c r="R205" s="316" t="s">
        <v>83</v>
      </c>
      <c r="S205" s="316"/>
      <c r="T205" s="316"/>
      <c r="U205" s="316"/>
      <c r="V205" s="316"/>
      <c r="W205" s="316"/>
      <c r="X205" s="6"/>
      <c r="Y205" s="6"/>
      <c r="Z205" s="6"/>
      <c r="AD205" s="5"/>
      <c r="AE205" s="5"/>
      <c r="AF205" s="6"/>
      <c r="AG205" s="6"/>
      <c r="AH205" s="6"/>
      <c r="AI205" s="6"/>
      <c r="AJ205" s="6"/>
      <c r="AK205" s="6"/>
      <c r="AL205" s="6"/>
      <c r="AM205" s="6"/>
      <c r="AN205" s="6"/>
      <c r="AO205" s="6"/>
    </row>
    <row r="206" spans="1:41" s="7" customFormat="1" ht="18" customHeight="1" x14ac:dyDescent="0.25">
      <c r="A206" s="14"/>
      <c r="B206" s="389"/>
      <c r="C206" s="389"/>
      <c r="D206" s="389"/>
      <c r="E206" s="389"/>
      <c r="F206" s="389"/>
      <c r="G206" s="163" t="s">
        <v>547</v>
      </c>
      <c r="H206" s="163" t="s">
        <v>395</v>
      </c>
      <c r="I206" s="163" t="s">
        <v>548</v>
      </c>
      <c r="J206" s="267" t="s">
        <v>538</v>
      </c>
      <c r="K206" s="163" t="s">
        <v>548</v>
      </c>
      <c r="L206" s="267" t="s">
        <v>538</v>
      </c>
      <c r="M206" s="17"/>
      <c r="N206" s="35"/>
      <c r="O206" s="411"/>
      <c r="P206" s="277"/>
      <c r="Q206" s="277"/>
      <c r="R206" s="316" t="s">
        <v>266</v>
      </c>
      <c r="S206" s="316"/>
      <c r="T206" s="316" t="s">
        <v>84</v>
      </c>
      <c r="U206" s="316"/>
      <c r="V206" s="316" t="s">
        <v>85</v>
      </c>
      <c r="W206" s="316"/>
      <c r="X206" s="6"/>
      <c r="Y206" s="6"/>
      <c r="Z206" s="6"/>
      <c r="AD206" s="5"/>
      <c r="AE206" s="5"/>
      <c r="AF206" s="6"/>
      <c r="AG206" s="6"/>
      <c r="AH206" s="6"/>
      <c r="AI206" s="6"/>
      <c r="AJ206" s="6"/>
      <c r="AK206" s="6"/>
      <c r="AL206" s="6"/>
      <c r="AM206" s="6"/>
      <c r="AN206" s="6"/>
      <c r="AO206" s="6"/>
    </row>
    <row r="207" spans="1:41" s="7" customFormat="1" ht="18" customHeight="1" x14ac:dyDescent="0.25">
      <c r="A207" s="14"/>
      <c r="B207" s="21"/>
      <c r="C207" s="414" t="s">
        <v>566</v>
      </c>
      <c r="D207" s="393"/>
      <c r="E207" s="394"/>
      <c r="F207" s="182"/>
      <c r="G207" s="128"/>
      <c r="H207" s="128"/>
      <c r="I207" s="27"/>
      <c r="J207" s="27"/>
      <c r="K207" s="27"/>
      <c r="L207" s="27"/>
      <c r="M207" s="17"/>
      <c r="N207" s="35"/>
      <c r="O207" s="180"/>
      <c r="P207" s="35"/>
      <c r="Q207" s="35"/>
      <c r="R207" s="382">
        <f>COUNTIF($P208:PJ237,"&gt;=1")</f>
        <v>0</v>
      </c>
      <c r="S207" s="382"/>
      <c r="T207" s="382">
        <f>COUNTIF($P208:$P237,"&gt;=250")</f>
        <v>0</v>
      </c>
      <c r="U207" s="382"/>
      <c r="V207" s="382">
        <f>COUNTIF($P208:$P237,"&gt;=700")</f>
        <v>0</v>
      </c>
      <c r="W207" s="382"/>
      <c r="X207" s="6"/>
      <c r="Y207" s="6"/>
      <c r="Z207" s="6"/>
      <c r="AD207" s="5"/>
      <c r="AE207" s="5"/>
      <c r="AF207" s="6"/>
      <c r="AG207" s="6"/>
      <c r="AH207" s="6"/>
      <c r="AI207" s="6"/>
      <c r="AJ207" s="6"/>
      <c r="AK207" s="6"/>
      <c r="AL207" s="6"/>
      <c r="AM207" s="6"/>
      <c r="AN207" s="6"/>
      <c r="AO207" s="6"/>
    </row>
    <row r="208" spans="1:41" s="7" customFormat="1" ht="27.95" customHeight="1" x14ac:dyDescent="0.25">
      <c r="A208" s="14"/>
      <c r="B208" s="36">
        <v>1</v>
      </c>
      <c r="C208" s="178"/>
      <c r="D208" s="178"/>
      <c r="E208" s="178"/>
      <c r="F208" s="177"/>
      <c r="G208" s="128"/>
      <c r="H208" s="128"/>
      <c r="I208" s="27"/>
      <c r="J208" s="27"/>
      <c r="K208" s="27"/>
      <c r="L208" s="27"/>
      <c r="M208" s="17"/>
      <c r="N208" s="35"/>
      <c r="O208" s="180"/>
      <c r="P208" s="353">
        <f>IF(I208&gt;=J208,I208,J208)</f>
        <v>0</v>
      </c>
      <c r="Q208" s="353"/>
      <c r="R208" s="383"/>
      <c r="S208" s="383"/>
      <c r="T208" s="277"/>
      <c r="U208" s="275"/>
      <c r="V208" s="275"/>
      <c r="W208" s="275"/>
      <c r="X208" s="6"/>
      <c r="Y208" s="6"/>
      <c r="Z208" s="6"/>
      <c r="AD208" s="5"/>
      <c r="AE208" s="5"/>
      <c r="AF208" s="6"/>
      <c r="AG208" s="6"/>
      <c r="AH208" s="6"/>
      <c r="AI208" s="6"/>
      <c r="AJ208" s="6"/>
      <c r="AK208" s="6"/>
      <c r="AL208" s="6"/>
      <c r="AM208" s="6"/>
      <c r="AN208" s="6"/>
      <c r="AO208" s="6"/>
    </row>
    <row r="209" spans="1:41" s="7" customFormat="1" ht="27.95" customHeight="1" x14ac:dyDescent="0.25">
      <c r="A209" s="14"/>
      <c r="B209" s="36">
        <v>2</v>
      </c>
      <c r="C209" s="178"/>
      <c r="D209" s="178"/>
      <c r="E209" s="178"/>
      <c r="F209" s="177"/>
      <c r="G209" s="128"/>
      <c r="H209" s="128"/>
      <c r="I209" s="27"/>
      <c r="J209" s="27"/>
      <c r="K209" s="27"/>
      <c r="L209" s="27"/>
      <c r="M209" s="17"/>
      <c r="N209" s="35"/>
      <c r="O209" s="180"/>
      <c r="P209" s="353">
        <f t="shared" ref="P209:P237" si="43">IF(I209&gt;=J209,I209,J209)</f>
        <v>0</v>
      </c>
      <c r="Q209" s="353"/>
      <c r="R209" s="383"/>
      <c r="S209" s="383"/>
      <c r="T209" s="277"/>
      <c r="U209" s="275"/>
      <c r="V209" s="275"/>
      <c r="W209" s="275"/>
      <c r="X209" s="6"/>
      <c r="Y209" s="6"/>
      <c r="Z209" s="6"/>
      <c r="AD209" s="5"/>
      <c r="AE209" s="5"/>
      <c r="AF209" s="6"/>
      <c r="AG209" s="6"/>
      <c r="AH209" s="6"/>
      <c r="AI209" s="6"/>
      <c r="AJ209" s="6"/>
      <c r="AK209" s="6"/>
      <c r="AL209" s="6"/>
      <c r="AM209" s="6"/>
      <c r="AN209" s="6"/>
      <c r="AO209" s="6"/>
    </row>
    <row r="210" spans="1:41" s="7" customFormat="1" ht="27.95" customHeight="1" x14ac:dyDescent="0.25">
      <c r="A210" s="14"/>
      <c r="B210" s="36">
        <v>3</v>
      </c>
      <c r="C210" s="178"/>
      <c r="D210" s="178"/>
      <c r="E210" s="178"/>
      <c r="F210" s="177"/>
      <c r="G210" s="128"/>
      <c r="H210" s="128"/>
      <c r="I210" s="27"/>
      <c r="J210" s="27"/>
      <c r="K210" s="27"/>
      <c r="L210" s="27"/>
      <c r="M210" s="17"/>
      <c r="N210" s="35"/>
      <c r="O210" s="180"/>
      <c r="P210" s="353">
        <f t="shared" si="43"/>
        <v>0</v>
      </c>
      <c r="Q210" s="353"/>
      <c r="R210" s="383"/>
      <c r="S210" s="383"/>
      <c r="T210" s="277"/>
      <c r="U210" s="275"/>
      <c r="V210" s="275"/>
      <c r="W210" s="275"/>
      <c r="X210" s="6"/>
      <c r="Y210" s="6"/>
      <c r="Z210" s="6"/>
      <c r="AD210" s="5"/>
      <c r="AE210" s="5"/>
      <c r="AF210" s="6"/>
      <c r="AG210" s="6"/>
      <c r="AH210" s="6"/>
      <c r="AI210" s="6"/>
      <c r="AJ210" s="6"/>
      <c r="AK210" s="6"/>
      <c r="AL210" s="6"/>
      <c r="AM210" s="6"/>
      <c r="AN210" s="6"/>
      <c r="AO210" s="6"/>
    </row>
    <row r="211" spans="1:41" s="7" customFormat="1" ht="27.95" customHeight="1" x14ac:dyDescent="0.25">
      <c r="A211" s="14"/>
      <c r="B211" s="36">
        <v>4</v>
      </c>
      <c r="C211" s="178"/>
      <c r="D211" s="178"/>
      <c r="E211" s="178"/>
      <c r="F211" s="177"/>
      <c r="G211" s="128"/>
      <c r="H211" s="128"/>
      <c r="I211" s="27"/>
      <c r="J211" s="27"/>
      <c r="K211" s="27"/>
      <c r="L211" s="27"/>
      <c r="M211" s="17"/>
      <c r="N211" s="35"/>
      <c r="O211" s="180"/>
      <c r="P211" s="353">
        <f t="shared" si="43"/>
        <v>0</v>
      </c>
      <c r="Q211" s="353"/>
      <c r="R211" s="383"/>
      <c r="S211" s="383"/>
      <c r="T211" s="277"/>
      <c r="U211" s="275"/>
      <c r="V211" s="275"/>
      <c r="W211" s="275"/>
      <c r="X211" s="6"/>
      <c r="Y211" s="6"/>
      <c r="Z211" s="6"/>
      <c r="AD211" s="5"/>
      <c r="AE211" s="5"/>
      <c r="AF211" s="6"/>
      <c r="AG211" s="6"/>
      <c r="AH211" s="6"/>
      <c r="AI211" s="6"/>
      <c r="AJ211" s="6"/>
      <c r="AK211" s="6"/>
      <c r="AL211" s="6"/>
      <c r="AM211" s="6"/>
      <c r="AN211" s="6"/>
      <c r="AO211" s="6"/>
    </row>
    <row r="212" spans="1:41" s="7" customFormat="1" ht="27.95" customHeight="1" x14ac:dyDescent="0.25">
      <c r="A212" s="14"/>
      <c r="B212" s="36">
        <v>5</v>
      </c>
      <c r="C212" s="178"/>
      <c r="D212" s="178"/>
      <c r="E212" s="178"/>
      <c r="F212" s="177"/>
      <c r="G212" s="128"/>
      <c r="H212" s="128"/>
      <c r="I212" s="27"/>
      <c r="J212" s="27"/>
      <c r="K212" s="27"/>
      <c r="L212" s="27"/>
      <c r="M212" s="17"/>
      <c r="N212" s="35"/>
      <c r="O212" s="180"/>
      <c r="P212" s="353">
        <f t="shared" si="43"/>
        <v>0</v>
      </c>
      <c r="Q212" s="353"/>
      <c r="R212" s="383"/>
      <c r="S212" s="383"/>
      <c r="T212" s="277"/>
      <c r="U212" s="275"/>
      <c r="V212" s="275"/>
      <c r="W212" s="275"/>
      <c r="X212" s="6"/>
      <c r="Y212" s="6"/>
      <c r="Z212" s="6"/>
      <c r="AD212" s="5"/>
      <c r="AE212" s="5"/>
      <c r="AF212" s="6"/>
      <c r="AG212" s="6"/>
      <c r="AH212" s="6"/>
      <c r="AI212" s="6"/>
      <c r="AJ212" s="6"/>
      <c r="AK212" s="6"/>
      <c r="AL212" s="6"/>
      <c r="AM212" s="6"/>
      <c r="AN212" s="6"/>
      <c r="AO212" s="6"/>
    </row>
    <row r="213" spans="1:41" s="7" customFormat="1" ht="27.95" customHeight="1" x14ac:dyDescent="0.25">
      <c r="A213" s="14"/>
      <c r="B213" s="36">
        <v>6</v>
      </c>
      <c r="C213" s="178"/>
      <c r="D213" s="178"/>
      <c r="E213" s="178"/>
      <c r="F213" s="177"/>
      <c r="G213" s="128"/>
      <c r="H213" s="128"/>
      <c r="I213" s="27"/>
      <c r="J213" s="27"/>
      <c r="K213" s="27"/>
      <c r="L213" s="27"/>
      <c r="M213" s="17"/>
      <c r="N213" s="35"/>
      <c r="O213" s="180"/>
      <c r="P213" s="353">
        <f t="shared" si="43"/>
        <v>0</v>
      </c>
      <c r="Q213" s="353"/>
      <c r="R213" s="383"/>
      <c r="S213" s="383"/>
      <c r="T213" s="277"/>
      <c r="U213" s="275"/>
      <c r="V213" s="275"/>
      <c r="W213" s="275"/>
      <c r="X213" s="6"/>
      <c r="Y213" s="6"/>
      <c r="Z213" s="6"/>
      <c r="AD213" s="5"/>
      <c r="AE213" s="5"/>
      <c r="AF213" s="6"/>
      <c r="AG213" s="6"/>
      <c r="AH213" s="6"/>
      <c r="AI213" s="6"/>
      <c r="AJ213" s="6"/>
      <c r="AK213" s="6"/>
      <c r="AL213" s="6"/>
      <c r="AM213" s="6"/>
      <c r="AN213" s="6"/>
      <c r="AO213" s="6"/>
    </row>
    <row r="214" spans="1:41" s="7" customFormat="1" ht="27.95" customHeight="1" x14ac:dyDescent="0.25">
      <c r="A214" s="14"/>
      <c r="B214" s="36">
        <v>7</v>
      </c>
      <c r="C214" s="178"/>
      <c r="D214" s="178"/>
      <c r="E214" s="178"/>
      <c r="F214" s="177"/>
      <c r="G214" s="128"/>
      <c r="H214" s="128"/>
      <c r="I214" s="27"/>
      <c r="J214" s="27"/>
      <c r="K214" s="27"/>
      <c r="L214" s="27"/>
      <c r="M214" s="17"/>
      <c r="N214" s="35"/>
      <c r="O214" s="180"/>
      <c r="P214" s="353">
        <f t="shared" si="43"/>
        <v>0</v>
      </c>
      <c r="Q214" s="353"/>
      <c r="R214" s="383"/>
      <c r="S214" s="383"/>
      <c r="T214" s="277"/>
      <c r="U214" s="275"/>
      <c r="V214" s="275"/>
      <c r="W214" s="275"/>
      <c r="X214" s="6"/>
      <c r="Y214" s="6"/>
      <c r="Z214" s="6"/>
      <c r="AD214" s="5"/>
      <c r="AE214" s="5"/>
      <c r="AF214" s="6"/>
      <c r="AG214" s="6"/>
      <c r="AH214" s="6"/>
      <c r="AI214" s="6"/>
      <c r="AJ214" s="6"/>
      <c r="AK214" s="6"/>
      <c r="AL214" s="6"/>
      <c r="AM214" s="6"/>
      <c r="AN214" s="6"/>
      <c r="AO214" s="6"/>
    </row>
    <row r="215" spans="1:41" s="7" customFormat="1" ht="27.95" customHeight="1" x14ac:dyDescent="0.25">
      <c r="A215" s="14"/>
      <c r="B215" s="36">
        <v>8</v>
      </c>
      <c r="C215" s="178"/>
      <c r="D215" s="178"/>
      <c r="E215" s="178"/>
      <c r="F215" s="177"/>
      <c r="G215" s="128"/>
      <c r="H215" s="128"/>
      <c r="I215" s="27"/>
      <c r="J215" s="27"/>
      <c r="K215" s="27"/>
      <c r="L215" s="27"/>
      <c r="M215" s="17"/>
      <c r="N215" s="35"/>
      <c r="O215" s="180"/>
      <c r="P215" s="353">
        <f t="shared" si="43"/>
        <v>0</v>
      </c>
      <c r="Q215" s="353"/>
      <c r="R215" s="383"/>
      <c r="S215" s="383"/>
      <c r="T215" s="277"/>
      <c r="U215" s="275"/>
      <c r="V215" s="275"/>
      <c r="W215" s="275"/>
      <c r="X215" s="6"/>
      <c r="Y215" s="6"/>
      <c r="Z215" s="6"/>
      <c r="AD215" s="5"/>
      <c r="AE215" s="5"/>
      <c r="AF215" s="6"/>
      <c r="AG215" s="6"/>
      <c r="AH215" s="6"/>
      <c r="AI215" s="6"/>
      <c r="AJ215" s="6"/>
      <c r="AK215" s="6"/>
      <c r="AL215" s="6"/>
      <c r="AM215" s="6"/>
      <c r="AN215" s="6"/>
      <c r="AO215" s="6"/>
    </row>
    <row r="216" spans="1:41" s="7" customFormat="1" ht="27.95" customHeight="1" x14ac:dyDescent="0.25">
      <c r="A216" s="14"/>
      <c r="B216" s="36">
        <v>9</v>
      </c>
      <c r="C216" s="178"/>
      <c r="D216" s="178"/>
      <c r="E216" s="178"/>
      <c r="F216" s="177"/>
      <c r="G216" s="128"/>
      <c r="H216" s="128"/>
      <c r="I216" s="27"/>
      <c r="J216" s="27"/>
      <c r="K216" s="27"/>
      <c r="L216" s="27"/>
      <c r="M216" s="17"/>
      <c r="N216" s="35"/>
      <c r="O216" s="180"/>
      <c r="P216" s="353">
        <f t="shared" si="43"/>
        <v>0</v>
      </c>
      <c r="Q216" s="353"/>
      <c r="R216" s="383"/>
      <c r="S216" s="383"/>
      <c r="T216" s="277"/>
      <c r="U216" s="275"/>
      <c r="V216" s="275"/>
      <c r="W216" s="275"/>
      <c r="X216" s="6"/>
      <c r="Y216" s="6"/>
      <c r="Z216" s="6"/>
      <c r="AD216" s="5"/>
      <c r="AE216" s="5"/>
      <c r="AF216" s="6"/>
      <c r="AG216" s="6"/>
      <c r="AH216" s="6"/>
      <c r="AI216" s="6"/>
      <c r="AJ216" s="6"/>
      <c r="AK216" s="6"/>
      <c r="AL216" s="6"/>
      <c r="AM216" s="6"/>
      <c r="AN216" s="6"/>
      <c r="AO216" s="6"/>
    </row>
    <row r="217" spans="1:41" s="7" customFormat="1" ht="27.95" customHeight="1" x14ac:dyDescent="0.25">
      <c r="A217" s="14"/>
      <c r="B217" s="36">
        <v>10</v>
      </c>
      <c r="C217" s="178"/>
      <c r="D217" s="178"/>
      <c r="E217" s="178"/>
      <c r="F217" s="177"/>
      <c r="G217" s="128"/>
      <c r="H217" s="128"/>
      <c r="I217" s="27"/>
      <c r="J217" s="27"/>
      <c r="K217" s="27"/>
      <c r="L217" s="27"/>
      <c r="M217" s="17"/>
      <c r="N217" s="35"/>
      <c r="O217" s="180"/>
      <c r="P217" s="353">
        <f t="shared" si="43"/>
        <v>0</v>
      </c>
      <c r="Q217" s="353"/>
      <c r="R217" s="383"/>
      <c r="S217" s="383"/>
      <c r="T217" s="277"/>
      <c r="U217" s="275"/>
      <c r="V217" s="275"/>
      <c r="W217" s="275"/>
      <c r="X217" s="6"/>
      <c r="Y217" s="6"/>
      <c r="Z217" s="6"/>
      <c r="AD217" s="5"/>
      <c r="AE217" s="5"/>
      <c r="AF217" s="6"/>
      <c r="AG217" s="6"/>
      <c r="AH217" s="6"/>
      <c r="AI217" s="6"/>
      <c r="AJ217" s="6"/>
      <c r="AK217" s="6"/>
      <c r="AL217" s="6"/>
      <c r="AM217" s="6"/>
      <c r="AN217" s="6"/>
      <c r="AO217" s="6"/>
    </row>
    <row r="218" spans="1:41" s="7" customFormat="1" ht="27.95" customHeight="1" x14ac:dyDescent="0.25">
      <c r="A218" s="14"/>
      <c r="B218" s="36">
        <v>11</v>
      </c>
      <c r="C218" s="178"/>
      <c r="D218" s="178"/>
      <c r="E218" s="178"/>
      <c r="F218" s="177"/>
      <c r="G218" s="128"/>
      <c r="H218" s="128"/>
      <c r="I218" s="27"/>
      <c r="J218" s="27"/>
      <c r="K218" s="27"/>
      <c r="L218" s="27"/>
      <c r="M218" s="17"/>
      <c r="N218" s="35"/>
      <c r="O218" s="180"/>
      <c r="P218" s="353">
        <f t="shared" si="43"/>
        <v>0</v>
      </c>
      <c r="Q218" s="353"/>
      <c r="R218" s="383"/>
      <c r="S218" s="383"/>
      <c r="T218" s="277"/>
      <c r="U218" s="275"/>
      <c r="V218" s="275"/>
      <c r="W218" s="275"/>
      <c r="X218" s="6"/>
      <c r="Y218" s="6"/>
      <c r="Z218" s="6"/>
      <c r="AD218" s="5"/>
      <c r="AE218" s="5"/>
      <c r="AF218" s="6"/>
      <c r="AG218" s="6"/>
      <c r="AH218" s="6"/>
      <c r="AI218" s="6"/>
      <c r="AJ218" s="6"/>
      <c r="AK218" s="6"/>
      <c r="AL218" s="6"/>
      <c r="AM218" s="6"/>
      <c r="AN218" s="6"/>
      <c r="AO218" s="6"/>
    </row>
    <row r="219" spans="1:41" s="7" customFormat="1" ht="27.95" customHeight="1" x14ac:dyDescent="0.25">
      <c r="A219" s="14"/>
      <c r="B219" s="36">
        <v>12</v>
      </c>
      <c r="C219" s="178"/>
      <c r="D219" s="178"/>
      <c r="E219" s="178"/>
      <c r="F219" s="177"/>
      <c r="G219" s="128"/>
      <c r="H219" s="128"/>
      <c r="I219" s="27"/>
      <c r="J219" s="27"/>
      <c r="K219" s="27"/>
      <c r="L219" s="27"/>
      <c r="M219" s="17"/>
      <c r="N219" s="35"/>
      <c r="O219" s="180"/>
      <c r="P219" s="353">
        <f t="shared" si="43"/>
        <v>0</v>
      </c>
      <c r="Q219" s="353"/>
      <c r="R219" s="383"/>
      <c r="S219" s="383"/>
      <c r="T219" s="277"/>
      <c r="U219" s="275"/>
      <c r="V219" s="275"/>
      <c r="W219" s="275"/>
      <c r="X219" s="6"/>
      <c r="Y219" s="6"/>
      <c r="Z219" s="6"/>
      <c r="AD219" s="5"/>
      <c r="AE219" s="5"/>
      <c r="AF219" s="6"/>
      <c r="AG219" s="6"/>
      <c r="AH219" s="6"/>
      <c r="AI219" s="6"/>
      <c r="AJ219" s="6"/>
      <c r="AK219" s="6"/>
      <c r="AL219" s="6"/>
      <c r="AM219" s="6"/>
      <c r="AN219" s="6"/>
      <c r="AO219" s="6"/>
    </row>
    <row r="220" spans="1:41" s="7" customFormat="1" ht="27.95" customHeight="1" x14ac:dyDescent="0.25">
      <c r="A220" s="14"/>
      <c r="B220" s="36">
        <v>13</v>
      </c>
      <c r="C220" s="178"/>
      <c r="D220" s="178"/>
      <c r="E220" s="178"/>
      <c r="F220" s="177"/>
      <c r="G220" s="128"/>
      <c r="H220" s="128"/>
      <c r="I220" s="27"/>
      <c r="J220" s="27"/>
      <c r="K220" s="27"/>
      <c r="L220" s="27"/>
      <c r="M220" s="17"/>
      <c r="N220" s="35"/>
      <c r="O220" s="180"/>
      <c r="P220" s="353">
        <f t="shared" si="43"/>
        <v>0</v>
      </c>
      <c r="Q220" s="353"/>
      <c r="R220" s="383"/>
      <c r="S220" s="383"/>
      <c r="T220" s="277"/>
      <c r="U220" s="275"/>
      <c r="V220" s="275"/>
      <c r="W220" s="275"/>
      <c r="X220" s="6"/>
      <c r="Y220" s="6"/>
      <c r="Z220" s="6"/>
      <c r="AD220" s="5"/>
      <c r="AE220" s="5"/>
      <c r="AF220" s="6"/>
      <c r="AG220" s="6"/>
      <c r="AH220" s="6"/>
      <c r="AI220" s="6"/>
      <c r="AJ220" s="6"/>
      <c r="AK220" s="6"/>
      <c r="AL220" s="6"/>
      <c r="AM220" s="6"/>
      <c r="AN220" s="6"/>
      <c r="AO220" s="6"/>
    </row>
    <row r="221" spans="1:41" s="7" customFormat="1" ht="27.95" customHeight="1" x14ac:dyDescent="0.25">
      <c r="A221" s="14"/>
      <c r="B221" s="36">
        <v>14</v>
      </c>
      <c r="C221" s="178"/>
      <c r="D221" s="178"/>
      <c r="E221" s="178"/>
      <c r="F221" s="177"/>
      <c r="G221" s="128"/>
      <c r="H221" s="128"/>
      <c r="I221" s="27"/>
      <c r="J221" s="27"/>
      <c r="K221" s="27"/>
      <c r="L221" s="27"/>
      <c r="M221" s="17"/>
      <c r="N221" s="35"/>
      <c r="O221" s="180"/>
      <c r="P221" s="353">
        <f t="shared" si="43"/>
        <v>0</v>
      </c>
      <c r="Q221" s="353"/>
      <c r="R221" s="383"/>
      <c r="S221" s="383"/>
      <c r="T221" s="277"/>
      <c r="U221" s="275"/>
      <c r="V221" s="275"/>
      <c r="W221" s="275"/>
      <c r="X221" s="6"/>
      <c r="Y221" s="6"/>
      <c r="Z221" s="6"/>
      <c r="AD221" s="5"/>
      <c r="AE221" s="5"/>
      <c r="AF221" s="6"/>
      <c r="AG221" s="6"/>
      <c r="AH221" s="6"/>
      <c r="AI221" s="6"/>
      <c r="AJ221" s="6"/>
      <c r="AK221" s="6"/>
      <c r="AL221" s="6"/>
      <c r="AM221" s="6"/>
      <c r="AN221" s="6"/>
      <c r="AO221" s="6"/>
    </row>
    <row r="222" spans="1:41" s="7" customFormat="1" ht="27.95" customHeight="1" x14ac:dyDescent="0.25">
      <c r="A222" s="14"/>
      <c r="B222" s="36">
        <v>15</v>
      </c>
      <c r="C222" s="178"/>
      <c r="D222" s="178"/>
      <c r="E222" s="178"/>
      <c r="F222" s="177"/>
      <c r="G222" s="128"/>
      <c r="H222" s="128"/>
      <c r="I222" s="27"/>
      <c r="J222" s="27"/>
      <c r="K222" s="27"/>
      <c r="L222" s="27"/>
      <c r="M222" s="17"/>
      <c r="N222" s="35"/>
      <c r="O222" s="180"/>
      <c r="P222" s="353">
        <f t="shared" si="43"/>
        <v>0</v>
      </c>
      <c r="Q222" s="353"/>
      <c r="R222" s="383"/>
      <c r="S222" s="383"/>
      <c r="T222" s="277"/>
      <c r="U222" s="275"/>
      <c r="V222" s="275"/>
      <c r="W222" s="275"/>
      <c r="X222" s="6"/>
      <c r="Y222" s="6"/>
      <c r="Z222" s="6"/>
      <c r="AD222" s="5"/>
      <c r="AE222" s="5"/>
      <c r="AF222" s="6"/>
      <c r="AG222" s="6"/>
      <c r="AH222" s="6"/>
      <c r="AI222" s="6"/>
      <c r="AJ222" s="6"/>
      <c r="AK222" s="6"/>
      <c r="AL222" s="6"/>
      <c r="AM222" s="6"/>
      <c r="AN222" s="6"/>
      <c r="AO222" s="6"/>
    </row>
    <row r="223" spans="1:41" s="7" customFormat="1" ht="27.95" customHeight="1" x14ac:dyDescent="0.25">
      <c r="A223" s="14"/>
      <c r="B223" s="36">
        <v>16</v>
      </c>
      <c r="C223" s="178"/>
      <c r="D223" s="178"/>
      <c r="E223" s="178"/>
      <c r="F223" s="177"/>
      <c r="G223" s="128"/>
      <c r="H223" s="128"/>
      <c r="I223" s="27"/>
      <c r="J223" s="27"/>
      <c r="K223" s="27"/>
      <c r="L223" s="27"/>
      <c r="M223" s="17"/>
      <c r="N223" s="35"/>
      <c r="O223" s="180"/>
      <c r="P223" s="353">
        <f t="shared" si="43"/>
        <v>0</v>
      </c>
      <c r="Q223" s="353"/>
      <c r="R223" s="383"/>
      <c r="S223" s="383"/>
      <c r="T223" s="277"/>
      <c r="U223" s="275"/>
      <c r="V223" s="275"/>
      <c r="W223" s="275"/>
      <c r="X223" s="6"/>
      <c r="Y223" s="6"/>
      <c r="Z223" s="6"/>
      <c r="AD223" s="5"/>
      <c r="AE223" s="5"/>
      <c r="AF223" s="6"/>
      <c r="AG223" s="6"/>
      <c r="AH223" s="6"/>
      <c r="AI223" s="6"/>
      <c r="AJ223" s="6"/>
      <c r="AK223" s="6"/>
      <c r="AL223" s="6"/>
      <c r="AM223" s="6"/>
      <c r="AN223" s="6"/>
      <c r="AO223" s="6"/>
    </row>
    <row r="224" spans="1:41" s="7" customFormat="1" ht="27.95" customHeight="1" x14ac:dyDescent="0.25">
      <c r="A224" s="14"/>
      <c r="B224" s="36">
        <v>17</v>
      </c>
      <c r="C224" s="178"/>
      <c r="D224" s="178"/>
      <c r="E224" s="178"/>
      <c r="F224" s="177"/>
      <c r="G224" s="128"/>
      <c r="H224" s="128"/>
      <c r="I224" s="27"/>
      <c r="J224" s="27"/>
      <c r="K224" s="27"/>
      <c r="L224" s="27"/>
      <c r="M224" s="17"/>
      <c r="N224" s="35"/>
      <c r="O224" s="180"/>
      <c r="P224" s="353">
        <f t="shared" si="43"/>
        <v>0</v>
      </c>
      <c r="Q224" s="353"/>
      <c r="R224" s="383"/>
      <c r="S224" s="383"/>
      <c r="T224" s="277"/>
      <c r="U224" s="275"/>
      <c r="V224" s="275"/>
      <c r="W224" s="275"/>
      <c r="X224" s="6"/>
      <c r="Y224" s="6"/>
      <c r="Z224" s="6"/>
      <c r="AD224" s="5"/>
      <c r="AE224" s="5"/>
      <c r="AF224" s="6"/>
      <c r="AG224" s="6"/>
      <c r="AH224" s="6"/>
      <c r="AI224" s="6"/>
      <c r="AJ224" s="6"/>
      <c r="AK224" s="6"/>
      <c r="AL224" s="6"/>
      <c r="AM224" s="6"/>
      <c r="AN224" s="6"/>
      <c r="AO224" s="6"/>
    </row>
    <row r="225" spans="1:41" s="7" customFormat="1" ht="27.95" customHeight="1" x14ac:dyDescent="0.25">
      <c r="A225" s="14"/>
      <c r="B225" s="36">
        <v>18</v>
      </c>
      <c r="C225" s="178"/>
      <c r="D225" s="178"/>
      <c r="E225" s="178"/>
      <c r="F225" s="177"/>
      <c r="G225" s="128"/>
      <c r="H225" s="128"/>
      <c r="I225" s="27"/>
      <c r="J225" s="27"/>
      <c r="K225" s="27"/>
      <c r="L225" s="27"/>
      <c r="M225" s="17"/>
      <c r="N225" s="35"/>
      <c r="O225" s="180"/>
      <c r="P225" s="353">
        <f t="shared" si="43"/>
        <v>0</v>
      </c>
      <c r="Q225" s="353"/>
      <c r="R225" s="383"/>
      <c r="S225" s="383"/>
      <c r="T225" s="277"/>
      <c r="U225" s="275"/>
      <c r="V225" s="275"/>
      <c r="W225" s="275"/>
      <c r="X225" s="6"/>
      <c r="Y225" s="6"/>
      <c r="Z225" s="6"/>
      <c r="AD225" s="5"/>
      <c r="AE225" s="5"/>
      <c r="AF225" s="6"/>
      <c r="AG225" s="6"/>
      <c r="AH225" s="6"/>
      <c r="AI225" s="6"/>
      <c r="AJ225" s="6"/>
      <c r="AK225" s="6"/>
      <c r="AL225" s="6"/>
      <c r="AM225" s="6"/>
      <c r="AN225" s="6"/>
      <c r="AO225" s="6"/>
    </row>
    <row r="226" spans="1:41" s="7" customFormat="1" ht="27.95" customHeight="1" x14ac:dyDescent="0.25">
      <c r="A226" s="14"/>
      <c r="B226" s="36">
        <v>19</v>
      </c>
      <c r="C226" s="178"/>
      <c r="D226" s="178"/>
      <c r="E226" s="178"/>
      <c r="F226" s="177"/>
      <c r="G226" s="128"/>
      <c r="H226" s="128"/>
      <c r="I226" s="27"/>
      <c r="J226" s="27"/>
      <c r="K226" s="27"/>
      <c r="L226" s="27"/>
      <c r="M226" s="17"/>
      <c r="N226" s="35"/>
      <c r="O226" s="180"/>
      <c r="P226" s="353">
        <f t="shared" si="43"/>
        <v>0</v>
      </c>
      <c r="Q226" s="353"/>
      <c r="R226" s="383"/>
      <c r="S226" s="383"/>
      <c r="T226" s="277"/>
      <c r="U226" s="275"/>
      <c r="V226" s="275"/>
      <c r="W226" s="275"/>
      <c r="X226" s="6"/>
      <c r="Y226" s="6"/>
      <c r="Z226" s="6"/>
      <c r="AD226" s="5"/>
      <c r="AE226" s="5"/>
      <c r="AF226" s="6"/>
      <c r="AG226" s="6"/>
      <c r="AH226" s="6"/>
      <c r="AI226" s="6"/>
      <c r="AJ226" s="6"/>
      <c r="AK226" s="6"/>
      <c r="AL226" s="6"/>
      <c r="AM226" s="6"/>
      <c r="AN226" s="6"/>
      <c r="AO226" s="6"/>
    </row>
    <row r="227" spans="1:41" s="7" customFormat="1" ht="27.95" customHeight="1" x14ac:dyDescent="0.25">
      <c r="A227" s="14"/>
      <c r="B227" s="36">
        <v>20</v>
      </c>
      <c r="C227" s="178"/>
      <c r="D227" s="178"/>
      <c r="E227" s="178"/>
      <c r="F227" s="177"/>
      <c r="G227" s="128"/>
      <c r="H227" s="128"/>
      <c r="I227" s="27"/>
      <c r="J227" s="27"/>
      <c r="K227" s="27"/>
      <c r="L227" s="27"/>
      <c r="M227" s="17"/>
      <c r="N227" s="35"/>
      <c r="O227" s="180"/>
      <c r="P227" s="353">
        <f t="shared" si="43"/>
        <v>0</v>
      </c>
      <c r="Q227" s="353"/>
      <c r="R227" s="383"/>
      <c r="S227" s="383"/>
      <c r="T227" s="277"/>
      <c r="U227" s="275"/>
      <c r="V227" s="275"/>
      <c r="W227" s="275"/>
      <c r="X227" s="6"/>
      <c r="Y227" s="6"/>
      <c r="Z227" s="6"/>
      <c r="AD227" s="5"/>
      <c r="AE227" s="5"/>
      <c r="AF227" s="6"/>
      <c r="AG227" s="6"/>
      <c r="AH227" s="6"/>
      <c r="AI227" s="6"/>
      <c r="AJ227" s="6"/>
      <c r="AK227" s="6"/>
      <c r="AL227" s="6"/>
      <c r="AM227" s="6"/>
      <c r="AN227" s="6"/>
      <c r="AO227" s="6"/>
    </row>
    <row r="228" spans="1:41" s="7" customFormat="1" ht="27.95" customHeight="1" x14ac:dyDescent="0.25">
      <c r="A228" s="14"/>
      <c r="B228" s="36">
        <v>21</v>
      </c>
      <c r="C228" s="178"/>
      <c r="D228" s="178"/>
      <c r="E228" s="178"/>
      <c r="F228" s="177"/>
      <c r="G228" s="128"/>
      <c r="H228" s="128"/>
      <c r="I228" s="27"/>
      <c r="J228" s="27"/>
      <c r="K228" s="27"/>
      <c r="L228" s="27"/>
      <c r="M228" s="17"/>
      <c r="N228" s="35"/>
      <c r="O228" s="180"/>
      <c r="P228" s="353">
        <f t="shared" si="43"/>
        <v>0</v>
      </c>
      <c r="Q228" s="353"/>
      <c r="R228" s="383"/>
      <c r="S228" s="383"/>
      <c r="T228" s="277"/>
      <c r="U228" s="275"/>
      <c r="V228" s="275"/>
      <c r="W228" s="275"/>
      <c r="X228" s="6"/>
      <c r="Y228" s="6"/>
      <c r="Z228" s="6"/>
      <c r="AD228" s="5"/>
      <c r="AE228" s="5"/>
      <c r="AF228" s="6"/>
      <c r="AG228" s="6"/>
      <c r="AH228" s="6"/>
      <c r="AI228" s="6"/>
      <c r="AJ228" s="6"/>
      <c r="AK228" s="6"/>
      <c r="AL228" s="6"/>
      <c r="AM228" s="6"/>
      <c r="AN228" s="6"/>
      <c r="AO228" s="6"/>
    </row>
    <row r="229" spans="1:41" s="7" customFormat="1" ht="27.95" customHeight="1" x14ac:dyDescent="0.25">
      <c r="A229" s="14"/>
      <c r="B229" s="36">
        <v>22</v>
      </c>
      <c r="C229" s="178"/>
      <c r="D229" s="178"/>
      <c r="E229" s="178"/>
      <c r="F229" s="177"/>
      <c r="G229" s="128"/>
      <c r="H229" s="128"/>
      <c r="I229" s="27"/>
      <c r="J229" s="27"/>
      <c r="K229" s="27"/>
      <c r="L229" s="27"/>
      <c r="M229" s="17"/>
      <c r="N229" s="35"/>
      <c r="O229" s="180"/>
      <c r="P229" s="353">
        <f t="shared" si="43"/>
        <v>0</v>
      </c>
      <c r="Q229" s="353"/>
      <c r="R229" s="383"/>
      <c r="S229" s="383"/>
      <c r="T229" s="277"/>
      <c r="U229" s="275"/>
      <c r="V229" s="275"/>
      <c r="W229" s="275"/>
      <c r="X229" s="6"/>
      <c r="Y229" s="6"/>
      <c r="Z229" s="6"/>
      <c r="AD229" s="5"/>
      <c r="AE229" s="5"/>
      <c r="AF229" s="6"/>
      <c r="AG229" s="6"/>
      <c r="AH229" s="6"/>
      <c r="AI229" s="6"/>
      <c r="AJ229" s="6"/>
      <c r="AK229" s="6"/>
      <c r="AL229" s="6"/>
      <c r="AM229" s="6"/>
      <c r="AN229" s="6"/>
      <c r="AO229" s="6"/>
    </row>
    <row r="230" spans="1:41" s="7" customFormat="1" ht="27.95" customHeight="1" x14ac:dyDescent="0.25">
      <c r="A230" s="14"/>
      <c r="B230" s="36">
        <v>23</v>
      </c>
      <c r="C230" s="178"/>
      <c r="D230" s="178"/>
      <c r="E230" s="178"/>
      <c r="F230" s="177"/>
      <c r="G230" s="128"/>
      <c r="H230" s="128"/>
      <c r="I230" s="27"/>
      <c r="J230" s="27"/>
      <c r="K230" s="27"/>
      <c r="L230" s="27"/>
      <c r="M230" s="17"/>
      <c r="N230" s="35"/>
      <c r="O230" s="180"/>
      <c r="P230" s="353">
        <f t="shared" si="43"/>
        <v>0</v>
      </c>
      <c r="Q230" s="353"/>
      <c r="R230" s="383"/>
      <c r="S230" s="383"/>
      <c r="T230" s="277"/>
      <c r="U230" s="275"/>
      <c r="V230" s="275"/>
      <c r="W230" s="275"/>
      <c r="X230" s="6"/>
      <c r="Y230" s="6"/>
      <c r="Z230" s="6"/>
      <c r="AD230" s="5"/>
      <c r="AE230" s="5"/>
      <c r="AF230" s="6"/>
      <c r="AG230" s="6"/>
      <c r="AH230" s="6"/>
      <c r="AI230" s="6"/>
      <c r="AJ230" s="6"/>
      <c r="AK230" s="6"/>
      <c r="AL230" s="6"/>
      <c r="AM230" s="6"/>
      <c r="AN230" s="6"/>
      <c r="AO230" s="6"/>
    </row>
    <row r="231" spans="1:41" s="7" customFormat="1" ht="27.95" customHeight="1" x14ac:dyDescent="0.25">
      <c r="A231" s="14"/>
      <c r="B231" s="36">
        <v>24</v>
      </c>
      <c r="C231" s="178"/>
      <c r="D231" s="178"/>
      <c r="E231" s="178"/>
      <c r="F231" s="177"/>
      <c r="G231" s="128"/>
      <c r="H231" s="128"/>
      <c r="I231" s="27"/>
      <c r="J231" s="27"/>
      <c r="K231" s="27"/>
      <c r="L231" s="27"/>
      <c r="M231" s="17"/>
      <c r="N231" s="35"/>
      <c r="O231" s="180"/>
      <c r="P231" s="353">
        <f t="shared" si="43"/>
        <v>0</v>
      </c>
      <c r="Q231" s="353"/>
      <c r="R231" s="383"/>
      <c r="S231" s="383"/>
      <c r="T231" s="277"/>
      <c r="U231" s="275"/>
      <c r="V231" s="275"/>
      <c r="W231" s="275"/>
      <c r="X231" s="6"/>
      <c r="Y231" s="6"/>
      <c r="Z231" s="6"/>
      <c r="AD231" s="5"/>
      <c r="AE231" s="5"/>
      <c r="AF231" s="6"/>
      <c r="AG231" s="6"/>
      <c r="AH231" s="6"/>
      <c r="AI231" s="6"/>
      <c r="AJ231" s="6"/>
      <c r="AK231" s="6"/>
      <c r="AL231" s="6"/>
      <c r="AM231" s="6"/>
      <c r="AN231" s="6"/>
      <c r="AO231" s="6"/>
    </row>
    <row r="232" spans="1:41" s="7" customFormat="1" ht="27.95" customHeight="1" x14ac:dyDescent="0.25">
      <c r="A232" s="14"/>
      <c r="B232" s="36">
        <v>25</v>
      </c>
      <c r="C232" s="178"/>
      <c r="D232" s="178"/>
      <c r="E232" s="178"/>
      <c r="F232" s="177"/>
      <c r="G232" s="128"/>
      <c r="H232" s="128"/>
      <c r="I232" s="27"/>
      <c r="J232" s="27"/>
      <c r="K232" s="27"/>
      <c r="L232" s="27"/>
      <c r="M232" s="17"/>
      <c r="N232" s="35"/>
      <c r="O232" s="180"/>
      <c r="P232" s="353">
        <f t="shared" si="43"/>
        <v>0</v>
      </c>
      <c r="Q232" s="353"/>
      <c r="R232" s="383"/>
      <c r="S232" s="383"/>
      <c r="T232" s="277"/>
      <c r="U232" s="275"/>
      <c r="V232" s="275"/>
      <c r="W232" s="275"/>
      <c r="X232" s="6"/>
      <c r="Y232" s="6"/>
      <c r="Z232" s="6"/>
      <c r="AD232" s="5"/>
      <c r="AE232" s="5"/>
      <c r="AF232" s="6"/>
      <c r="AG232" s="6"/>
      <c r="AH232" s="6"/>
      <c r="AI232" s="6"/>
      <c r="AJ232" s="6"/>
      <c r="AK232" s="6"/>
      <c r="AL232" s="6"/>
      <c r="AM232" s="6"/>
      <c r="AN232" s="6"/>
      <c r="AO232" s="6"/>
    </row>
    <row r="233" spans="1:41" s="7" customFormat="1" ht="27.95" customHeight="1" x14ac:dyDescent="0.25">
      <c r="A233" s="14"/>
      <c r="B233" s="36">
        <v>26</v>
      </c>
      <c r="C233" s="178"/>
      <c r="D233" s="178"/>
      <c r="E233" s="178"/>
      <c r="F233" s="177"/>
      <c r="G233" s="128"/>
      <c r="H233" s="128"/>
      <c r="I233" s="27"/>
      <c r="J233" s="27"/>
      <c r="K233" s="27"/>
      <c r="L233" s="27"/>
      <c r="M233" s="17"/>
      <c r="N233" s="35"/>
      <c r="O233" s="180"/>
      <c r="P233" s="353">
        <f t="shared" si="43"/>
        <v>0</v>
      </c>
      <c r="Q233" s="353"/>
      <c r="R233" s="383"/>
      <c r="S233" s="383"/>
      <c r="T233" s="277"/>
      <c r="U233" s="275"/>
      <c r="V233" s="275"/>
      <c r="W233" s="275"/>
      <c r="X233" s="6"/>
      <c r="Y233" s="6"/>
      <c r="Z233" s="6"/>
      <c r="AD233" s="5"/>
      <c r="AE233" s="5"/>
      <c r="AF233" s="6"/>
      <c r="AG233" s="6"/>
      <c r="AH233" s="6"/>
      <c r="AI233" s="6"/>
      <c r="AJ233" s="6"/>
      <c r="AK233" s="6"/>
      <c r="AL233" s="6"/>
      <c r="AM233" s="6"/>
      <c r="AN233" s="6"/>
      <c r="AO233" s="6"/>
    </row>
    <row r="234" spans="1:41" s="7" customFormat="1" ht="27.95" customHeight="1" x14ac:dyDescent="0.25">
      <c r="A234" s="14"/>
      <c r="B234" s="36">
        <v>27</v>
      </c>
      <c r="C234" s="178"/>
      <c r="D234" s="178"/>
      <c r="E234" s="178"/>
      <c r="F234" s="177"/>
      <c r="G234" s="128"/>
      <c r="H234" s="128"/>
      <c r="I234" s="27"/>
      <c r="J234" s="27"/>
      <c r="K234" s="27"/>
      <c r="L234" s="27"/>
      <c r="M234" s="17"/>
      <c r="N234" s="35"/>
      <c r="O234" s="180"/>
      <c r="P234" s="353">
        <f t="shared" si="43"/>
        <v>0</v>
      </c>
      <c r="Q234" s="353"/>
      <c r="R234" s="383"/>
      <c r="S234" s="383"/>
      <c r="T234" s="277"/>
      <c r="U234" s="275"/>
      <c r="V234" s="275"/>
      <c r="W234" s="275"/>
      <c r="X234" s="6"/>
      <c r="Y234" s="6"/>
      <c r="Z234" s="6"/>
      <c r="AD234" s="5"/>
      <c r="AE234" s="5"/>
      <c r="AF234" s="6"/>
      <c r="AG234" s="6"/>
      <c r="AH234" s="6"/>
      <c r="AI234" s="6"/>
      <c r="AJ234" s="6"/>
      <c r="AK234" s="6"/>
      <c r="AL234" s="6"/>
      <c r="AM234" s="6"/>
      <c r="AN234" s="6"/>
      <c r="AO234" s="6"/>
    </row>
    <row r="235" spans="1:41" s="7" customFormat="1" ht="27.95" customHeight="1" x14ac:dyDescent="0.25">
      <c r="A235" s="14"/>
      <c r="B235" s="36">
        <v>28</v>
      </c>
      <c r="C235" s="178"/>
      <c r="D235" s="178"/>
      <c r="E235" s="178"/>
      <c r="F235" s="177"/>
      <c r="G235" s="128"/>
      <c r="H235" s="128"/>
      <c r="I235" s="27"/>
      <c r="J235" s="27"/>
      <c r="K235" s="27"/>
      <c r="L235" s="27"/>
      <c r="M235" s="17"/>
      <c r="N235" s="35"/>
      <c r="O235" s="180"/>
      <c r="P235" s="353">
        <f t="shared" si="43"/>
        <v>0</v>
      </c>
      <c r="Q235" s="353"/>
      <c r="R235" s="383"/>
      <c r="S235" s="383"/>
      <c r="T235" s="277"/>
      <c r="U235" s="275"/>
      <c r="V235" s="275"/>
      <c r="W235" s="275"/>
      <c r="X235" s="6"/>
      <c r="Y235" s="6"/>
      <c r="Z235" s="6"/>
      <c r="AD235" s="5"/>
      <c r="AE235" s="5"/>
      <c r="AF235" s="6"/>
      <c r="AG235" s="6"/>
      <c r="AH235" s="6"/>
      <c r="AI235" s="6"/>
      <c r="AJ235" s="6"/>
      <c r="AK235" s="6"/>
      <c r="AL235" s="6"/>
      <c r="AM235" s="6"/>
      <c r="AN235" s="6"/>
      <c r="AO235" s="6"/>
    </row>
    <row r="236" spans="1:41" s="7" customFormat="1" ht="27.95" customHeight="1" x14ac:dyDescent="0.25">
      <c r="A236" s="14"/>
      <c r="B236" s="36">
        <v>29</v>
      </c>
      <c r="C236" s="178"/>
      <c r="D236" s="178"/>
      <c r="E236" s="178"/>
      <c r="F236" s="177"/>
      <c r="G236" s="128"/>
      <c r="H236" s="128"/>
      <c r="I236" s="27"/>
      <c r="J236" s="27"/>
      <c r="K236" s="27"/>
      <c r="L236" s="27"/>
      <c r="M236" s="17"/>
      <c r="N236" s="35"/>
      <c r="O236" s="180"/>
      <c r="P236" s="353">
        <f t="shared" si="43"/>
        <v>0</v>
      </c>
      <c r="Q236" s="353"/>
      <c r="R236" s="383"/>
      <c r="S236" s="383"/>
      <c r="T236" s="277"/>
      <c r="U236" s="275"/>
      <c r="V236" s="275"/>
      <c r="W236" s="275"/>
      <c r="X236" s="6"/>
      <c r="Y236" s="6"/>
      <c r="Z236" s="6"/>
      <c r="AD236" s="5"/>
      <c r="AE236" s="5"/>
      <c r="AF236" s="6"/>
      <c r="AG236" s="6"/>
      <c r="AH236" s="6"/>
      <c r="AI236" s="6"/>
      <c r="AJ236" s="6"/>
      <c r="AK236" s="6"/>
      <c r="AL236" s="6"/>
      <c r="AM236" s="6"/>
      <c r="AN236" s="6"/>
      <c r="AO236" s="6"/>
    </row>
    <row r="237" spans="1:41" s="7" customFormat="1" ht="27.95" customHeight="1" x14ac:dyDescent="0.25">
      <c r="A237" s="14"/>
      <c r="B237" s="36">
        <v>30</v>
      </c>
      <c r="C237" s="178"/>
      <c r="D237" s="178"/>
      <c r="E237" s="178"/>
      <c r="F237" s="177"/>
      <c r="G237" s="128"/>
      <c r="H237" s="128"/>
      <c r="I237" s="27"/>
      <c r="J237" s="27"/>
      <c r="K237" s="27"/>
      <c r="L237" s="27"/>
      <c r="M237" s="17"/>
      <c r="N237" s="35"/>
      <c r="O237" s="180"/>
      <c r="P237" s="353">
        <f t="shared" si="43"/>
        <v>0</v>
      </c>
      <c r="Q237" s="353"/>
      <c r="R237" s="383"/>
      <c r="S237" s="383"/>
      <c r="T237" s="277"/>
      <c r="U237" s="275"/>
      <c r="V237" s="275"/>
      <c r="W237" s="275"/>
      <c r="X237" s="6"/>
      <c r="Y237" s="6"/>
      <c r="Z237" s="6"/>
      <c r="AD237" s="5"/>
      <c r="AE237" s="5"/>
      <c r="AF237" s="6"/>
      <c r="AG237" s="6"/>
      <c r="AH237" s="6"/>
      <c r="AI237" s="6"/>
      <c r="AJ237" s="6"/>
      <c r="AK237" s="6"/>
      <c r="AL237" s="6"/>
      <c r="AM237" s="6"/>
      <c r="AN237" s="6"/>
      <c r="AO237" s="6"/>
    </row>
    <row r="238" spans="1:41" s="7" customFormat="1" ht="18" customHeight="1" x14ac:dyDescent="0.25">
      <c r="A238" s="14"/>
      <c r="B238" s="23"/>
      <c r="C238" s="90"/>
      <c r="D238" s="90"/>
      <c r="E238" s="90"/>
      <c r="F238" s="36">
        <f>COUNTIF(F208:F237,"yes")</f>
        <v>0</v>
      </c>
      <c r="G238" s="406" t="s">
        <v>77</v>
      </c>
      <c r="H238" s="407"/>
      <c r="I238" s="160">
        <f>SUM(I207:I237)</f>
        <v>0</v>
      </c>
      <c r="J238" s="160">
        <f t="shared" ref="J238:L238" si="44">SUM(J207:J237)</f>
        <v>0</v>
      </c>
      <c r="K238" s="160">
        <f t="shared" si="44"/>
        <v>0</v>
      </c>
      <c r="L238" s="160">
        <f t="shared" si="44"/>
        <v>0</v>
      </c>
      <c r="M238" s="17"/>
      <c r="N238" s="35"/>
      <c r="O238" s="148"/>
      <c r="P238" s="383"/>
      <c r="Q238" s="411"/>
      <c r="R238" s="383"/>
      <c r="S238" s="411"/>
      <c r="U238" s="6"/>
      <c r="V238" s="6"/>
      <c r="W238" s="6"/>
      <c r="X238" s="6"/>
      <c r="Y238" s="6"/>
      <c r="Z238" s="6"/>
      <c r="AD238" s="5"/>
      <c r="AE238" s="5"/>
      <c r="AF238" s="6"/>
      <c r="AG238" s="6"/>
      <c r="AH238" s="6"/>
      <c r="AI238" s="6"/>
      <c r="AJ238" s="6"/>
      <c r="AK238" s="6"/>
      <c r="AL238" s="6"/>
      <c r="AM238" s="6"/>
      <c r="AN238" s="6"/>
      <c r="AO238" s="6"/>
    </row>
    <row r="239" spans="1:41" s="7" customFormat="1" ht="9.9499999999999993" customHeight="1" x14ac:dyDescent="0.25">
      <c r="A239" s="14"/>
      <c r="B239" s="16"/>
      <c r="C239" s="90"/>
      <c r="D239" s="90"/>
      <c r="E239" s="90"/>
      <c r="F239" s="90"/>
      <c r="G239" s="91"/>
      <c r="H239" s="91"/>
      <c r="I239" s="91"/>
      <c r="J239" s="91"/>
      <c r="K239" s="91"/>
      <c r="L239" s="91"/>
      <c r="M239" s="17"/>
      <c r="N239" s="35"/>
      <c r="O239" s="30"/>
      <c r="P239" s="30"/>
      <c r="Q239" s="30"/>
      <c r="R239" s="30"/>
      <c r="S239" s="30"/>
      <c r="U239" s="6"/>
      <c r="V239" s="6"/>
      <c r="W239" s="6"/>
      <c r="X239" s="6"/>
      <c r="Y239" s="6"/>
      <c r="Z239" s="6"/>
      <c r="AD239" s="5"/>
      <c r="AE239" s="5"/>
      <c r="AF239" s="6"/>
      <c r="AG239" s="6"/>
      <c r="AH239" s="6"/>
      <c r="AI239" s="6"/>
      <c r="AJ239" s="6"/>
      <c r="AK239" s="6"/>
      <c r="AL239" s="6"/>
      <c r="AM239" s="6"/>
      <c r="AN239" s="6"/>
      <c r="AO239" s="6"/>
    </row>
    <row r="240" spans="1:41" s="7" customFormat="1" ht="18" customHeight="1" x14ac:dyDescent="0.25">
      <c r="A240" s="14"/>
      <c r="B240" s="16"/>
      <c r="C240" s="15" t="s">
        <v>505</v>
      </c>
      <c r="D240" s="15"/>
      <c r="E240" s="15"/>
      <c r="F240" s="15"/>
      <c r="G240" s="91"/>
      <c r="H240" s="91"/>
      <c r="I240" s="91"/>
      <c r="J240" s="91"/>
      <c r="K240" s="91"/>
      <c r="L240" s="91"/>
      <c r="M240" s="17"/>
      <c r="N240" s="35"/>
      <c r="O240" s="30"/>
      <c r="P240" s="30"/>
      <c r="Q240" s="30"/>
      <c r="R240" s="30"/>
      <c r="S240" s="30"/>
      <c r="U240" s="6"/>
      <c r="V240" s="6"/>
      <c r="W240" s="6"/>
      <c r="X240" s="6"/>
      <c r="Y240" s="6"/>
      <c r="Z240" s="6"/>
      <c r="AD240" s="5"/>
      <c r="AE240" s="5"/>
      <c r="AF240" s="6"/>
      <c r="AG240" s="6"/>
      <c r="AH240" s="6"/>
      <c r="AI240" s="6"/>
      <c r="AJ240" s="6"/>
      <c r="AK240" s="6"/>
      <c r="AL240" s="6"/>
      <c r="AM240" s="6"/>
      <c r="AN240" s="6"/>
      <c r="AO240" s="6"/>
    </row>
    <row r="241" spans="1:41" s="7" customFormat="1" ht="18" customHeight="1" x14ac:dyDescent="0.25">
      <c r="A241" s="14"/>
      <c r="B241" s="16"/>
      <c r="C241" s="90" t="s">
        <v>506</v>
      </c>
      <c r="D241" s="90"/>
      <c r="E241" s="398"/>
      <c r="F241" s="399"/>
      <c r="G241" s="399"/>
      <c r="H241" s="399"/>
      <c r="I241" s="399"/>
      <c r="J241" s="399"/>
      <c r="K241" s="399"/>
      <c r="L241" s="400"/>
      <c r="M241" s="17"/>
      <c r="N241" s="35"/>
      <c r="O241" s="30"/>
      <c r="P241" s="30"/>
      <c r="Q241" s="30"/>
      <c r="R241" s="30"/>
      <c r="S241" s="30"/>
      <c r="U241" s="6"/>
      <c r="V241" s="6"/>
      <c r="W241" s="6"/>
      <c r="X241" s="6"/>
      <c r="Y241" s="6"/>
      <c r="Z241" s="6"/>
      <c r="AD241" s="5"/>
      <c r="AE241" s="5"/>
      <c r="AF241" s="6"/>
      <c r="AG241" s="6"/>
      <c r="AH241" s="6"/>
      <c r="AI241" s="6"/>
      <c r="AJ241" s="6"/>
      <c r="AK241" s="6"/>
      <c r="AL241" s="6"/>
      <c r="AM241" s="6"/>
      <c r="AN241" s="6"/>
      <c r="AO241" s="6"/>
    </row>
    <row r="242" spans="1:41" s="7" customFormat="1" ht="18" customHeight="1" x14ac:dyDescent="0.25">
      <c r="A242" s="14"/>
      <c r="B242" s="16"/>
      <c r="C242" s="90" t="s">
        <v>567</v>
      </c>
      <c r="D242" s="90"/>
      <c r="E242" s="398"/>
      <c r="F242" s="399"/>
      <c r="G242" s="399"/>
      <c r="H242" s="399"/>
      <c r="I242" s="399"/>
      <c r="J242" s="399"/>
      <c r="K242" s="399"/>
      <c r="L242" s="400"/>
      <c r="M242" s="17"/>
      <c r="N242" s="35"/>
      <c r="O242" s="30"/>
      <c r="P242" s="30"/>
      <c r="Q242" s="30"/>
      <c r="R242" s="30"/>
      <c r="S242" s="30"/>
      <c r="U242" s="6"/>
      <c r="V242" s="6"/>
      <c r="W242" s="6"/>
      <c r="X242" s="6"/>
      <c r="Y242" s="6"/>
      <c r="Z242" s="6"/>
      <c r="AD242" s="5"/>
      <c r="AE242" s="5"/>
      <c r="AF242" s="6"/>
      <c r="AG242" s="6"/>
      <c r="AH242" s="6"/>
      <c r="AI242" s="6"/>
      <c r="AJ242" s="6"/>
      <c r="AK242" s="6"/>
      <c r="AL242" s="6"/>
      <c r="AM242" s="6"/>
      <c r="AN242" s="6"/>
      <c r="AO242" s="6"/>
    </row>
    <row r="243" spans="1:41" s="7" customFormat="1" ht="18" customHeight="1" x14ac:dyDescent="0.25">
      <c r="A243" s="14"/>
      <c r="B243" s="16"/>
      <c r="C243" s="262" t="s">
        <v>508</v>
      </c>
      <c r="D243" s="90"/>
      <c r="E243" s="398"/>
      <c r="F243" s="399"/>
      <c r="G243" s="399"/>
      <c r="H243" s="399"/>
      <c r="I243" s="399"/>
      <c r="J243" s="399"/>
      <c r="K243" s="399"/>
      <c r="L243" s="400"/>
      <c r="M243" s="17"/>
      <c r="N243" s="35"/>
      <c r="O243" s="30"/>
      <c r="P243" s="30"/>
      <c r="Q243" s="30"/>
      <c r="R243" s="30"/>
      <c r="S243" s="30"/>
      <c r="U243" s="6"/>
      <c r="V243" s="6"/>
      <c r="W243" s="6"/>
      <c r="X243" s="6"/>
      <c r="Y243" s="6"/>
      <c r="Z243" s="6"/>
      <c r="AD243" s="5"/>
      <c r="AE243" s="5"/>
      <c r="AF243" s="6"/>
      <c r="AG243" s="6"/>
      <c r="AH243" s="6"/>
      <c r="AI243" s="6"/>
      <c r="AJ243" s="6"/>
      <c r="AK243" s="6"/>
      <c r="AL243" s="6"/>
      <c r="AM243" s="6"/>
      <c r="AN243" s="6"/>
      <c r="AO243" s="6"/>
    </row>
    <row r="244" spans="1:41" s="7" customFormat="1" ht="18" customHeight="1" x14ac:dyDescent="0.25">
      <c r="A244" s="14"/>
      <c r="B244" s="16"/>
      <c r="C244" s="90" t="s">
        <v>389</v>
      </c>
      <c r="D244" s="90"/>
      <c r="E244" s="398"/>
      <c r="F244" s="399"/>
      <c r="G244" s="399"/>
      <c r="H244" s="399"/>
      <c r="I244" s="399"/>
      <c r="J244" s="399"/>
      <c r="K244" s="399"/>
      <c r="L244" s="400"/>
      <c r="M244" s="17"/>
      <c r="N244" s="35"/>
      <c r="O244" s="30"/>
      <c r="P244" s="30"/>
      <c r="Q244" s="30"/>
      <c r="R244" s="30"/>
      <c r="S244" s="30"/>
      <c r="U244" s="6"/>
      <c r="V244" s="6"/>
      <c r="W244" s="6"/>
      <c r="X244" s="6"/>
      <c r="Y244" s="6"/>
      <c r="Z244" s="6"/>
      <c r="AD244" s="5"/>
      <c r="AE244" s="5"/>
      <c r="AF244" s="6"/>
      <c r="AG244" s="6"/>
      <c r="AH244" s="6"/>
      <c r="AI244" s="6"/>
      <c r="AJ244" s="6"/>
      <c r="AK244" s="6"/>
      <c r="AL244" s="6"/>
      <c r="AM244" s="6"/>
      <c r="AN244" s="6"/>
      <c r="AO244" s="6"/>
    </row>
    <row r="245" spans="1:41" s="7" customFormat="1" ht="18" customHeight="1" x14ac:dyDescent="0.25">
      <c r="A245" s="19"/>
      <c r="B245" s="20"/>
      <c r="C245" s="20"/>
      <c r="D245" s="20"/>
      <c r="E245" s="20"/>
      <c r="F245" s="20"/>
      <c r="G245" s="20"/>
      <c r="H245" s="20"/>
      <c r="I245" s="20"/>
      <c r="J245" s="20"/>
      <c r="K245" s="20"/>
      <c r="L245" s="20"/>
      <c r="M245" s="21"/>
      <c r="N245" s="35"/>
      <c r="O245" s="30"/>
      <c r="P245" s="30"/>
      <c r="Q245" s="30"/>
      <c r="R245" s="30"/>
      <c r="S245" s="30"/>
      <c r="U245" s="6"/>
      <c r="V245" s="6"/>
      <c r="W245" s="6"/>
      <c r="X245" s="6"/>
      <c r="Y245" s="6"/>
      <c r="Z245" s="6"/>
      <c r="AD245" s="5"/>
      <c r="AE245" s="5"/>
      <c r="AF245" s="6"/>
      <c r="AG245" s="6"/>
      <c r="AH245" s="6"/>
      <c r="AI245" s="6"/>
      <c r="AJ245" s="6"/>
      <c r="AK245" s="6"/>
      <c r="AL245" s="6"/>
      <c r="AM245" s="6"/>
      <c r="AN245" s="6"/>
      <c r="AO245" s="6"/>
    </row>
    <row r="246" spans="1:41" ht="18" customHeight="1" x14ac:dyDescent="0.25">
      <c r="O246" s="30" t="s">
        <v>60</v>
      </c>
    </row>
    <row r="247" spans="1:41" ht="9.9499999999999993" customHeight="1" x14ac:dyDescent="0.25"/>
    <row r="248" spans="1:41" ht="18" customHeight="1" x14ac:dyDescent="0.25">
      <c r="O248" s="369" t="s">
        <v>79</v>
      </c>
      <c r="P248" s="384"/>
      <c r="Q248" s="384"/>
      <c r="R248" s="370"/>
      <c r="S248" s="369" t="s">
        <v>86</v>
      </c>
      <c r="T248" s="384"/>
      <c r="U248" s="384"/>
      <c r="V248" s="370"/>
      <c r="W248" s="369" t="s">
        <v>80</v>
      </c>
      <c r="X248" s="384"/>
      <c r="Y248" s="384"/>
      <c r="Z248" s="370"/>
      <c r="AA248" s="369" t="s">
        <v>81</v>
      </c>
      <c r="AB248" s="384"/>
      <c r="AC248" s="384"/>
      <c r="AD248" s="370"/>
      <c r="AE248" s="369" t="s">
        <v>78</v>
      </c>
      <c r="AF248" s="370"/>
      <c r="AG248" s="369" t="s">
        <v>82</v>
      </c>
      <c r="AH248" s="384"/>
      <c r="AI248" s="384"/>
      <c r="AJ248" s="370"/>
      <c r="AK248" s="373" t="s">
        <v>64</v>
      </c>
      <c r="AL248" s="374"/>
      <c r="AN248" s="373" t="s">
        <v>63</v>
      </c>
      <c r="AO248" s="374"/>
    </row>
    <row r="249" spans="1:41" ht="18" customHeight="1" x14ac:dyDescent="0.25">
      <c r="O249" s="369" t="s">
        <v>6</v>
      </c>
      <c r="P249" s="370"/>
      <c r="Q249" s="369" t="s">
        <v>5</v>
      </c>
      <c r="R249" s="370"/>
      <c r="S249" s="373" t="s">
        <v>6</v>
      </c>
      <c r="T249" s="374"/>
      <c r="U249" s="369" t="s">
        <v>5</v>
      </c>
      <c r="V249" s="370"/>
      <c r="W249" s="369" t="s">
        <v>6</v>
      </c>
      <c r="X249" s="370"/>
      <c r="Y249" s="373" t="s">
        <v>5</v>
      </c>
      <c r="Z249" s="374"/>
      <c r="AA249" s="369" t="s">
        <v>6</v>
      </c>
      <c r="AB249" s="370"/>
      <c r="AC249" s="369" t="s">
        <v>5</v>
      </c>
      <c r="AD249" s="370"/>
      <c r="AE249" s="166" t="s">
        <v>6</v>
      </c>
      <c r="AF249" s="166" t="s">
        <v>5</v>
      </c>
      <c r="AG249" s="369" t="s">
        <v>6</v>
      </c>
      <c r="AH249" s="370"/>
      <c r="AI249" s="369" t="s">
        <v>5</v>
      </c>
      <c r="AJ249" s="370"/>
      <c r="AK249" s="166" t="s">
        <v>5</v>
      </c>
      <c r="AL249" s="166">
        <v>24</v>
      </c>
      <c r="AN249" s="166" t="s">
        <v>5</v>
      </c>
      <c r="AO249" s="166">
        <v>32</v>
      </c>
    </row>
    <row r="250" spans="1:41" ht="18" customHeight="1" x14ac:dyDescent="0.25">
      <c r="O250" s="371">
        <v>5000</v>
      </c>
      <c r="P250" s="372"/>
      <c r="Q250" s="371">
        <v>30000</v>
      </c>
      <c r="R250" s="372"/>
      <c r="S250" s="371">
        <v>900</v>
      </c>
      <c r="T250" s="372"/>
      <c r="U250" s="375">
        <v>2900</v>
      </c>
      <c r="V250" s="376"/>
      <c r="W250" s="371">
        <v>5</v>
      </c>
      <c r="X250" s="372"/>
      <c r="Y250" s="375">
        <v>11</v>
      </c>
      <c r="Z250" s="376"/>
      <c r="AA250" s="371">
        <v>45</v>
      </c>
      <c r="AB250" s="372"/>
      <c r="AC250" s="371">
        <v>200</v>
      </c>
      <c r="AD250" s="372"/>
      <c r="AE250" s="154">
        <v>3</v>
      </c>
      <c r="AF250" s="154">
        <v>4</v>
      </c>
      <c r="AG250" s="371">
        <v>8</v>
      </c>
      <c r="AH250" s="372"/>
      <c r="AI250" s="371">
        <v>15</v>
      </c>
      <c r="AJ250" s="372"/>
      <c r="AK250" s="166" t="s">
        <v>6</v>
      </c>
      <c r="AL250" s="166">
        <v>18</v>
      </c>
      <c r="AN250" s="166" t="s">
        <v>6</v>
      </c>
      <c r="AO250" s="166">
        <v>25</v>
      </c>
    </row>
    <row r="251" spans="1:41" ht="18" customHeight="1" x14ac:dyDescent="0.25">
      <c r="O251" s="371">
        <v>3000</v>
      </c>
      <c r="P251" s="372"/>
      <c r="Q251" s="371">
        <v>20000</v>
      </c>
      <c r="R251" s="372"/>
      <c r="S251" s="371">
        <v>700</v>
      </c>
      <c r="T251" s="372"/>
      <c r="U251" s="375">
        <v>2400</v>
      </c>
      <c r="V251" s="376"/>
      <c r="W251" s="371">
        <v>3</v>
      </c>
      <c r="X251" s="372"/>
      <c r="Y251" s="375">
        <v>7</v>
      </c>
      <c r="Z251" s="376"/>
      <c r="AA251" s="371">
        <v>30</v>
      </c>
      <c r="AB251" s="372"/>
      <c r="AC251" s="371">
        <v>150</v>
      </c>
      <c r="AD251" s="372"/>
      <c r="AE251" s="154">
        <v>2</v>
      </c>
      <c r="AF251" s="154">
        <v>3</v>
      </c>
      <c r="AG251" s="371">
        <v>5</v>
      </c>
      <c r="AH251" s="372"/>
      <c r="AI251" s="371">
        <v>10</v>
      </c>
      <c r="AJ251" s="372"/>
      <c r="AK251" s="35"/>
      <c r="AL251" s="35"/>
      <c r="AN251" s="181"/>
      <c r="AO251" s="181"/>
    </row>
    <row r="252" spans="1:41" ht="18" customHeight="1" x14ac:dyDescent="0.25">
      <c r="O252" s="371">
        <v>1000</v>
      </c>
      <c r="P252" s="372"/>
      <c r="Q252" s="371">
        <v>10000</v>
      </c>
      <c r="R252" s="372"/>
      <c r="S252" s="371">
        <v>500</v>
      </c>
      <c r="T252" s="372"/>
      <c r="U252" s="375">
        <v>1900</v>
      </c>
      <c r="V252" s="376"/>
      <c r="W252" s="371">
        <v>1</v>
      </c>
      <c r="X252" s="372"/>
      <c r="Y252" s="375">
        <v>3</v>
      </c>
      <c r="Z252" s="376"/>
      <c r="AA252" s="371">
        <v>15</v>
      </c>
      <c r="AB252" s="372"/>
      <c r="AC252" s="371">
        <v>100</v>
      </c>
      <c r="AD252" s="372"/>
      <c r="AE252" s="154">
        <v>1</v>
      </c>
      <c r="AF252" s="154">
        <v>2</v>
      </c>
      <c r="AG252" s="371">
        <v>2</v>
      </c>
      <c r="AH252" s="372"/>
      <c r="AI252" s="371">
        <v>5</v>
      </c>
      <c r="AJ252" s="372"/>
      <c r="AK252" s="35"/>
      <c r="AL252" s="35"/>
    </row>
    <row r="253" spans="1:41" ht="9.9499999999999993" customHeight="1" x14ac:dyDescent="0.25">
      <c r="O253" s="180"/>
      <c r="P253" s="180"/>
      <c r="Q253" s="180"/>
      <c r="R253" s="180"/>
      <c r="S253" s="35"/>
      <c r="T253" s="35"/>
      <c r="U253" s="180"/>
      <c r="V253" s="180"/>
      <c r="W253" s="180"/>
      <c r="X253" s="180"/>
      <c r="Y253" s="35"/>
      <c r="Z253" s="35"/>
      <c r="AA253" s="180"/>
      <c r="AB253" s="180"/>
      <c r="AC253" s="180"/>
      <c r="AD253" s="180"/>
      <c r="AE253" s="35"/>
      <c r="AF253" s="35"/>
      <c r="AG253" s="35"/>
      <c r="AH253" s="35"/>
      <c r="AI253" s="35"/>
      <c r="AJ253" s="35"/>
      <c r="AK253" s="35"/>
      <c r="AL253" s="35"/>
    </row>
    <row r="254" spans="1:41" ht="18" customHeight="1" x14ac:dyDescent="0.25">
      <c r="O254" s="126" t="s">
        <v>268</v>
      </c>
      <c r="P254" s="126"/>
      <c r="Q254" s="126"/>
      <c r="R254" s="126"/>
      <c r="S254" s="126"/>
      <c r="T254" s="35"/>
      <c r="AN254" s="387"/>
      <c r="AO254" s="387"/>
    </row>
    <row r="255" spans="1:41" ht="9.9499999999999993" customHeight="1" x14ac:dyDescent="0.25">
      <c r="O255" s="126"/>
      <c r="P255" s="126"/>
      <c r="Q255" s="126"/>
      <c r="R255" s="126"/>
      <c r="S255" s="126"/>
      <c r="T255" s="35"/>
      <c r="AN255" s="7"/>
      <c r="AO255" s="7"/>
    </row>
    <row r="256" spans="1:41" ht="18" customHeight="1" x14ac:dyDescent="0.25">
      <c r="O256" s="353" t="s">
        <v>262</v>
      </c>
      <c r="P256" s="353"/>
      <c r="Q256" s="353" t="s">
        <v>264</v>
      </c>
      <c r="R256" s="353"/>
      <c r="S256" s="353" t="s">
        <v>265</v>
      </c>
      <c r="T256" s="353"/>
      <c r="U256" s="371" t="s">
        <v>258</v>
      </c>
      <c r="V256" s="372"/>
      <c r="W256" s="373" t="s">
        <v>76</v>
      </c>
      <c r="X256" s="374"/>
      <c r="Y256" s="373" t="s">
        <v>63</v>
      </c>
      <c r="Z256" s="374"/>
      <c r="AA256" s="373" t="s">
        <v>263</v>
      </c>
      <c r="AB256" s="374"/>
      <c r="AN256" s="7"/>
      <c r="AO256" s="7"/>
    </row>
    <row r="257" spans="15:41" ht="18" customHeight="1" x14ac:dyDescent="0.25">
      <c r="O257" s="353">
        <v>200</v>
      </c>
      <c r="P257" s="353"/>
      <c r="Q257" s="353">
        <v>250</v>
      </c>
      <c r="R257" s="353"/>
      <c r="S257" s="353">
        <v>200</v>
      </c>
      <c r="T257" s="353"/>
      <c r="U257" s="371">
        <v>5</v>
      </c>
      <c r="V257" s="372"/>
      <c r="W257" s="373">
        <v>3</v>
      </c>
      <c r="X257" s="374"/>
      <c r="Y257" s="373">
        <v>10</v>
      </c>
      <c r="Z257" s="374"/>
      <c r="AA257" s="373">
        <v>2</v>
      </c>
      <c r="AB257" s="374"/>
      <c r="AN257" s="7"/>
      <c r="AO257" s="7"/>
    </row>
    <row r="258" spans="15:41" ht="18" customHeight="1" x14ac:dyDescent="0.25">
      <c r="O258" s="383"/>
      <c r="P258" s="383"/>
      <c r="Q258" s="383"/>
      <c r="R258" s="383"/>
      <c r="S258" s="126"/>
      <c r="T258" s="35"/>
    </row>
    <row r="259" spans="15:41" ht="18" customHeight="1" x14ac:dyDescent="0.25">
      <c r="O259" s="126"/>
      <c r="P259" s="126"/>
      <c r="Q259" s="126"/>
      <c r="R259" s="126"/>
      <c r="S259" s="126"/>
      <c r="T259" s="35"/>
    </row>
    <row r="260" spans="15:41" ht="18" customHeight="1" x14ac:dyDescent="0.25">
      <c r="O260" s="126"/>
      <c r="P260" s="126"/>
      <c r="Q260" s="126"/>
      <c r="R260" s="126"/>
      <c r="S260" s="126"/>
      <c r="T260" s="35"/>
    </row>
    <row r="261" spans="15:41" ht="18" customHeight="1" x14ac:dyDescent="0.25">
      <c r="O261" s="126"/>
      <c r="P261" s="126"/>
      <c r="Q261" s="126"/>
      <c r="R261" s="126"/>
      <c r="S261" s="126"/>
      <c r="T261" s="35"/>
    </row>
    <row r="262" spans="15:41" ht="18" customHeight="1" x14ac:dyDescent="0.25">
      <c r="O262" s="126"/>
      <c r="P262" s="126"/>
      <c r="Q262" s="126"/>
      <c r="R262" s="126"/>
      <c r="S262" s="126"/>
      <c r="T262" s="35"/>
    </row>
    <row r="263" spans="15:41" ht="18" customHeight="1" x14ac:dyDescent="0.25">
      <c r="O263" s="126"/>
      <c r="P263" s="126"/>
      <c r="Q263" s="126"/>
      <c r="R263" s="126"/>
      <c r="S263" s="126"/>
      <c r="T263" s="35"/>
    </row>
    <row r="264" spans="15:41" ht="18" customHeight="1" x14ac:dyDescent="0.25">
      <c r="O264" s="126"/>
      <c r="P264" s="126"/>
      <c r="Q264" s="126"/>
      <c r="R264" s="126"/>
      <c r="S264" s="126"/>
      <c r="T264" s="35"/>
    </row>
    <row r="265" spans="15:41" ht="18" customHeight="1" x14ac:dyDescent="0.25">
      <c r="O265" s="126"/>
      <c r="P265" s="126"/>
      <c r="Q265" s="126"/>
      <c r="R265" s="126"/>
      <c r="S265" s="126"/>
      <c r="T265" s="35"/>
    </row>
    <row r="266" spans="15:41" ht="18" customHeight="1" x14ac:dyDescent="0.25">
      <c r="O266" s="126"/>
      <c r="P266" s="126"/>
      <c r="Q266" s="126"/>
      <c r="R266" s="126"/>
      <c r="S266" s="126"/>
      <c r="T266" s="35"/>
    </row>
    <row r="267" spans="15:41" ht="18" customHeight="1" x14ac:dyDescent="0.25">
      <c r="O267" s="126"/>
      <c r="P267" s="126"/>
      <c r="Q267" s="126"/>
      <c r="R267" s="126"/>
      <c r="S267" s="126"/>
      <c r="T267" s="35"/>
    </row>
    <row r="268" spans="15:41" ht="18" customHeight="1" x14ac:dyDescent="0.25">
      <c r="O268" s="126"/>
      <c r="P268" s="126"/>
      <c r="Q268" s="126"/>
      <c r="R268" s="126"/>
      <c r="S268" s="126"/>
      <c r="T268" s="35"/>
    </row>
    <row r="269" spans="15:41" ht="18" customHeight="1" x14ac:dyDescent="0.25">
      <c r="O269" s="126"/>
      <c r="P269" s="126"/>
      <c r="Q269" s="126"/>
      <c r="R269" s="126"/>
      <c r="S269" s="126"/>
      <c r="T269" s="35"/>
    </row>
    <row r="270" spans="15:41" ht="18" customHeight="1" x14ac:dyDescent="0.25">
      <c r="O270" s="126"/>
      <c r="P270" s="126"/>
      <c r="Q270" s="126"/>
      <c r="R270" s="126"/>
      <c r="S270" s="126"/>
      <c r="T270" s="35"/>
    </row>
    <row r="271" spans="15:41" ht="18" customHeight="1" x14ac:dyDescent="0.25">
      <c r="O271" s="126"/>
      <c r="P271" s="126"/>
      <c r="Q271" s="126"/>
      <c r="R271" s="126"/>
      <c r="S271" s="126"/>
      <c r="T271" s="35"/>
    </row>
    <row r="272" spans="15:41" ht="18" customHeight="1" x14ac:dyDescent="0.25">
      <c r="O272" s="126"/>
      <c r="P272" s="126"/>
      <c r="Q272" s="126"/>
      <c r="R272" s="126"/>
      <c r="S272" s="126"/>
      <c r="T272" s="35"/>
    </row>
    <row r="273" spans="15:20" ht="18" customHeight="1" x14ac:dyDescent="0.25">
      <c r="O273" s="126"/>
      <c r="P273" s="126"/>
      <c r="Q273" s="126"/>
      <c r="R273" s="126"/>
      <c r="S273" s="126"/>
      <c r="T273" s="35"/>
    </row>
    <row r="274" spans="15:20" ht="18" customHeight="1" x14ac:dyDescent="0.25">
      <c r="O274" s="126"/>
      <c r="P274" s="126"/>
      <c r="Q274" s="126"/>
      <c r="R274" s="126"/>
      <c r="S274" s="126"/>
      <c r="T274" s="35"/>
    </row>
    <row r="275" spans="15:20" ht="18" customHeight="1" x14ac:dyDescent="0.25">
      <c r="O275" s="126"/>
      <c r="P275" s="126"/>
      <c r="Q275" s="126"/>
      <c r="R275" s="126"/>
      <c r="S275" s="126"/>
      <c r="T275" s="35"/>
    </row>
    <row r="276" spans="15:20" ht="18" customHeight="1" x14ac:dyDescent="0.25">
      <c r="O276" s="126"/>
      <c r="P276" s="126"/>
      <c r="Q276" s="126"/>
      <c r="R276" s="126"/>
      <c r="S276" s="126"/>
      <c r="T276" s="35"/>
    </row>
    <row r="277" spans="15:20" ht="18" customHeight="1" x14ac:dyDescent="0.25">
      <c r="O277" s="126"/>
      <c r="P277" s="126"/>
      <c r="Q277" s="126"/>
      <c r="R277" s="126"/>
      <c r="S277" s="126"/>
      <c r="T277" s="35"/>
    </row>
    <row r="278" spans="15:20" ht="18" customHeight="1" x14ac:dyDescent="0.25">
      <c r="O278" s="126"/>
      <c r="P278" s="126"/>
      <c r="Q278" s="126"/>
      <c r="R278" s="126"/>
      <c r="S278" s="126"/>
      <c r="T278" s="35"/>
    </row>
    <row r="279" spans="15:20" ht="18" customHeight="1" x14ac:dyDescent="0.25">
      <c r="O279" s="126"/>
      <c r="P279" s="126"/>
      <c r="Q279" s="126"/>
      <c r="R279" s="126"/>
      <c r="S279" s="126"/>
      <c r="T279" s="35"/>
    </row>
    <row r="280" spans="15:20" ht="18" customHeight="1" x14ac:dyDescent="0.25">
      <c r="O280" s="126"/>
      <c r="P280" s="126"/>
      <c r="Q280" s="126"/>
      <c r="R280" s="126"/>
      <c r="S280" s="126"/>
      <c r="T280" s="35"/>
    </row>
    <row r="281" spans="15:20" ht="18" customHeight="1" x14ac:dyDescent="0.25">
      <c r="O281" s="126"/>
      <c r="P281" s="126"/>
      <c r="Q281" s="126"/>
      <c r="R281" s="126"/>
      <c r="S281" s="126"/>
      <c r="T281" s="35"/>
    </row>
    <row r="282" spans="15:20" ht="18" customHeight="1" x14ac:dyDescent="0.25">
      <c r="O282" s="126"/>
      <c r="P282" s="126"/>
      <c r="Q282" s="126"/>
      <c r="R282" s="126"/>
      <c r="S282" s="126"/>
      <c r="T282" s="35"/>
    </row>
    <row r="283" spans="15:20" ht="18" customHeight="1" x14ac:dyDescent="0.25">
      <c r="O283" s="126"/>
      <c r="P283" s="126"/>
      <c r="Q283" s="126"/>
      <c r="R283" s="126"/>
      <c r="S283" s="126"/>
      <c r="T283" s="35"/>
    </row>
    <row r="284" spans="15:20" ht="18" customHeight="1" x14ac:dyDescent="0.25">
      <c r="O284" s="126"/>
      <c r="P284" s="126"/>
      <c r="Q284" s="126"/>
      <c r="R284" s="126"/>
      <c r="S284" s="126"/>
      <c r="T284" s="35"/>
    </row>
    <row r="285" spans="15:20" ht="18" customHeight="1" x14ac:dyDescent="0.25">
      <c r="O285" s="126"/>
      <c r="P285" s="126"/>
      <c r="Q285" s="126"/>
      <c r="R285" s="126"/>
      <c r="S285" s="126"/>
      <c r="T285" s="35"/>
    </row>
    <row r="286" spans="15:20" ht="18" customHeight="1" x14ac:dyDescent="0.25">
      <c r="O286" s="126"/>
      <c r="P286" s="126"/>
      <c r="Q286" s="126"/>
      <c r="R286" s="126"/>
      <c r="S286" s="126"/>
      <c r="T286" s="35"/>
    </row>
    <row r="287" spans="15:20" ht="18" customHeight="1" x14ac:dyDescent="0.25">
      <c r="O287" s="126"/>
      <c r="P287" s="126"/>
      <c r="Q287" s="126"/>
      <c r="R287" s="126"/>
      <c r="S287" s="126"/>
      <c r="T287" s="35"/>
    </row>
    <row r="288" spans="15:20" ht="18" customHeight="1" x14ac:dyDescent="0.25">
      <c r="O288" s="126"/>
      <c r="P288" s="126"/>
      <c r="Q288" s="126"/>
      <c r="R288" s="126"/>
      <c r="S288" s="126"/>
      <c r="T288" s="35"/>
    </row>
    <row r="289" spans="15:20" ht="18" customHeight="1" x14ac:dyDescent="0.25">
      <c r="O289" s="126"/>
      <c r="P289" s="126"/>
      <c r="Q289" s="126"/>
      <c r="R289" s="126"/>
      <c r="S289" s="126"/>
      <c r="T289" s="35"/>
    </row>
    <row r="290" spans="15:20" ht="18" customHeight="1" x14ac:dyDescent="0.25">
      <c r="O290" s="126"/>
      <c r="P290" s="126"/>
      <c r="Q290" s="126"/>
      <c r="R290" s="126"/>
      <c r="S290" s="126"/>
      <c r="T290" s="35"/>
    </row>
    <row r="291" spans="15:20" ht="18" customHeight="1" x14ac:dyDescent="0.25">
      <c r="O291" s="126"/>
      <c r="P291" s="126"/>
      <c r="Q291" s="126"/>
      <c r="R291" s="126"/>
      <c r="S291" s="126"/>
      <c r="T291" s="35"/>
    </row>
    <row r="292" spans="15:20" ht="18" customHeight="1" x14ac:dyDescent="0.25">
      <c r="O292" s="126"/>
      <c r="P292" s="126"/>
      <c r="Q292" s="126"/>
      <c r="R292" s="126"/>
      <c r="S292" s="126"/>
      <c r="T292" s="35"/>
    </row>
    <row r="293" spans="15:20" ht="18" customHeight="1" x14ac:dyDescent="0.25">
      <c r="O293" s="126"/>
      <c r="P293" s="126"/>
      <c r="Q293" s="126"/>
      <c r="R293" s="126"/>
      <c r="S293" s="126"/>
      <c r="T293" s="35"/>
    </row>
    <row r="294" spans="15:20" ht="18" customHeight="1" x14ac:dyDescent="0.25">
      <c r="O294" s="126"/>
      <c r="P294" s="126"/>
      <c r="Q294" s="126"/>
      <c r="R294" s="126"/>
      <c r="S294" s="126"/>
      <c r="T294" s="35"/>
    </row>
    <row r="295" spans="15:20" ht="18" customHeight="1" x14ac:dyDescent="0.25">
      <c r="O295" s="126"/>
      <c r="P295" s="126"/>
      <c r="Q295" s="126"/>
      <c r="R295" s="126"/>
      <c r="S295" s="126"/>
      <c r="T295" s="35"/>
    </row>
    <row r="296" spans="15:20" ht="18" customHeight="1" x14ac:dyDescent="0.25">
      <c r="O296" s="126"/>
      <c r="P296" s="126"/>
      <c r="Q296" s="126"/>
      <c r="R296" s="126"/>
      <c r="S296" s="126"/>
      <c r="T296" s="35"/>
    </row>
    <row r="297" spans="15:20" ht="18" customHeight="1" x14ac:dyDescent="0.25">
      <c r="O297" s="126"/>
      <c r="P297" s="126"/>
      <c r="Q297" s="126"/>
      <c r="R297" s="126"/>
      <c r="S297" s="126"/>
      <c r="T297" s="35"/>
    </row>
    <row r="298" spans="15:20" ht="18" customHeight="1" x14ac:dyDescent="0.25">
      <c r="O298" s="126"/>
      <c r="P298" s="126"/>
      <c r="Q298" s="126"/>
      <c r="R298" s="126"/>
      <c r="S298" s="126"/>
      <c r="T298" s="35"/>
    </row>
    <row r="299" spans="15:20" ht="18" customHeight="1" x14ac:dyDescent="0.25">
      <c r="O299" s="126"/>
      <c r="P299" s="126"/>
      <c r="Q299" s="126"/>
      <c r="R299" s="126"/>
      <c r="S299" s="126"/>
      <c r="T299" s="35"/>
    </row>
    <row r="300" spans="15:20" ht="18" customHeight="1" x14ac:dyDescent="0.25">
      <c r="O300" s="126"/>
      <c r="P300" s="126"/>
      <c r="Q300" s="126"/>
      <c r="R300" s="126"/>
      <c r="S300" s="126"/>
      <c r="T300" s="35"/>
    </row>
    <row r="301" spans="15:20" ht="18" customHeight="1" x14ac:dyDescent="0.25">
      <c r="O301" s="126"/>
      <c r="P301" s="126"/>
      <c r="Q301" s="126"/>
      <c r="R301" s="126"/>
      <c r="S301" s="126"/>
      <c r="T301" s="35"/>
    </row>
    <row r="302" spans="15:20" ht="18" customHeight="1" x14ac:dyDescent="0.25">
      <c r="O302" s="126"/>
      <c r="P302" s="126"/>
      <c r="Q302" s="126"/>
      <c r="R302" s="126"/>
      <c r="S302" s="126"/>
      <c r="T302" s="35"/>
    </row>
    <row r="303" spans="15:20" ht="18" customHeight="1" x14ac:dyDescent="0.25">
      <c r="O303" s="126"/>
      <c r="P303" s="126"/>
      <c r="Q303" s="126"/>
      <c r="R303" s="126"/>
      <c r="S303" s="126"/>
      <c r="T303" s="35"/>
    </row>
    <row r="304" spans="15:20" ht="18" customHeight="1" x14ac:dyDescent="0.25">
      <c r="O304" s="126"/>
      <c r="P304" s="126"/>
      <c r="Q304" s="126"/>
      <c r="R304" s="126"/>
      <c r="S304" s="126"/>
      <c r="T304" s="35"/>
    </row>
    <row r="305" spans="15:20" ht="18" customHeight="1" x14ac:dyDescent="0.25">
      <c r="O305" s="126"/>
      <c r="P305" s="126"/>
      <c r="Q305" s="126"/>
      <c r="R305" s="126"/>
      <c r="S305" s="126"/>
      <c r="T305" s="35"/>
    </row>
    <row r="306" spans="15:20" ht="18" customHeight="1" x14ac:dyDescent="0.25">
      <c r="O306" s="126"/>
      <c r="P306" s="126"/>
      <c r="Q306" s="126"/>
      <c r="R306" s="126"/>
      <c r="S306" s="126"/>
      <c r="T306" s="35"/>
    </row>
    <row r="307" spans="15:20" ht="18" customHeight="1" x14ac:dyDescent="0.25">
      <c r="O307" s="126"/>
      <c r="P307" s="126"/>
      <c r="Q307" s="126"/>
      <c r="R307" s="126"/>
      <c r="S307" s="126"/>
      <c r="T307" s="35"/>
    </row>
    <row r="308" spans="15:20" ht="18" customHeight="1" x14ac:dyDescent="0.25">
      <c r="O308" s="126"/>
      <c r="P308" s="126"/>
      <c r="Q308" s="126"/>
      <c r="R308" s="126"/>
      <c r="S308" s="126"/>
      <c r="T308" s="35"/>
    </row>
    <row r="309" spans="15:20" ht="18" customHeight="1" x14ac:dyDescent="0.25">
      <c r="O309" s="126"/>
      <c r="P309" s="126"/>
      <c r="Q309" s="126"/>
      <c r="R309" s="126"/>
      <c r="S309" s="126"/>
      <c r="T309" s="35"/>
    </row>
    <row r="310" spans="15:20" ht="18" customHeight="1" x14ac:dyDescent="0.25">
      <c r="O310" s="126"/>
      <c r="P310" s="126"/>
      <c r="Q310" s="126"/>
      <c r="R310" s="126"/>
      <c r="S310" s="126"/>
      <c r="T310" s="35"/>
    </row>
    <row r="311" spans="15:20" ht="18" customHeight="1" x14ac:dyDescent="0.25">
      <c r="O311" s="126"/>
      <c r="P311" s="126"/>
      <c r="Q311" s="126"/>
      <c r="R311" s="126"/>
      <c r="S311" s="126"/>
      <c r="T311" s="35"/>
    </row>
    <row r="312" spans="15:20" ht="9.9499999999999993" customHeight="1" x14ac:dyDescent="0.25">
      <c r="O312" s="126"/>
      <c r="P312" s="126"/>
      <c r="Q312" s="126"/>
      <c r="R312" s="126"/>
      <c r="S312" s="126"/>
      <c r="T312" s="35"/>
    </row>
    <row r="313" spans="15:20" ht="9.9499999999999993" customHeight="1" x14ac:dyDescent="0.25">
      <c r="O313" s="126"/>
      <c r="P313" s="126"/>
      <c r="Q313" s="126"/>
      <c r="R313" s="126"/>
      <c r="S313" s="126"/>
      <c r="T313" s="35"/>
    </row>
    <row r="314" spans="15:20" ht="9.9499999999999993" customHeight="1" x14ac:dyDescent="0.25">
      <c r="O314" s="126"/>
      <c r="P314" s="126"/>
      <c r="Q314" s="126"/>
      <c r="R314" s="126"/>
      <c r="S314" s="126"/>
      <c r="T314" s="35"/>
    </row>
    <row r="315" spans="15:20" ht="9.9499999999999993" customHeight="1" x14ac:dyDescent="0.25">
      <c r="O315" s="126"/>
      <c r="P315" s="126"/>
      <c r="Q315" s="126"/>
      <c r="R315" s="126"/>
      <c r="S315" s="126"/>
      <c r="T315" s="35"/>
    </row>
    <row r="316" spans="15:20" ht="9.9499999999999993" customHeight="1" x14ac:dyDescent="0.25">
      <c r="O316" s="126"/>
      <c r="P316" s="126"/>
      <c r="Q316" s="126"/>
      <c r="R316" s="126"/>
      <c r="S316" s="126"/>
      <c r="T316" s="35"/>
    </row>
    <row r="317" spans="15:20" ht="9.9499999999999993" customHeight="1" x14ac:dyDescent="0.25">
      <c r="O317" s="126"/>
      <c r="P317" s="126"/>
      <c r="Q317" s="126"/>
      <c r="R317" s="126"/>
      <c r="S317" s="126"/>
      <c r="T317" s="35"/>
    </row>
    <row r="318" spans="15:20" ht="9.9499999999999993" customHeight="1" x14ac:dyDescent="0.25">
      <c r="O318" s="126"/>
      <c r="P318" s="126"/>
      <c r="Q318" s="126"/>
      <c r="R318" s="126"/>
      <c r="S318" s="126"/>
      <c r="T318" s="35"/>
    </row>
    <row r="319" spans="15:20" ht="9.9499999999999993" customHeight="1" x14ac:dyDescent="0.25">
      <c r="O319" s="126"/>
      <c r="P319" s="126"/>
      <c r="Q319" s="126"/>
      <c r="R319" s="126"/>
      <c r="S319" s="126"/>
      <c r="T319" s="35"/>
    </row>
    <row r="320" spans="15:20" ht="9.9499999999999993" customHeight="1" x14ac:dyDescent="0.25">
      <c r="O320" s="126"/>
      <c r="P320" s="126"/>
      <c r="Q320" s="126"/>
      <c r="R320" s="126"/>
      <c r="S320" s="126"/>
      <c r="T320" s="35"/>
    </row>
    <row r="321" spans="15:20" ht="9.9499999999999993" customHeight="1" x14ac:dyDescent="0.25">
      <c r="O321" s="126"/>
      <c r="P321" s="126"/>
      <c r="Q321" s="126"/>
      <c r="R321" s="126"/>
      <c r="S321" s="126"/>
      <c r="T321" s="35"/>
    </row>
    <row r="322" spans="15:20" ht="9.9499999999999993" customHeight="1" x14ac:dyDescent="0.25">
      <c r="O322" s="126"/>
      <c r="P322" s="126"/>
      <c r="Q322" s="126"/>
      <c r="R322" s="126"/>
      <c r="S322" s="126"/>
      <c r="T322" s="35"/>
    </row>
    <row r="323" spans="15:20" ht="9.9499999999999993" customHeight="1" x14ac:dyDescent="0.25">
      <c r="O323" s="126"/>
      <c r="P323" s="126"/>
      <c r="Q323" s="126"/>
      <c r="R323" s="126"/>
      <c r="S323" s="126"/>
      <c r="T323" s="35"/>
    </row>
    <row r="324" spans="15:20" ht="9.9499999999999993" customHeight="1" x14ac:dyDescent="0.25">
      <c r="O324" s="126"/>
      <c r="P324" s="126"/>
      <c r="Q324" s="126"/>
      <c r="R324" s="126"/>
      <c r="S324" s="126"/>
      <c r="T324" s="35"/>
    </row>
    <row r="325" spans="15:20" ht="9.9499999999999993" customHeight="1" x14ac:dyDescent="0.25">
      <c r="O325" s="126"/>
      <c r="P325" s="126"/>
      <c r="Q325" s="126"/>
      <c r="R325" s="126"/>
      <c r="S325" s="126"/>
      <c r="T325" s="35"/>
    </row>
    <row r="326" spans="15:20" ht="9.9499999999999993" customHeight="1" x14ac:dyDescent="0.25"/>
    <row r="327" spans="15:20" ht="9.9499999999999993" customHeight="1" x14ac:dyDescent="0.25"/>
    <row r="328" spans="15:20" ht="9.9499999999999993" customHeight="1" x14ac:dyDescent="0.25"/>
    <row r="329" spans="15:20" ht="9.9499999999999993" customHeight="1" x14ac:dyDescent="0.25"/>
    <row r="330" spans="15:20" ht="9.9499999999999993" customHeight="1" x14ac:dyDescent="0.25"/>
    <row r="331" spans="15:20" ht="9.9499999999999993" customHeight="1" x14ac:dyDescent="0.25"/>
    <row r="332" spans="15:20" ht="9.9499999999999993" customHeight="1" x14ac:dyDescent="0.25"/>
    <row r="333" spans="15:20" ht="9.9499999999999993" customHeight="1" x14ac:dyDescent="0.25"/>
    <row r="334" spans="15:20" ht="9.9499999999999993" customHeight="1" x14ac:dyDescent="0.25"/>
    <row r="335" spans="15:20" ht="9.9499999999999993" customHeight="1" x14ac:dyDescent="0.25"/>
    <row r="336" spans="15:20"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row r="376" ht="9.9499999999999993" customHeight="1" x14ac:dyDescent="0.25"/>
    <row r="377" ht="9.9499999999999993" customHeight="1" x14ac:dyDescent="0.25"/>
    <row r="378" ht="9.9499999999999993" customHeight="1" x14ac:dyDescent="0.25"/>
    <row r="379" ht="9.9499999999999993" customHeight="1" x14ac:dyDescent="0.25"/>
    <row r="380" ht="9.9499999999999993" customHeight="1" x14ac:dyDescent="0.25"/>
    <row r="381" ht="9.9499999999999993" customHeight="1" x14ac:dyDescent="0.25"/>
    <row r="382" ht="9.9499999999999993" customHeight="1" x14ac:dyDescent="0.25"/>
    <row r="383" ht="9.9499999999999993" customHeight="1" x14ac:dyDescent="0.25"/>
    <row r="384" ht="9.9499999999999993" customHeight="1" x14ac:dyDescent="0.25"/>
    <row r="385" ht="9.9499999999999993" customHeight="1" x14ac:dyDescent="0.25"/>
    <row r="386" ht="9.9499999999999993" customHeight="1" x14ac:dyDescent="0.25"/>
    <row r="387" ht="9.9499999999999993" customHeight="1" x14ac:dyDescent="0.25"/>
    <row r="388" ht="9.9499999999999993" customHeight="1" x14ac:dyDescent="0.25"/>
    <row r="389" ht="9.9499999999999993" customHeight="1" x14ac:dyDescent="0.25"/>
    <row r="390" ht="9.9499999999999993" customHeight="1" x14ac:dyDescent="0.25"/>
    <row r="391" ht="9.9499999999999993" customHeight="1" x14ac:dyDescent="0.25"/>
    <row r="392" ht="9.9499999999999993" customHeight="1" x14ac:dyDescent="0.25"/>
    <row r="393" ht="9.9499999999999993" customHeight="1" x14ac:dyDescent="0.25"/>
    <row r="394" ht="9.9499999999999993" customHeight="1" x14ac:dyDescent="0.25"/>
    <row r="395" ht="9.9499999999999993" customHeight="1" x14ac:dyDescent="0.25"/>
    <row r="396" ht="9.9499999999999993" customHeight="1" x14ac:dyDescent="0.25"/>
    <row r="397" ht="9.9499999999999993" customHeight="1" x14ac:dyDescent="0.25"/>
    <row r="398" ht="9.9499999999999993" customHeight="1" x14ac:dyDescent="0.25"/>
    <row r="399" ht="9.9499999999999993" customHeight="1" x14ac:dyDescent="0.25"/>
    <row r="400" ht="9.9499999999999993" customHeight="1" x14ac:dyDescent="0.25"/>
    <row r="401" ht="9.9499999999999993" customHeight="1" x14ac:dyDescent="0.25"/>
    <row r="402" ht="9.9499999999999993" customHeight="1" x14ac:dyDescent="0.25"/>
    <row r="403" ht="9.9499999999999993" customHeight="1" x14ac:dyDescent="0.25"/>
    <row r="404" ht="9.9499999999999993" customHeight="1" x14ac:dyDescent="0.25"/>
    <row r="405" ht="9.9499999999999993" customHeight="1" x14ac:dyDescent="0.25"/>
    <row r="406" ht="9.9499999999999993" customHeight="1" x14ac:dyDescent="0.25"/>
    <row r="407" ht="9.9499999999999993" customHeight="1" x14ac:dyDescent="0.25"/>
    <row r="408" ht="9.9499999999999993" customHeight="1" x14ac:dyDescent="0.25"/>
    <row r="409" ht="9.9499999999999993" customHeight="1" x14ac:dyDescent="0.25"/>
    <row r="410" ht="9.9499999999999993" customHeight="1" x14ac:dyDescent="0.25"/>
    <row r="411" ht="9.9499999999999993" customHeight="1" x14ac:dyDescent="0.25"/>
    <row r="412" ht="9.9499999999999993" customHeight="1" x14ac:dyDescent="0.25"/>
    <row r="413" ht="9.9499999999999993" customHeight="1" x14ac:dyDescent="0.25"/>
    <row r="414" ht="9.9499999999999993" customHeight="1" x14ac:dyDescent="0.25"/>
    <row r="415" ht="9.9499999999999993" customHeight="1" x14ac:dyDescent="0.25"/>
    <row r="416" ht="9.9499999999999993" customHeight="1" x14ac:dyDescent="0.25"/>
    <row r="417" ht="9.9499999999999993" customHeight="1" x14ac:dyDescent="0.25"/>
    <row r="418" ht="9.9499999999999993" customHeight="1" x14ac:dyDescent="0.25"/>
    <row r="419" ht="9.9499999999999993" customHeight="1" x14ac:dyDescent="0.25"/>
    <row r="420" ht="9.9499999999999993" customHeight="1" x14ac:dyDescent="0.25"/>
    <row r="421" ht="9.9499999999999993" customHeight="1" x14ac:dyDescent="0.25"/>
    <row r="422" ht="9.9499999999999993" customHeight="1" x14ac:dyDescent="0.25"/>
    <row r="423" ht="9.9499999999999993" customHeight="1" x14ac:dyDescent="0.25"/>
    <row r="424" ht="9.9499999999999993" customHeight="1" x14ac:dyDescent="0.25"/>
    <row r="425" ht="9.9499999999999993" customHeight="1" x14ac:dyDescent="0.25"/>
    <row r="426" ht="9.9499999999999993" customHeight="1" x14ac:dyDescent="0.25"/>
    <row r="427" ht="9.9499999999999993" customHeight="1" x14ac:dyDescent="0.25"/>
    <row r="428" ht="9.9499999999999993" customHeight="1" x14ac:dyDescent="0.25"/>
    <row r="429" ht="9.9499999999999993" customHeight="1" x14ac:dyDescent="0.25"/>
    <row r="430" ht="9.9499999999999993" customHeight="1" x14ac:dyDescent="0.25"/>
    <row r="431" ht="9.9499999999999993" customHeight="1" x14ac:dyDescent="0.25"/>
    <row r="432" ht="9.9499999999999993" customHeight="1" x14ac:dyDescent="0.25"/>
    <row r="433" ht="9.9499999999999993" customHeight="1" x14ac:dyDescent="0.25"/>
    <row r="434" ht="9.9499999999999993" customHeight="1" x14ac:dyDescent="0.25"/>
    <row r="435" ht="9.9499999999999993" customHeight="1" x14ac:dyDescent="0.25"/>
    <row r="436" ht="9.9499999999999993" customHeight="1" x14ac:dyDescent="0.25"/>
    <row r="437" ht="9.9499999999999993" customHeight="1" x14ac:dyDescent="0.25"/>
    <row r="438" ht="9.9499999999999993" customHeight="1" x14ac:dyDescent="0.25"/>
    <row r="439" ht="9.9499999999999993" customHeight="1" x14ac:dyDescent="0.25"/>
    <row r="440" ht="9.9499999999999993" customHeight="1" x14ac:dyDescent="0.25"/>
    <row r="441" ht="9.9499999999999993" customHeight="1" x14ac:dyDescent="0.25"/>
    <row r="442" ht="9.9499999999999993" customHeight="1" x14ac:dyDescent="0.25"/>
    <row r="443" ht="9.9499999999999993" customHeight="1" x14ac:dyDescent="0.25"/>
    <row r="444" ht="9.9499999999999993" customHeight="1" x14ac:dyDescent="0.25"/>
    <row r="445" ht="9.9499999999999993" customHeight="1" x14ac:dyDescent="0.25"/>
    <row r="446" ht="9.9499999999999993" customHeight="1" x14ac:dyDescent="0.25"/>
    <row r="447" ht="9.9499999999999993" customHeight="1" x14ac:dyDescent="0.25"/>
    <row r="448" ht="9.9499999999999993" customHeight="1" x14ac:dyDescent="0.25"/>
    <row r="449" ht="9.9499999999999993" customHeight="1" x14ac:dyDescent="0.25"/>
    <row r="450" ht="9.9499999999999993" customHeight="1" x14ac:dyDescent="0.25"/>
    <row r="451" ht="9.9499999999999993" customHeight="1" x14ac:dyDescent="0.25"/>
    <row r="452" ht="9.9499999999999993" customHeight="1" x14ac:dyDescent="0.25"/>
    <row r="453" ht="9.9499999999999993" customHeight="1" x14ac:dyDescent="0.25"/>
    <row r="454" ht="9.9499999999999993" customHeight="1" x14ac:dyDescent="0.25"/>
    <row r="455" ht="9.9499999999999993" customHeight="1" x14ac:dyDescent="0.25"/>
    <row r="456" ht="9.9499999999999993" customHeight="1" x14ac:dyDescent="0.25"/>
    <row r="457" ht="9.9499999999999993" customHeight="1" x14ac:dyDescent="0.25"/>
    <row r="458" ht="9.9499999999999993" customHeight="1" x14ac:dyDescent="0.25"/>
    <row r="459" ht="9.9499999999999993" customHeight="1" x14ac:dyDescent="0.25"/>
    <row r="460" ht="9.9499999999999993" customHeight="1" x14ac:dyDescent="0.25"/>
    <row r="461" ht="9.9499999999999993" customHeight="1" x14ac:dyDescent="0.25"/>
    <row r="462" ht="9.9499999999999993" customHeight="1" x14ac:dyDescent="0.25"/>
    <row r="463" ht="9.9499999999999993" customHeight="1" x14ac:dyDescent="0.25"/>
    <row r="464" ht="9.9499999999999993" customHeight="1" x14ac:dyDescent="0.25"/>
    <row r="465" ht="9.9499999999999993" customHeight="1" x14ac:dyDescent="0.25"/>
    <row r="466" ht="9.9499999999999993" customHeight="1" x14ac:dyDescent="0.25"/>
    <row r="467" ht="9.9499999999999993" customHeight="1" x14ac:dyDescent="0.25"/>
    <row r="468" ht="9.9499999999999993" customHeight="1" x14ac:dyDescent="0.25"/>
    <row r="469" ht="9.9499999999999993" customHeight="1" x14ac:dyDescent="0.25"/>
    <row r="470" ht="9.9499999999999993" customHeight="1" x14ac:dyDescent="0.25"/>
    <row r="471" ht="9.9499999999999993" customHeight="1" x14ac:dyDescent="0.25"/>
    <row r="472" ht="9.9499999999999993" customHeight="1" x14ac:dyDescent="0.25"/>
    <row r="473" ht="9.9499999999999993" customHeight="1" x14ac:dyDescent="0.25"/>
    <row r="474" ht="9.9499999999999993" customHeight="1" x14ac:dyDescent="0.25"/>
    <row r="475" ht="9.9499999999999993" customHeight="1" x14ac:dyDescent="0.25"/>
    <row r="476" ht="9.9499999999999993" customHeight="1" x14ac:dyDescent="0.25"/>
    <row r="477" ht="9.9499999999999993" customHeight="1" x14ac:dyDescent="0.25"/>
    <row r="478" ht="9.9499999999999993" customHeight="1" x14ac:dyDescent="0.25"/>
    <row r="479" ht="9.9499999999999993" customHeight="1" x14ac:dyDescent="0.25"/>
    <row r="480" ht="9.9499999999999993" customHeight="1" x14ac:dyDescent="0.25"/>
    <row r="481" ht="9.9499999999999993" customHeight="1" x14ac:dyDescent="0.25"/>
    <row r="482" ht="9.9499999999999993" customHeight="1" x14ac:dyDescent="0.25"/>
    <row r="483" ht="9.9499999999999993" customHeight="1" x14ac:dyDescent="0.25"/>
    <row r="484" ht="9.9499999999999993" customHeight="1" x14ac:dyDescent="0.25"/>
    <row r="485" ht="9.9499999999999993" customHeight="1" x14ac:dyDescent="0.25"/>
    <row r="486" ht="9.9499999999999993" customHeight="1" x14ac:dyDescent="0.25"/>
    <row r="487" ht="9.9499999999999993" customHeight="1" x14ac:dyDescent="0.25"/>
    <row r="488" ht="9.9499999999999993" customHeight="1" x14ac:dyDescent="0.25"/>
    <row r="489" ht="9.9499999999999993" customHeight="1" x14ac:dyDescent="0.25"/>
    <row r="490" ht="9.9499999999999993" customHeight="1" x14ac:dyDescent="0.25"/>
    <row r="491" ht="9.9499999999999993" customHeight="1" x14ac:dyDescent="0.25"/>
    <row r="492" ht="9.9499999999999993" customHeight="1" x14ac:dyDescent="0.25"/>
    <row r="493" ht="9.9499999999999993" customHeight="1" x14ac:dyDescent="0.25"/>
    <row r="494" ht="9.9499999999999993" customHeight="1" x14ac:dyDescent="0.25"/>
    <row r="495" ht="9.9499999999999993" customHeight="1" x14ac:dyDescent="0.25"/>
    <row r="496"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sheetData>
  <sheetProtection algorithmName="SHA-512" hashValue="d5SH5LZFzoeXwTOFcG4YVClx8H9XFjC6Ssz6I10ahUdXK10tCdF1ZLaTHHX+dXCcp8mou8LgvIXpkEcDEEnLig==" saltValue="JKdAF8Yx0K9X7A3l4YNw+Q==" spinCount="100000" sheet="1" objects="1" scenarios="1"/>
  <mergeCells count="490">
    <mergeCell ref="U98:V98"/>
    <mergeCell ref="U99:V99"/>
    <mergeCell ref="U178:V178"/>
    <mergeCell ref="U179:V179"/>
    <mergeCell ref="O178:P178"/>
    <mergeCell ref="Q178:R178"/>
    <mergeCell ref="S178:T178"/>
    <mergeCell ref="O179:P179"/>
    <mergeCell ref="Q179:R179"/>
    <mergeCell ref="S179:T179"/>
    <mergeCell ref="P156:Q156"/>
    <mergeCell ref="R156:S156"/>
    <mergeCell ref="P157:Q157"/>
    <mergeCell ref="R157:S157"/>
    <mergeCell ref="P150:Q150"/>
    <mergeCell ref="R150:S150"/>
    <mergeCell ref="P151:Q151"/>
    <mergeCell ref="R151:S151"/>
    <mergeCell ref="P152:Q152"/>
    <mergeCell ref="R152:S152"/>
    <mergeCell ref="P147:Q147"/>
    <mergeCell ref="R147:S147"/>
    <mergeCell ref="P148:Q148"/>
    <mergeCell ref="R148:S148"/>
    <mergeCell ref="O258:P258"/>
    <mergeCell ref="Q258:R258"/>
    <mergeCell ref="O256:P256"/>
    <mergeCell ref="Q256:R256"/>
    <mergeCell ref="O257:P257"/>
    <mergeCell ref="Q257:R257"/>
    <mergeCell ref="P236:Q236"/>
    <mergeCell ref="R236:S236"/>
    <mergeCell ref="P237:Q237"/>
    <mergeCell ref="R237:S237"/>
    <mergeCell ref="S257:T257"/>
    <mergeCell ref="P230:Q230"/>
    <mergeCell ref="R230:S230"/>
    <mergeCell ref="P231:Q231"/>
    <mergeCell ref="R231:S231"/>
    <mergeCell ref="P232:Q232"/>
    <mergeCell ref="R232:S232"/>
    <mergeCell ref="AA252:AB252"/>
    <mergeCell ref="AN254:AO254"/>
    <mergeCell ref="AA251:AB251"/>
    <mergeCell ref="AC251:AD251"/>
    <mergeCell ref="AG251:AH251"/>
    <mergeCell ref="AI251:AJ251"/>
    <mergeCell ref="O252:P252"/>
    <mergeCell ref="Q252:R252"/>
    <mergeCell ref="S252:T252"/>
    <mergeCell ref="U252:V252"/>
    <mergeCell ref="W252:X252"/>
    <mergeCell ref="Y252:Z252"/>
    <mergeCell ref="O251:P251"/>
    <mergeCell ref="Q251:R251"/>
    <mergeCell ref="S251:T251"/>
    <mergeCell ref="U251:V251"/>
    <mergeCell ref="W251:X251"/>
    <mergeCell ref="Y251:Z251"/>
    <mergeCell ref="AC252:AD252"/>
    <mergeCell ref="AG252:AH252"/>
    <mergeCell ref="AI252:AJ252"/>
    <mergeCell ref="AA249:AB249"/>
    <mergeCell ref="AC249:AD249"/>
    <mergeCell ref="AG249:AH249"/>
    <mergeCell ref="AI249:AJ249"/>
    <mergeCell ref="O250:P250"/>
    <mergeCell ref="Q250:R250"/>
    <mergeCell ref="S250:T250"/>
    <mergeCell ref="U250:V250"/>
    <mergeCell ref="W250:X250"/>
    <mergeCell ref="Y250:Z250"/>
    <mergeCell ref="O249:P249"/>
    <mergeCell ref="Q249:R249"/>
    <mergeCell ref="S249:T249"/>
    <mergeCell ref="U249:V249"/>
    <mergeCell ref="W249:X249"/>
    <mergeCell ref="Y249:Z249"/>
    <mergeCell ref="AA250:AB250"/>
    <mergeCell ref="AC250:AD250"/>
    <mergeCell ref="AG250:AH250"/>
    <mergeCell ref="AI250:AJ250"/>
    <mergeCell ref="AE248:AF248"/>
    <mergeCell ref="AG248:AJ248"/>
    <mergeCell ref="AK248:AL248"/>
    <mergeCell ref="AN248:AO248"/>
    <mergeCell ref="E241:L241"/>
    <mergeCell ref="E242:L242"/>
    <mergeCell ref="E243:L243"/>
    <mergeCell ref="E244:L244"/>
    <mergeCell ref="O248:R248"/>
    <mergeCell ref="S248:V248"/>
    <mergeCell ref="G238:H238"/>
    <mergeCell ref="P238:Q238"/>
    <mergeCell ref="R238:S238"/>
    <mergeCell ref="P233:Q233"/>
    <mergeCell ref="R233:S233"/>
    <mergeCell ref="P234:Q234"/>
    <mergeCell ref="R234:S234"/>
    <mergeCell ref="P235:Q235"/>
    <mergeCell ref="R235:S235"/>
    <mergeCell ref="P227:Q227"/>
    <mergeCell ref="R227:S227"/>
    <mergeCell ref="P228:Q228"/>
    <mergeCell ref="R228:S228"/>
    <mergeCell ref="P229:Q229"/>
    <mergeCell ref="R229:S229"/>
    <mergeCell ref="P224:Q224"/>
    <mergeCell ref="R224:S224"/>
    <mergeCell ref="P225:Q225"/>
    <mergeCell ref="R225:S225"/>
    <mergeCell ref="P226:Q226"/>
    <mergeCell ref="R226:S226"/>
    <mergeCell ref="P221:Q221"/>
    <mergeCell ref="R221:S221"/>
    <mergeCell ref="P222:Q222"/>
    <mergeCell ref="R222:S222"/>
    <mergeCell ref="P223:Q223"/>
    <mergeCell ref="R223:S223"/>
    <mergeCell ref="P218:Q218"/>
    <mergeCell ref="R218:S218"/>
    <mergeCell ref="P219:Q219"/>
    <mergeCell ref="R219:S219"/>
    <mergeCell ref="P220:Q220"/>
    <mergeCell ref="R220:S220"/>
    <mergeCell ref="P211:Q211"/>
    <mergeCell ref="R211:S211"/>
    <mergeCell ref="C207:E207"/>
    <mergeCell ref="R207:S207"/>
    <mergeCell ref="P215:Q215"/>
    <mergeCell ref="R215:S215"/>
    <mergeCell ref="P216:Q216"/>
    <mergeCell ref="R216:S216"/>
    <mergeCell ref="P217:Q217"/>
    <mergeCell ref="R217:S217"/>
    <mergeCell ref="P212:Q212"/>
    <mergeCell ref="R212:S212"/>
    <mergeCell ref="P213:Q213"/>
    <mergeCell ref="R213:S213"/>
    <mergeCell ref="P214:Q214"/>
    <mergeCell ref="R214:S214"/>
    <mergeCell ref="P208:Q208"/>
    <mergeCell ref="R208:S208"/>
    <mergeCell ref="T206:U206"/>
    <mergeCell ref="V206:W206"/>
    <mergeCell ref="P209:Q209"/>
    <mergeCell ref="R209:S209"/>
    <mergeCell ref="P210:Q210"/>
    <mergeCell ref="R210:S210"/>
    <mergeCell ref="O201:Q201"/>
    <mergeCell ref="B205:B206"/>
    <mergeCell ref="C205:C206"/>
    <mergeCell ref="D205:D206"/>
    <mergeCell ref="E205:E206"/>
    <mergeCell ref="F205:F206"/>
    <mergeCell ref="G205:H205"/>
    <mergeCell ref="I205:J205"/>
    <mergeCell ref="K205:L205"/>
    <mergeCell ref="O205:O206"/>
    <mergeCell ref="C203:L203"/>
    <mergeCell ref="C195:K195"/>
    <mergeCell ref="C196:K196"/>
    <mergeCell ref="C197:K197"/>
    <mergeCell ref="C198:K198"/>
    <mergeCell ref="C199:K199"/>
    <mergeCell ref="C200:K200"/>
    <mergeCell ref="C187:D187"/>
    <mergeCell ref="C188:D188"/>
    <mergeCell ref="C191:K191"/>
    <mergeCell ref="C192:K192"/>
    <mergeCell ref="C193:K193"/>
    <mergeCell ref="C194:K194"/>
    <mergeCell ref="G185:I185"/>
    <mergeCell ref="C186:D186"/>
    <mergeCell ref="AI182:AL182"/>
    <mergeCell ref="AN182:AO182"/>
    <mergeCell ref="O183:P183"/>
    <mergeCell ref="Q183:R183"/>
    <mergeCell ref="S183:T183"/>
    <mergeCell ref="U183:V183"/>
    <mergeCell ref="W183:X183"/>
    <mergeCell ref="Y183:Z183"/>
    <mergeCell ref="AA183:AB183"/>
    <mergeCell ref="AC183:AD183"/>
    <mergeCell ref="H182:K182"/>
    <mergeCell ref="O182:R182"/>
    <mergeCell ref="S182:V182"/>
    <mergeCell ref="W182:Z182"/>
    <mergeCell ref="AA182:AD182"/>
    <mergeCell ref="AE182:AH182"/>
    <mergeCell ref="C183:F183"/>
    <mergeCell ref="E170:L170"/>
    <mergeCell ref="E171:L171"/>
    <mergeCell ref="H173:J173"/>
    <mergeCell ref="G176:H176"/>
    <mergeCell ref="I176:J176"/>
    <mergeCell ref="K176:L176"/>
    <mergeCell ref="E161:L161"/>
    <mergeCell ref="E162:L162"/>
    <mergeCell ref="E163:L163"/>
    <mergeCell ref="E164:L164"/>
    <mergeCell ref="E168:L168"/>
    <mergeCell ref="E169:L169"/>
    <mergeCell ref="G158:H158"/>
    <mergeCell ref="P158:Q158"/>
    <mergeCell ref="R158:S158"/>
    <mergeCell ref="P153:Q153"/>
    <mergeCell ref="R153:S153"/>
    <mergeCell ref="P154:Q154"/>
    <mergeCell ref="R154:S154"/>
    <mergeCell ref="P155:Q155"/>
    <mergeCell ref="R155:S155"/>
    <mergeCell ref="P149:Q149"/>
    <mergeCell ref="R149:S149"/>
    <mergeCell ref="P144:Q144"/>
    <mergeCell ref="R144:S144"/>
    <mergeCell ref="P145:Q145"/>
    <mergeCell ref="R145:S145"/>
    <mergeCell ref="P146:Q146"/>
    <mergeCell ref="R146:S146"/>
    <mergeCell ref="P141:Q141"/>
    <mergeCell ref="R141:S141"/>
    <mergeCell ref="P142:Q142"/>
    <mergeCell ref="R142:S142"/>
    <mergeCell ref="P143:Q143"/>
    <mergeCell ref="R143:S143"/>
    <mergeCell ref="P138:Q138"/>
    <mergeCell ref="R138:S138"/>
    <mergeCell ref="P139:Q139"/>
    <mergeCell ref="R139:S139"/>
    <mergeCell ref="P140:Q140"/>
    <mergeCell ref="R140:S140"/>
    <mergeCell ref="P135:Q135"/>
    <mergeCell ref="R135:S135"/>
    <mergeCell ref="P136:Q136"/>
    <mergeCell ref="R136:S136"/>
    <mergeCell ref="P137:Q137"/>
    <mergeCell ref="R137:S137"/>
    <mergeCell ref="P132:Q132"/>
    <mergeCell ref="R132:S132"/>
    <mergeCell ref="P133:Q133"/>
    <mergeCell ref="R133:S133"/>
    <mergeCell ref="P134:Q134"/>
    <mergeCell ref="R134:S134"/>
    <mergeCell ref="P129:Q129"/>
    <mergeCell ref="R129:S129"/>
    <mergeCell ref="P130:Q130"/>
    <mergeCell ref="R130:S130"/>
    <mergeCell ref="P131:Q131"/>
    <mergeCell ref="R131:S131"/>
    <mergeCell ref="C127:E127"/>
    <mergeCell ref="R127:S127"/>
    <mergeCell ref="T127:U127"/>
    <mergeCell ref="V127:W127"/>
    <mergeCell ref="P128:Q128"/>
    <mergeCell ref="R128:S128"/>
    <mergeCell ref="K125:L125"/>
    <mergeCell ref="O125:O126"/>
    <mergeCell ref="R126:S126"/>
    <mergeCell ref="T126:U126"/>
    <mergeCell ref="V126:W126"/>
    <mergeCell ref="C119:K119"/>
    <mergeCell ref="C120:K120"/>
    <mergeCell ref="O121:Q121"/>
    <mergeCell ref="B125:B126"/>
    <mergeCell ref="C125:C126"/>
    <mergeCell ref="D125:D126"/>
    <mergeCell ref="E125:E126"/>
    <mergeCell ref="F125:F126"/>
    <mergeCell ref="G125:H125"/>
    <mergeCell ref="I125:J125"/>
    <mergeCell ref="C123:L123"/>
    <mergeCell ref="C116:K116"/>
    <mergeCell ref="C117:K117"/>
    <mergeCell ref="C118:K118"/>
    <mergeCell ref="G105:I105"/>
    <mergeCell ref="C106:D106"/>
    <mergeCell ref="C107:D107"/>
    <mergeCell ref="C108:D108"/>
    <mergeCell ref="C111:K111"/>
    <mergeCell ref="C112:K112"/>
    <mergeCell ref="O103:P103"/>
    <mergeCell ref="Q103:R103"/>
    <mergeCell ref="S103:T103"/>
    <mergeCell ref="U103:V103"/>
    <mergeCell ref="W103:X103"/>
    <mergeCell ref="Y103:Z103"/>
    <mergeCell ref="C113:K113"/>
    <mergeCell ref="C114:K114"/>
    <mergeCell ref="C115:K115"/>
    <mergeCell ref="C103:F103"/>
    <mergeCell ref="G96:H96"/>
    <mergeCell ref="I96:J96"/>
    <mergeCell ref="K96:L96"/>
    <mergeCell ref="H102:K102"/>
    <mergeCell ref="O102:R102"/>
    <mergeCell ref="O98:P98"/>
    <mergeCell ref="Q98:R98"/>
    <mergeCell ref="S98:T98"/>
    <mergeCell ref="O99:P99"/>
    <mergeCell ref="Q99:R99"/>
    <mergeCell ref="S99:T99"/>
    <mergeCell ref="E83:L83"/>
    <mergeCell ref="E84:L84"/>
    <mergeCell ref="E88:L88"/>
    <mergeCell ref="E89:L89"/>
    <mergeCell ref="E90:L90"/>
    <mergeCell ref="E91:L91"/>
    <mergeCell ref="E81:L81"/>
    <mergeCell ref="E82:L82"/>
    <mergeCell ref="H93:J93"/>
    <mergeCell ref="P76:Q76"/>
    <mergeCell ref="R76:S76"/>
    <mergeCell ref="P77:Q77"/>
    <mergeCell ref="R77:S77"/>
    <mergeCell ref="G78:H78"/>
    <mergeCell ref="P78:Q78"/>
    <mergeCell ref="R78:S78"/>
    <mergeCell ref="P73:Q73"/>
    <mergeCell ref="R73:S73"/>
    <mergeCell ref="P74:Q74"/>
    <mergeCell ref="R74:S74"/>
    <mergeCell ref="P75:Q75"/>
    <mergeCell ref="R75:S75"/>
    <mergeCell ref="P70:Q70"/>
    <mergeCell ref="R70:S70"/>
    <mergeCell ref="P71:Q71"/>
    <mergeCell ref="R71:S71"/>
    <mergeCell ref="P72:Q72"/>
    <mergeCell ref="R72:S72"/>
    <mergeCell ref="P67:Q67"/>
    <mergeCell ref="R67:S67"/>
    <mergeCell ref="P68:Q68"/>
    <mergeCell ref="R68:S68"/>
    <mergeCell ref="P69:Q69"/>
    <mergeCell ref="R69:S69"/>
    <mergeCell ref="P64:Q64"/>
    <mergeCell ref="R64:S64"/>
    <mergeCell ref="P65:Q65"/>
    <mergeCell ref="R65:S65"/>
    <mergeCell ref="P66:Q66"/>
    <mergeCell ref="R66:S66"/>
    <mergeCell ref="P61:Q61"/>
    <mergeCell ref="R61:S61"/>
    <mergeCell ref="P62:Q62"/>
    <mergeCell ref="R62:S62"/>
    <mergeCell ref="P63:Q63"/>
    <mergeCell ref="R63:S63"/>
    <mergeCell ref="P58:Q58"/>
    <mergeCell ref="R58:S58"/>
    <mergeCell ref="P59:Q59"/>
    <mergeCell ref="R59:S59"/>
    <mergeCell ref="P60:Q60"/>
    <mergeCell ref="R60:S60"/>
    <mergeCell ref="P55:Q55"/>
    <mergeCell ref="R55:S55"/>
    <mergeCell ref="P56:Q56"/>
    <mergeCell ref="R56:S56"/>
    <mergeCell ref="P57:Q57"/>
    <mergeCell ref="R57:S57"/>
    <mergeCell ref="P52:Q52"/>
    <mergeCell ref="R52:S52"/>
    <mergeCell ref="P53:Q53"/>
    <mergeCell ref="R53:S53"/>
    <mergeCell ref="P54:Q54"/>
    <mergeCell ref="R54:S54"/>
    <mergeCell ref="P49:Q49"/>
    <mergeCell ref="R49:S49"/>
    <mergeCell ref="P50:Q50"/>
    <mergeCell ref="R50:S50"/>
    <mergeCell ref="P51:Q51"/>
    <mergeCell ref="R51:S51"/>
    <mergeCell ref="C47:E47"/>
    <mergeCell ref="R47:S47"/>
    <mergeCell ref="T47:U47"/>
    <mergeCell ref="V47:W47"/>
    <mergeCell ref="P48:Q48"/>
    <mergeCell ref="R48:S48"/>
    <mergeCell ref="K45:L45"/>
    <mergeCell ref="O45:O46"/>
    <mergeCell ref="R46:S46"/>
    <mergeCell ref="T46:U46"/>
    <mergeCell ref="V46:W46"/>
    <mergeCell ref="C39:K39"/>
    <mergeCell ref="C40:K40"/>
    <mergeCell ref="O41:Q41"/>
    <mergeCell ref="B45:B46"/>
    <mergeCell ref="C45:C46"/>
    <mergeCell ref="D45:D46"/>
    <mergeCell ref="E45:E46"/>
    <mergeCell ref="F45:F46"/>
    <mergeCell ref="G45:H45"/>
    <mergeCell ref="I45:J45"/>
    <mergeCell ref="C43:L43"/>
    <mergeCell ref="W23:X23"/>
    <mergeCell ref="Y23:Z23"/>
    <mergeCell ref="C33:K33"/>
    <mergeCell ref="C34:K34"/>
    <mergeCell ref="C35:K35"/>
    <mergeCell ref="C23:F23"/>
    <mergeCell ref="C36:K36"/>
    <mergeCell ref="C37:K37"/>
    <mergeCell ref="C38:K38"/>
    <mergeCell ref="G25:I25"/>
    <mergeCell ref="C26:D26"/>
    <mergeCell ref="C27:D27"/>
    <mergeCell ref="C28:D28"/>
    <mergeCell ref="C31:K31"/>
    <mergeCell ref="C32:K32"/>
    <mergeCell ref="O19:P19"/>
    <mergeCell ref="Q19:R19"/>
    <mergeCell ref="S19:T19"/>
    <mergeCell ref="U18:V18"/>
    <mergeCell ref="U19:V19"/>
    <mergeCell ref="O23:P23"/>
    <mergeCell ref="Q23:R23"/>
    <mergeCell ref="S23:T23"/>
    <mergeCell ref="U23:V23"/>
    <mergeCell ref="AS22:AS23"/>
    <mergeCell ref="AQ102:AQ103"/>
    <mergeCell ref="AS102:AS103"/>
    <mergeCell ref="AQ182:AQ183"/>
    <mergeCell ref="AS182:AS183"/>
    <mergeCell ref="S256:T256"/>
    <mergeCell ref="U256:V256"/>
    <mergeCell ref="W256:X256"/>
    <mergeCell ref="Y256:Z256"/>
    <mergeCell ref="AA256:AB256"/>
    <mergeCell ref="AE22:AH22"/>
    <mergeCell ref="AI22:AL22"/>
    <mergeCell ref="AN22:AO22"/>
    <mergeCell ref="AA23:AB23"/>
    <mergeCell ref="AC23:AD23"/>
    <mergeCell ref="AE23:AF23"/>
    <mergeCell ref="AG23:AH23"/>
    <mergeCell ref="AI23:AJ23"/>
    <mergeCell ref="AK23:AL23"/>
    <mergeCell ref="S102:V102"/>
    <mergeCell ref="W102:Z102"/>
    <mergeCell ref="AA102:AD102"/>
    <mergeCell ref="AE102:AH102"/>
    <mergeCell ref="AI102:AL102"/>
    <mergeCell ref="AA257:AB257"/>
    <mergeCell ref="R45:W45"/>
    <mergeCell ref="R125:W125"/>
    <mergeCell ref="R205:W205"/>
    <mergeCell ref="AQ22:AQ23"/>
    <mergeCell ref="AN102:AO102"/>
    <mergeCell ref="AA103:AB103"/>
    <mergeCell ref="AC103:AD103"/>
    <mergeCell ref="AE103:AF103"/>
    <mergeCell ref="AG103:AH103"/>
    <mergeCell ref="AI103:AJ103"/>
    <mergeCell ref="AK103:AL103"/>
    <mergeCell ref="AE183:AF183"/>
    <mergeCell ref="AG183:AH183"/>
    <mergeCell ref="AI183:AJ183"/>
    <mergeCell ref="AK183:AL183"/>
    <mergeCell ref="T207:U207"/>
    <mergeCell ref="V207:W207"/>
    <mergeCell ref="W248:Z248"/>
    <mergeCell ref="AA248:AD248"/>
    <mergeCell ref="R206:S206"/>
    <mergeCell ref="S22:V22"/>
    <mergeCell ref="W22:Z22"/>
    <mergeCell ref="AA22:AD22"/>
    <mergeCell ref="C2:L2"/>
    <mergeCell ref="C30:I30"/>
    <mergeCell ref="I101:K101"/>
    <mergeCell ref="C110:I110"/>
    <mergeCell ref="I181:K181"/>
    <mergeCell ref="C190:I190"/>
    <mergeCell ref="U257:V257"/>
    <mergeCell ref="W257:X257"/>
    <mergeCell ref="Y257:Z257"/>
    <mergeCell ref="C4:L4"/>
    <mergeCell ref="E8:L8"/>
    <mergeCell ref="E9:L9"/>
    <mergeCell ref="E10:L10"/>
    <mergeCell ref="E11:L11"/>
    <mergeCell ref="H13:J13"/>
    <mergeCell ref="G16:H16"/>
    <mergeCell ref="I16:J16"/>
    <mergeCell ref="K16:L16"/>
    <mergeCell ref="I21:K21"/>
    <mergeCell ref="H22:K22"/>
    <mergeCell ref="O22:R22"/>
    <mergeCell ref="O18:P18"/>
    <mergeCell ref="Q18:R18"/>
    <mergeCell ref="S18:T18"/>
  </mergeCells>
  <dataValidations count="7">
    <dataValidation type="list" allowBlank="1" showInputMessage="1" showErrorMessage="1" sqref="E128:E157 E48:E77 E208:E237" xr:uid="{00000000-0002-0000-0800-000000000000}">
      <formula1>Projektarten</formula1>
    </dataValidation>
    <dataValidation type="list" allowBlank="1" showInputMessage="1" showErrorMessage="1" sqref="C26:D28 C106:D108 C186:D188" xr:uid="{00000000-0002-0000-0800-000001000000}">
      <formula1>Rollen</formula1>
    </dataValidation>
    <dataValidation type="list" allowBlank="1" showInputMessage="1" showErrorMessage="1" sqref="L23 L103 G22 G102 F128:F157 F48:F77 L183 G182 F208:F237" xr:uid="{00000000-0002-0000-0800-000002000000}">
      <formula1>Entscheid</formula1>
    </dataValidation>
    <dataValidation type="whole" operator="greaterThan" allowBlank="1" showInputMessage="1" showErrorMessage="1" error="Bitte eine ganze Zahl grösser als 0 eingeben!" sqref="I47:J77 I127:J157 I207:J237" xr:uid="{00000000-0002-0000-0800-000004000000}">
      <formula1>0</formula1>
    </dataValidation>
    <dataValidation type="whole" operator="greaterThan" allowBlank="1" showInputMessage="1" showErrorMessage="1" error="Please enter an integer greater than 0!" sqref="G18:H18 K26:K28 G98:H98 K106:K108 G178:H178 K186:K188" xr:uid="{C3E56454-619F-4F88-A57F-1C92FA678F1C}">
      <formula1>0</formula1>
    </dataValidation>
    <dataValidation type="whole" allowBlank="1" showInputMessage="1" showErrorMessage="1" error="Please enter a value from 1 to 4!" sqref="L31:L40 L111:L120 L191:L200" xr:uid="{1BC401A6-D260-4C7E-AF41-53DE07453962}">
      <formula1>1</formula1>
      <formula2>4</formula2>
    </dataValidation>
    <dataValidation type="whole" operator="greaterThan" allowBlank="1" showInputMessage="1" showErrorMessage="1" error="Please enter an integer greater than 0!" promptTitle="Investment" prompt="Investment means the total costs, including the personnel expenses." sqref="K47:L77 K127:L157 K207:L237" xr:uid="{3D91FD74-6C37-463C-8734-D4776C7CD4B3}">
      <formula1>0</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A, B and C
Recertification application
Demonstrated portfolio management experience&amp;R&amp;G</oddHeader>
    <oddFooter>&amp;C&amp;"Verdana,Standard"&amp;9&amp;F&amp;R&amp;"Verdana,Standard"&amp;9&amp;APage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The date is outside of the experience period to be considered!" prompt="Only dates up to the end of the experience period may be entered, see worksheet ‘Pers’!" xr:uid="{1449FD62-95EB-4FF6-AAA4-58311447366E}">
          <x14:formula1>
            <xm:f>'C:\Users\jean-\Documents\VZPM\Projekte\CH-IPMA ICR4-ICB4\TP Prozesse\Lieferobjekte\Zertifizierungsantrag\[VZPM_PMLA-C_Zertifizierungsantrag_V8.1_EN_ungeschützt.xlsx]Pers'!#REF!</xm:f>
          </x14:formula1>
          <x14:formula2>
            <xm:f>'C:\Users\jean-\Documents\VZPM\Projekte\CH-IPMA ICR4-ICB4\TP Prozesse\Lieferobjekte\Zertifizierungsantrag\[VZPM_PMLA-C_Zertifizierungsantrag_V8.1_EN_ungeschützt.xlsx]Pers'!#REF!</xm:f>
          </x14:formula2>
          <xm:sqref>I26:I28 I106:I108 I186:I188</xm:sqref>
        </x14:dataValidation>
        <x14:dataValidation type="date" allowBlank="1" showInputMessage="1" showErrorMessage="1" error="The date is outside of the experience period to be considered!" prompt="Only dates from the start of the experience period may be entered, see worksheet ‘Pers’!" xr:uid="{8D9C4AED-2148-402D-8238-BA9389A7CCBB}">
          <x14:formula1>
            <xm:f>'C:\Users\jean-\Documents\VZPM\Projekte\CH-IPMA ICR4-ICB4\TP Prozesse\Lieferobjekte\Zertifizierungsantrag\[VZPM_PMLA-C_Zertifizierungsantrag_V8.1_EN_ungeschützt.xlsx]Pers'!#REF!</xm:f>
          </x14:formula1>
          <x14:formula2>
            <xm:f>'C:\Users\jean-\Documents\VZPM\Projekte\CH-IPMA ICR4-ICB4\TP Prozesse\Lieferobjekte\Zertifizierungsantrag\[VZPM_PMLA-C_Zertifizierungsantrag_V8.1_EN_ungeschützt.xlsx]Pers'!#REF!</xm:f>
          </x14:formula2>
          <xm:sqref>G26:G28 G106:G108 G186:G188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9F41-573E-4AFC-A8D8-2A47A2F73D16}">
  <sheetPr>
    <tabColor theme="9" tint="0.39997558519241921"/>
    <pageSetUpPr fitToPage="1"/>
  </sheetPr>
  <dimension ref="A1:M232"/>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101" customWidth="1"/>
    <col min="3" max="3" width="1.7109375" style="6" customWidth="1"/>
    <col min="4" max="4" width="118.7109375" style="193" customWidth="1"/>
    <col min="5" max="5" width="1.7109375" style="6" customWidth="1"/>
    <col min="6" max="6" width="8.7109375" style="7" customWidth="1"/>
    <col min="7" max="8" width="1.7109375" style="6" customWidth="1"/>
    <col min="9" max="9" width="8.7109375" style="7" hidden="1" customWidth="1"/>
    <col min="10" max="10" width="11.42578125" style="8" customWidth="1"/>
    <col min="11" max="13" width="11.42578125" style="7"/>
    <col min="14" max="16384" width="11.42578125" style="6"/>
  </cols>
  <sheetData>
    <row r="1" spans="1:9" ht="9.9499999999999993" customHeight="1" x14ac:dyDescent="0.25">
      <c r="A1" s="11"/>
      <c r="B1" s="159"/>
      <c r="C1" s="12"/>
      <c r="D1" s="196"/>
      <c r="E1" s="12"/>
      <c r="F1" s="197"/>
      <c r="G1" s="184"/>
    </row>
    <row r="2" spans="1:9" ht="18" customHeight="1" x14ac:dyDescent="0.25">
      <c r="A2" s="14"/>
      <c r="B2" s="417" t="s">
        <v>1553</v>
      </c>
      <c r="C2" s="417"/>
      <c r="D2" s="417"/>
      <c r="E2" s="417"/>
      <c r="F2" s="417"/>
      <c r="G2" s="173"/>
    </row>
    <row r="3" spans="1:9" ht="9.9499999999999993" customHeight="1" x14ac:dyDescent="0.25">
      <c r="A3" s="14"/>
      <c r="B3" s="256"/>
      <c r="C3" s="16"/>
      <c r="D3" s="198"/>
      <c r="E3" s="16"/>
      <c r="F3" s="23"/>
      <c r="G3" s="173"/>
    </row>
    <row r="4" spans="1:9" ht="24" customHeight="1" x14ac:dyDescent="0.25">
      <c r="A4" s="14"/>
      <c r="B4" s="415" t="s">
        <v>1552</v>
      </c>
      <c r="C4" s="415"/>
      <c r="D4" s="415"/>
      <c r="E4" s="415"/>
      <c r="F4" s="415"/>
      <c r="G4" s="173"/>
    </row>
    <row r="5" spans="1:9" ht="9.9499999999999993" customHeight="1" x14ac:dyDescent="0.25">
      <c r="A5" s="14"/>
      <c r="B5" s="16"/>
      <c r="C5" s="16"/>
      <c r="D5" s="198"/>
      <c r="E5" s="16"/>
      <c r="F5" s="23"/>
      <c r="G5" s="173"/>
    </row>
    <row r="6" spans="1:9" ht="30" customHeight="1" x14ac:dyDescent="0.25">
      <c r="A6" s="14"/>
      <c r="B6" s="268" t="s">
        <v>571</v>
      </c>
      <c r="C6" s="16"/>
      <c r="D6" s="416" t="s">
        <v>572</v>
      </c>
      <c r="E6" s="416"/>
      <c r="F6" s="416"/>
      <c r="G6" s="173"/>
    </row>
    <row r="7" spans="1:9" ht="9.9499999999999993" customHeight="1" x14ac:dyDescent="0.25">
      <c r="A7" s="14"/>
      <c r="B7" s="91"/>
      <c r="C7" s="16"/>
      <c r="D7" s="198"/>
      <c r="E7" s="16"/>
      <c r="F7" s="23"/>
      <c r="G7" s="173"/>
    </row>
    <row r="8" spans="1:9" ht="27.95" customHeight="1" x14ac:dyDescent="0.25">
      <c r="A8" s="14"/>
      <c r="B8" s="254" t="s">
        <v>89</v>
      </c>
      <c r="C8" s="28"/>
      <c r="D8" s="28" t="s">
        <v>573</v>
      </c>
      <c r="E8" s="16"/>
      <c r="F8" s="199"/>
      <c r="G8" s="173"/>
    </row>
    <row r="9" spans="1:9" ht="27.95" customHeight="1" x14ac:dyDescent="0.25">
      <c r="A9" s="14"/>
      <c r="B9" s="200" t="s">
        <v>90</v>
      </c>
      <c r="C9" s="256"/>
      <c r="D9" s="256" t="s">
        <v>355</v>
      </c>
      <c r="E9" s="16"/>
      <c r="F9" s="177" t="str">
        <f>IFERROR(ROUND(AVERAGE(F11:F15),0),"")</f>
        <v/>
      </c>
      <c r="G9" s="173"/>
      <c r="I9" s="206" t="str">
        <f>F9</f>
        <v/>
      </c>
    </row>
    <row r="10" spans="1:9" ht="9.9499999999999993" customHeight="1" x14ac:dyDescent="0.25">
      <c r="A10" s="14"/>
      <c r="B10" s="200"/>
      <c r="C10" s="256"/>
      <c r="D10" s="198"/>
      <c r="E10" s="16"/>
      <c r="F10" s="201"/>
      <c r="G10" s="173"/>
    </row>
    <row r="11" spans="1:9" ht="27.95" customHeight="1" x14ac:dyDescent="0.25">
      <c r="A11" s="14"/>
      <c r="B11" s="204" t="s">
        <v>91</v>
      </c>
      <c r="C11" s="16"/>
      <c r="D11" s="205" t="s">
        <v>574</v>
      </c>
      <c r="E11" s="16"/>
      <c r="F11" s="177"/>
      <c r="G11" s="173"/>
    </row>
    <row r="12" spans="1:9" ht="27.95" customHeight="1" x14ac:dyDescent="0.25">
      <c r="A12" s="14"/>
      <c r="B12" s="204" t="s">
        <v>92</v>
      </c>
      <c r="C12" s="16"/>
      <c r="D12" s="205" t="s">
        <v>575</v>
      </c>
      <c r="E12" s="16"/>
      <c r="F12" s="177"/>
      <c r="G12" s="173"/>
    </row>
    <row r="13" spans="1:9" ht="27.95" customHeight="1" x14ac:dyDescent="0.25">
      <c r="A13" s="14"/>
      <c r="B13" s="204" t="s">
        <v>93</v>
      </c>
      <c r="C13" s="16"/>
      <c r="D13" s="205" t="s">
        <v>576</v>
      </c>
      <c r="E13" s="16"/>
      <c r="F13" s="177"/>
      <c r="G13" s="173"/>
    </row>
    <row r="14" spans="1:9" ht="27.95" customHeight="1" x14ac:dyDescent="0.25">
      <c r="A14" s="14"/>
      <c r="B14" s="204" t="s">
        <v>94</v>
      </c>
      <c r="C14" s="16"/>
      <c r="D14" s="205" t="s">
        <v>577</v>
      </c>
      <c r="E14" s="16"/>
      <c r="F14" s="177"/>
      <c r="G14" s="173"/>
    </row>
    <row r="15" spans="1:9" ht="27.95" customHeight="1" x14ac:dyDescent="0.25">
      <c r="A15" s="14"/>
      <c r="B15" s="204" t="s">
        <v>95</v>
      </c>
      <c r="C15" s="16"/>
      <c r="D15" s="205" t="s">
        <v>578</v>
      </c>
      <c r="E15" s="16"/>
      <c r="F15" s="177"/>
      <c r="G15" s="173"/>
    </row>
    <row r="16" spans="1:9" ht="9.9499999999999993" customHeight="1" x14ac:dyDescent="0.25">
      <c r="A16" s="14"/>
      <c r="B16" s="91"/>
      <c r="C16" s="16"/>
      <c r="D16" s="198"/>
      <c r="E16" s="16"/>
      <c r="F16" s="201"/>
      <c r="G16" s="173"/>
    </row>
    <row r="17" spans="1:9" ht="27.95" customHeight="1" x14ac:dyDescent="0.25">
      <c r="A17" s="14"/>
      <c r="B17" s="200" t="s">
        <v>96</v>
      </c>
      <c r="C17" s="256"/>
      <c r="D17" s="256" t="s">
        <v>579</v>
      </c>
      <c r="E17" s="16"/>
      <c r="F17" s="177" t="str">
        <f>IFERROR(ROUND(AVERAGE(F19:F25),0),"")</f>
        <v/>
      </c>
      <c r="G17" s="173"/>
      <c r="I17" s="206" t="str">
        <f>F17</f>
        <v/>
      </c>
    </row>
    <row r="18" spans="1:9" ht="9.9499999999999993" customHeight="1" x14ac:dyDescent="0.25">
      <c r="A18" s="14"/>
      <c r="B18" s="200"/>
      <c r="C18" s="256"/>
      <c r="D18" s="198"/>
      <c r="E18" s="16"/>
      <c r="F18" s="201"/>
      <c r="G18" s="173"/>
    </row>
    <row r="19" spans="1:9" ht="27.95" customHeight="1" x14ac:dyDescent="0.25">
      <c r="A19" s="14"/>
      <c r="B19" s="204" t="s">
        <v>97</v>
      </c>
      <c r="C19" s="16"/>
      <c r="D19" s="205" t="s">
        <v>580</v>
      </c>
      <c r="E19" s="16"/>
      <c r="F19" s="177"/>
      <c r="G19" s="173"/>
    </row>
    <row r="20" spans="1:9" ht="27.95" customHeight="1" x14ac:dyDescent="0.25">
      <c r="A20" s="14"/>
      <c r="B20" s="204" t="s">
        <v>98</v>
      </c>
      <c r="C20" s="16"/>
      <c r="D20" s="205" t="s">
        <v>581</v>
      </c>
      <c r="E20" s="16"/>
      <c r="F20" s="177"/>
      <c r="G20" s="173"/>
    </row>
    <row r="21" spans="1:9" ht="27.95" customHeight="1" x14ac:dyDescent="0.25">
      <c r="A21" s="14"/>
      <c r="B21" s="204" t="s">
        <v>99</v>
      </c>
      <c r="C21" s="16"/>
      <c r="D21" s="205" t="s">
        <v>582</v>
      </c>
      <c r="E21" s="16"/>
      <c r="F21" s="177"/>
      <c r="G21" s="173"/>
    </row>
    <row r="22" spans="1:9" ht="27.95" customHeight="1" x14ac:dyDescent="0.25">
      <c r="A22" s="14"/>
      <c r="B22" s="204" t="s">
        <v>100</v>
      </c>
      <c r="C22" s="16"/>
      <c r="D22" s="205" t="s">
        <v>583</v>
      </c>
      <c r="E22" s="16"/>
      <c r="F22" s="177"/>
      <c r="G22" s="173"/>
    </row>
    <row r="23" spans="1:9" ht="27.95" customHeight="1" x14ac:dyDescent="0.25">
      <c r="A23" s="14"/>
      <c r="B23" s="204" t="s">
        <v>101</v>
      </c>
      <c r="C23" s="16"/>
      <c r="D23" s="205" t="s">
        <v>584</v>
      </c>
      <c r="E23" s="16"/>
      <c r="F23" s="177"/>
      <c r="G23" s="173"/>
    </row>
    <row r="24" spans="1:9" ht="27.95" customHeight="1" x14ac:dyDescent="0.25">
      <c r="A24" s="14"/>
      <c r="B24" s="204" t="s">
        <v>102</v>
      </c>
      <c r="C24" s="16"/>
      <c r="D24" s="205" t="s">
        <v>585</v>
      </c>
      <c r="E24" s="16"/>
      <c r="F24" s="177"/>
      <c r="G24" s="173"/>
    </row>
    <row r="25" spans="1:9" ht="27.95" customHeight="1" x14ac:dyDescent="0.25">
      <c r="A25" s="14"/>
      <c r="B25" s="204" t="s">
        <v>103</v>
      </c>
      <c r="C25" s="16"/>
      <c r="D25" s="205" t="s">
        <v>586</v>
      </c>
      <c r="E25" s="16"/>
      <c r="F25" s="177"/>
      <c r="G25" s="173"/>
    </row>
    <row r="26" spans="1:9" ht="9.9499999999999993" customHeight="1" x14ac:dyDescent="0.25">
      <c r="A26" s="14"/>
      <c r="B26" s="91"/>
      <c r="C26" s="16"/>
      <c r="D26" s="198"/>
      <c r="E26" s="16"/>
      <c r="F26" s="201"/>
      <c r="G26" s="173"/>
    </row>
    <row r="27" spans="1:9" ht="27.95" customHeight="1" x14ac:dyDescent="0.25">
      <c r="A27" s="14"/>
      <c r="B27" s="200" t="s">
        <v>104</v>
      </c>
      <c r="C27" s="256"/>
      <c r="D27" s="256" t="s">
        <v>587</v>
      </c>
      <c r="E27" s="16"/>
      <c r="F27" s="177" t="str">
        <f>IFERROR(ROUND(AVERAGE(F29:F34),0),"")</f>
        <v/>
      </c>
      <c r="G27" s="173"/>
      <c r="I27" s="206" t="str">
        <f>F27</f>
        <v/>
      </c>
    </row>
    <row r="28" spans="1:9" ht="9.9499999999999993" customHeight="1" x14ac:dyDescent="0.25">
      <c r="A28" s="14"/>
      <c r="B28" s="200"/>
      <c r="C28" s="256"/>
      <c r="D28" s="198"/>
      <c r="E28" s="16"/>
      <c r="F28" s="201"/>
      <c r="G28" s="173"/>
    </row>
    <row r="29" spans="1:9" ht="27.95" customHeight="1" x14ac:dyDescent="0.25">
      <c r="A29" s="14"/>
      <c r="B29" s="204" t="s">
        <v>105</v>
      </c>
      <c r="C29" s="16"/>
      <c r="D29" s="205" t="s">
        <v>588</v>
      </c>
      <c r="E29" s="16"/>
      <c r="F29" s="177"/>
      <c r="G29" s="173"/>
    </row>
    <row r="30" spans="1:9" ht="27.95" customHeight="1" x14ac:dyDescent="0.25">
      <c r="A30" s="14"/>
      <c r="B30" s="204" t="s">
        <v>106</v>
      </c>
      <c r="C30" s="16"/>
      <c r="D30" s="205" t="s">
        <v>589</v>
      </c>
      <c r="E30" s="16"/>
      <c r="F30" s="177"/>
      <c r="G30" s="173"/>
    </row>
    <row r="31" spans="1:9" ht="27.95" customHeight="1" x14ac:dyDescent="0.25">
      <c r="A31" s="14"/>
      <c r="B31" s="204" t="s">
        <v>107</v>
      </c>
      <c r="C31" s="16"/>
      <c r="D31" s="205" t="s">
        <v>590</v>
      </c>
      <c r="E31" s="16"/>
      <c r="F31" s="177"/>
      <c r="G31" s="173"/>
    </row>
    <row r="32" spans="1:9" ht="27.95" customHeight="1" x14ac:dyDescent="0.25">
      <c r="A32" s="14"/>
      <c r="B32" s="204" t="s">
        <v>108</v>
      </c>
      <c r="C32" s="16"/>
      <c r="D32" s="205" t="s">
        <v>591</v>
      </c>
      <c r="E32" s="16"/>
      <c r="F32" s="177"/>
      <c r="G32" s="173"/>
    </row>
    <row r="33" spans="1:9" ht="27.95" customHeight="1" x14ac:dyDescent="0.25">
      <c r="A33" s="14"/>
      <c r="B33" s="204" t="s">
        <v>109</v>
      </c>
      <c r="C33" s="16"/>
      <c r="D33" s="257" t="s">
        <v>592</v>
      </c>
      <c r="E33" s="16"/>
      <c r="F33" s="177"/>
      <c r="G33" s="173"/>
    </row>
    <row r="34" spans="1:9" ht="27.95" customHeight="1" x14ac:dyDescent="0.25">
      <c r="A34" s="14"/>
      <c r="B34" s="204" t="s">
        <v>110</v>
      </c>
      <c r="C34" s="16"/>
      <c r="D34" s="205" t="s">
        <v>593</v>
      </c>
      <c r="E34" s="16"/>
      <c r="F34" s="177"/>
      <c r="G34" s="173"/>
    </row>
    <row r="35" spans="1:9" ht="9.9499999999999993" customHeight="1" x14ac:dyDescent="0.25">
      <c r="A35" s="14"/>
      <c r="B35" s="91"/>
      <c r="C35" s="16"/>
      <c r="D35" s="198"/>
      <c r="E35" s="16"/>
      <c r="F35" s="201"/>
      <c r="G35" s="173"/>
    </row>
    <row r="36" spans="1:9" ht="27.95" customHeight="1" x14ac:dyDescent="0.25">
      <c r="A36" s="14"/>
      <c r="B36" s="200" t="s">
        <v>111</v>
      </c>
      <c r="C36" s="256"/>
      <c r="D36" s="256" t="s">
        <v>594</v>
      </c>
      <c r="E36" s="16"/>
      <c r="F36" s="177" t="str">
        <f>IFERROR(ROUND(AVERAGE(F38:F40),0),"")</f>
        <v/>
      </c>
      <c r="G36" s="173"/>
      <c r="I36" s="206" t="str">
        <f>F36</f>
        <v/>
      </c>
    </row>
    <row r="37" spans="1:9" ht="9.9499999999999993" customHeight="1" x14ac:dyDescent="0.25">
      <c r="A37" s="14"/>
      <c r="B37" s="200"/>
      <c r="C37" s="256"/>
      <c r="D37" s="198"/>
      <c r="E37" s="16"/>
      <c r="F37" s="201"/>
      <c r="G37" s="173"/>
    </row>
    <row r="38" spans="1:9" ht="27.95" customHeight="1" x14ac:dyDescent="0.25">
      <c r="A38" s="14"/>
      <c r="B38" s="204" t="s">
        <v>112</v>
      </c>
      <c r="C38" s="16"/>
      <c r="D38" s="205" t="s">
        <v>595</v>
      </c>
      <c r="E38" s="16"/>
      <c r="F38" s="177"/>
      <c r="G38" s="173"/>
    </row>
    <row r="39" spans="1:9" ht="27.95" customHeight="1" x14ac:dyDescent="0.25">
      <c r="A39" s="14"/>
      <c r="B39" s="204" t="s">
        <v>113</v>
      </c>
      <c r="C39" s="16"/>
      <c r="D39" s="205" t="s">
        <v>596</v>
      </c>
      <c r="E39" s="16"/>
      <c r="F39" s="177"/>
      <c r="G39" s="173"/>
    </row>
    <row r="40" spans="1:9" ht="27.95" customHeight="1" x14ac:dyDescent="0.25">
      <c r="A40" s="14"/>
      <c r="B40" s="204" t="s">
        <v>114</v>
      </c>
      <c r="C40" s="16"/>
      <c r="D40" s="205" t="s">
        <v>597</v>
      </c>
      <c r="E40" s="16"/>
      <c r="F40" s="177"/>
      <c r="G40" s="173"/>
    </row>
    <row r="41" spans="1:9" ht="9.9499999999999993" customHeight="1" x14ac:dyDescent="0.25">
      <c r="A41" s="14"/>
      <c r="B41" s="91"/>
      <c r="C41" s="16"/>
      <c r="D41" s="198"/>
      <c r="E41" s="16"/>
      <c r="F41" s="201"/>
      <c r="G41" s="173"/>
    </row>
    <row r="42" spans="1:9" ht="27.95" customHeight="1" x14ac:dyDescent="0.25">
      <c r="A42" s="14"/>
      <c r="B42" s="200" t="s">
        <v>115</v>
      </c>
      <c r="C42" s="256"/>
      <c r="D42" s="256" t="s">
        <v>598</v>
      </c>
      <c r="E42" s="16"/>
      <c r="F42" s="177" t="str">
        <f>IFERROR(ROUND(AVERAGE(F44:F46),0),"")</f>
        <v/>
      </c>
      <c r="G42" s="173"/>
      <c r="I42" s="206" t="str">
        <f>F42</f>
        <v/>
      </c>
    </row>
    <row r="43" spans="1:9" ht="9.9499999999999993" customHeight="1" x14ac:dyDescent="0.25">
      <c r="A43" s="14"/>
      <c r="B43" s="200"/>
      <c r="C43" s="256"/>
      <c r="D43" s="198"/>
      <c r="E43" s="16"/>
      <c r="F43" s="201"/>
      <c r="G43" s="173"/>
    </row>
    <row r="44" spans="1:9" ht="27.95" customHeight="1" x14ac:dyDescent="0.25">
      <c r="A44" s="14"/>
      <c r="B44" s="204" t="s">
        <v>116</v>
      </c>
      <c r="C44" s="16"/>
      <c r="D44" s="205" t="s">
        <v>599</v>
      </c>
      <c r="E44" s="16"/>
      <c r="F44" s="177"/>
      <c r="G44" s="173"/>
    </row>
    <row r="45" spans="1:9" ht="27.95" customHeight="1" x14ac:dyDescent="0.25">
      <c r="A45" s="14"/>
      <c r="B45" s="204" t="s">
        <v>117</v>
      </c>
      <c r="C45" s="16"/>
      <c r="D45" s="205" t="s">
        <v>600</v>
      </c>
      <c r="E45" s="16"/>
      <c r="F45" s="177"/>
      <c r="G45" s="173"/>
    </row>
    <row r="46" spans="1:9" ht="27.95" customHeight="1" x14ac:dyDescent="0.25">
      <c r="A46" s="14"/>
      <c r="B46" s="204" t="s">
        <v>118</v>
      </c>
      <c r="C46" s="16"/>
      <c r="D46" s="205" t="s">
        <v>601</v>
      </c>
      <c r="E46" s="16"/>
      <c r="F46" s="177"/>
      <c r="G46" s="173"/>
    </row>
    <row r="47" spans="1:9" ht="9.9499999999999993" customHeight="1" x14ac:dyDescent="0.25">
      <c r="A47" s="14"/>
      <c r="B47" s="91"/>
      <c r="C47" s="16"/>
      <c r="D47" s="198"/>
      <c r="E47" s="16"/>
      <c r="F47" s="23"/>
      <c r="G47" s="173"/>
    </row>
    <row r="48" spans="1:9" ht="18" customHeight="1" x14ac:dyDescent="0.25">
      <c r="A48" s="14"/>
      <c r="B48" s="254" t="s">
        <v>119</v>
      </c>
      <c r="C48" s="28"/>
      <c r="D48" s="28" t="s">
        <v>602</v>
      </c>
      <c r="E48" s="16"/>
      <c r="F48" s="23"/>
      <c r="G48" s="173"/>
    </row>
    <row r="49" spans="1:9" ht="27.95" customHeight="1" x14ac:dyDescent="0.25">
      <c r="A49" s="14"/>
      <c r="B49" s="200" t="s">
        <v>120</v>
      </c>
      <c r="C49" s="256"/>
      <c r="D49" s="256" t="s">
        <v>603</v>
      </c>
      <c r="E49" s="16"/>
      <c r="F49" s="177" t="str">
        <f>IFERROR(ROUND(AVERAGE(F51:F55),0),"")</f>
        <v/>
      </c>
      <c r="G49" s="173"/>
      <c r="I49" s="206" t="str">
        <f>F49</f>
        <v/>
      </c>
    </row>
    <row r="50" spans="1:9" ht="9.9499999999999993" customHeight="1" x14ac:dyDescent="0.25">
      <c r="A50" s="14"/>
      <c r="B50" s="200"/>
      <c r="C50" s="256"/>
      <c r="D50" s="198"/>
      <c r="E50" s="16"/>
      <c r="F50" s="201"/>
      <c r="G50" s="173"/>
    </row>
    <row r="51" spans="1:9" ht="27.95" customHeight="1" x14ac:dyDescent="0.25">
      <c r="A51" s="14"/>
      <c r="B51" s="204" t="s">
        <v>121</v>
      </c>
      <c r="C51" s="16"/>
      <c r="D51" s="205" t="s">
        <v>604</v>
      </c>
      <c r="E51" s="16"/>
      <c r="F51" s="177"/>
      <c r="G51" s="173"/>
    </row>
    <row r="52" spans="1:9" ht="27.95" customHeight="1" x14ac:dyDescent="0.25">
      <c r="A52" s="14"/>
      <c r="B52" s="204" t="s">
        <v>122</v>
      </c>
      <c r="C52" s="16"/>
      <c r="D52" s="205" t="s">
        <v>605</v>
      </c>
      <c r="E52" s="16"/>
      <c r="F52" s="177"/>
      <c r="G52" s="173"/>
    </row>
    <row r="53" spans="1:9" ht="27.95" customHeight="1" x14ac:dyDescent="0.25">
      <c r="A53" s="14"/>
      <c r="B53" s="204" t="s">
        <v>123</v>
      </c>
      <c r="C53" s="16"/>
      <c r="D53" s="205" t="s">
        <v>606</v>
      </c>
      <c r="E53" s="16"/>
      <c r="F53" s="177"/>
      <c r="G53" s="173"/>
    </row>
    <row r="54" spans="1:9" ht="27.95" customHeight="1" x14ac:dyDescent="0.25">
      <c r="A54" s="14"/>
      <c r="B54" s="204" t="s">
        <v>124</v>
      </c>
      <c r="C54" s="16"/>
      <c r="D54" s="205" t="s">
        <v>607</v>
      </c>
      <c r="E54" s="16"/>
      <c r="F54" s="177"/>
      <c r="G54" s="173"/>
    </row>
    <row r="55" spans="1:9" ht="27.95" customHeight="1" x14ac:dyDescent="0.25">
      <c r="A55" s="14"/>
      <c r="B55" s="204" t="s">
        <v>125</v>
      </c>
      <c r="C55" s="16"/>
      <c r="D55" s="205" t="s">
        <v>608</v>
      </c>
      <c r="E55" s="16"/>
      <c r="F55" s="177"/>
      <c r="G55" s="173"/>
    </row>
    <row r="56" spans="1:9" ht="9.9499999999999993" customHeight="1" x14ac:dyDescent="0.25">
      <c r="A56" s="14"/>
      <c r="B56" s="91"/>
      <c r="C56" s="16"/>
      <c r="D56" s="198"/>
      <c r="E56" s="16"/>
      <c r="F56" s="201"/>
      <c r="G56" s="173"/>
    </row>
    <row r="57" spans="1:9" ht="27.95" customHeight="1" x14ac:dyDescent="0.25">
      <c r="A57" s="14"/>
      <c r="B57" s="200" t="s">
        <v>126</v>
      </c>
      <c r="C57" s="256"/>
      <c r="D57" s="256" t="s">
        <v>609</v>
      </c>
      <c r="E57" s="16"/>
      <c r="F57" s="177" t="str">
        <f>IFERROR(ROUND(AVERAGE(F59:F63),0),"")</f>
        <v/>
      </c>
      <c r="G57" s="173"/>
      <c r="I57" s="206" t="str">
        <f>F57</f>
        <v/>
      </c>
    </row>
    <row r="58" spans="1:9" ht="9.9499999999999993" customHeight="1" x14ac:dyDescent="0.25">
      <c r="A58" s="14"/>
      <c r="B58" s="200"/>
      <c r="C58" s="256"/>
      <c r="D58" s="198"/>
      <c r="E58" s="16"/>
      <c r="F58" s="201"/>
      <c r="G58" s="173"/>
    </row>
    <row r="59" spans="1:9" ht="27.95" customHeight="1" x14ac:dyDescent="0.25">
      <c r="A59" s="14"/>
      <c r="B59" s="204" t="s">
        <v>127</v>
      </c>
      <c r="C59" s="16"/>
      <c r="D59" s="205" t="s">
        <v>610</v>
      </c>
      <c r="E59" s="16"/>
      <c r="F59" s="177"/>
      <c r="G59" s="173"/>
    </row>
    <row r="60" spans="1:9" ht="27.95" customHeight="1" x14ac:dyDescent="0.25">
      <c r="A60" s="14"/>
      <c r="B60" s="204" t="s">
        <v>128</v>
      </c>
      <c r="C60" s="16"/>
      <c r="D60" s="205" t="s">
        <v>611</v>
      </c>
      <c r="E60" s="16"/>
      <c r="F60" s="177"/>
      <c r="G60" s="173"/>
    </row>
    <row r="61" spans="1:9" ht="27.95" customHeight="1" x14ac:dyDescent="0.25">
      <c r="A61" s="14"/>
      <c r="B61" s="204" t="s">
        <v>129</v>
      </c>
      <c r="C61" s="16"/>
      <c r="D61" s="205" t="s">
        <v>612</v>
      </c>
      <c r="E61" s="16"/>
      <c r="F61" s="177"/>
      <c r="G61" s="173"/>
    </row>
    <row r="62" spans="1:9" ht="27.95" customHeight="1" x14ac:dyDescent="0.25">
      <c r="A62" s="14"/>
      <c r="B62" s="204" t="s">
        <v>130</v>
      </c>
      <c r="C62" s="16"/>
      <c r="D62" s="205" t="s">
        <v>613</v>
      </c>
      <c r="E62" s="16"/>
      <c r="F62" s="177"/>
      <c r="G62" s="173"/>
    </row>
    <row r="63" spans="1:9" ht="27.95" customHeight="1" x14ac:dyDescent="0.25">
      <c r="A63" s="14"/>
      <c r="B63" s="204" t="s">
        <v>131</v>
      </c>
      <c r="C63" s="16"/>
      <c r="D63" s="205" t="s">
        <v>614</v>
      </c>
      <c r="E63" s="16"/>
      <c r="F63" s="177"/>
      <c r="G63" s="173"/>
    </row>
    <row r="64" spans="1:9" ht="9.9499999999999993" customHeight="1" x14ac:dyDescent="0.25">
      <c r="A64" s="14"/>
      <c r="B64" s="91"/>
      <c r="C64" s="16"/>
      <c r="D64" s="198"/>
      <c r="E64" s="16"/>
      <c r="F64" s="201"/>
      <c r="G64" s="173"/>
    </row>
    <row r="65" spans="1:9" ht="27.95" customHeight="1" x14ac:dyDescent="0.25">
      <c r="A65" s="14"/>
      <c r="B65" s="200" t="s">
        <v>132</v>
      </c>
      <c r="C65" s="256"/>
      <c r="D65" s="256" t="s">
        <v>615</v>
      </c>
      <c r="E65" s="16"/>
      <c r="F65" s="177" t="str">
        <f>IFERROR(ROUND(AVERAGE(F67:F71),0),"")</f>
        <v/>
      </c>
      <c r="G65" s="173"/>
      <c r="I65" s="206" t="str">
        <f>F65</f>
        <v/>
      </c>
    </row>
    <row r="66" spans="1:9" ht="9.9499999999999993" customHeight="1" x14ac:dyDescent="0.25">
      <c r="A66" s="14"/>
      <c r="B66" s="200"/>
      <c r="C66" s="256"/>
      <c r="D66" s="198"/>
      <c r="E66" s="16"/>
      <c r="F66" s="201"/>
      <c r="G66" s="173"/>
    </row>
    <row r="67" spans="1:9" ht="27.95" customHeight="1" x14ac:dyDescent="0.25">
      <c r="A67" s="14"/>
      <c r="B67" s="204" t="s">
        <v>133</v>
      </c>
      <c r="C67" s="16"/>
      <c r="D67" s="205" t="s">
        <v>616</v>
      </c>
      <c r="E67" s="16"/>
      <c r="F67" s="177"/>
      <c r="G67" s="173"/>
    </row>
    <row r="68" spans="1:9" ht="27.95" customHeight="1" x14ac:dyDescent="0.25">
      <c r="A68" s="14"/>
      <c r="B68" s="204" t="s">
        <v>134</v>
      </c>
      <c r="C68" s="16"/>
      <c r="D68" s="205" t="s">
        <v>617</v>
      </c>
      <c r="E68" s="16"/>
      <c r="F68" s="177"/>
      <c r="G68" s="173"/>
    </row>
    <row r="69" spans="1:9" ht="27.95" customHeight="1" x14ac:dyDescent="0.25">
      <c r="A69" s="14"/>
      <c r="B69" s="204" t="s">
        <v>135</v>
      </c>
      <c r="C69" s="16"/>
      <c r="D69" s="205" t="s">
        <v>618</v>
      </c>
      <c r="E69" s="16"/>
      <c r="F69" s="177"/>
      <c r="G69" s="173"/>
    </row>
    <row r="70" spans="1:9" ht="27.95" customHeight="1" x14ac:dyDescent="0.25">
      <c r="A70" s="14"/>
      <c r="B70" s="204" t="s">
        <v>136</v>
      </c>
      <c r="C70" s="16"/>
      <c r="D70" s="205" t="s">
        <v>619</v>
      </c>
      <c r="E70" s="16"/>
      <c r="F70" s="177"/>
      <c r="G70" s="173"/>
    </row>
    <row r="71" spans="1:9" ht="27.95" customHeight="1" x14ac:dyDescent="0.25">
      <c r="A71" s="14"/>
      <c r="B71" s="204" t="s">
        <v>137</v>
      </c>
      <c r="C71" s="16"/>
      <c r="D71" s="205" t="s">
        <v>620</v>
      </c>
      <c r="E71" s="16"/>
      <c r="F71" s="177"/>
      <c r="G71" s="173"/>
    </row>
    <row r="72" spans="1:9" ht="9.9499999999999993" customHeight="1" x14ac:dyDescent="0.25">
      <c r="A72" s="14"/>
      <c r="B72" s="91"/>
      <c r="C72" s="16"/>
      <c r="D72" s="198"/>
      <c r="E72" s="16"/>
      <c r="F72" s="201"/>
      <c r="G72" s="173"/>
    </row>
    <row r="73" spans="1:9" ht="27.95" customHeight="1" x14ac:dyDescent="0.25">
      <c r="A73" s="14"/>
      <c r="B73" s="200" t="s">
        <v>138</v>
      </c>
      <c r="C73" s="256"/>
      <c r="D73" s="256" t="s">
        <v>621</v>
      </c>
      <c r="E73" s="16"/>
      <c r="F73" s="177" t="str">
        <f>IFERROR(ROUND(AVERAGE(F75:F79),0),"")</f>
        <v/>
      </c>
      <c r="G73" s="173"/>
      <c r="I73" s="206" t="str">
        <f>F73</f>
        <v/>
      </c>
    </row>
    <row r="74" spans="1:9" ht="9.9499999999999993" customHeight="1" x14ac:dyDescent="0.25">
      <c r="A74" s="14"/>
      <c r="B74" s="200"/>
      <c r="C74" s="256"/>
      <c r="D74" s="198"/>
      <c r="E74" s="16"/>
      <c r="F74" s="201"/>
      <c r="G74" s="173"/>
    </row>
    <row r="75" spans="1:9" ht="27.95" customHeight="1" x14ac:dyDescent="0.25">
      <c r="A75" s="14"/>
      <c r="B75" s="204" t="s">
        <v>145</v>
      </c>
      <c r="C75" s="16"/>
      <c r="D75" s="205" t="s">
        <v>622</v>
      </c>
      <c r="E75" s="16"/>
      <c r="F75" s="177"/>
      <c r="G75" s="173"/>
    </row>
    <row r="76" spans="1:9" ht="27.95" customHeight="1" x14ac:dyDescent="0.25">
      <c r="A76" s="14"/>
      <c r="B76" s="204" t="s">
        <v>146</v>
      </c>
      <c r="C76" s="16"/>
      <c r="D76" s="205" t="s">
        <v>623</v>
      </c>
      <c r="E76" s="16"/>
      <c r="F76" s="177"/>
      <c r="G76" s="173"/>
    </row>
    <row r="77" spans="1:9" ht="27.95" customHeight="1" x14ac:dyDescent="0.25">
      <c r="A77" s="14"/>
      <c r="B77" s="204" t="s">
        <v>147</v>
      </c>
      <c r="C77" s="16"/>
      <c r="D77" s="205" t="s">
        <v>624</v>
      </c>
      <c r="E77" s="16"/>
      <c r="F77" s="177"/>
      <c r="G77" s="173"/>
    </row>
    <row r="78" spans="1:9" ht="27.95" customHeight="1" x14ac:dyDescent="0.25">
      <c r="A78" s="14"/>
      <c r="B78" s="204" t="s">
        <v>148</v>
      </c>
      <c r="C78" s="16"/>
      <c r="D78" s="205" t="s">
        <v>625</v>
      </c>
      <c r="E78" s="16"/>
      <c r="F78" s="177"/>
      <c r="G78" s="173"/>
    </row>
    <row r="79" spans="1:9" ht="27.95" customHeight="1" x14ac:dyDescent="0.25">
      <c r="A79" s="14"/>
      <c r="B79" s="204" t="s">
        <v>149</v>
      </c>
      <c r="C79" s="16"/>
      <c r="D79" s="205" t="s">
        <v>626</v>
      </c>
      <c r="E79" s="16"/>
      <c r="F79" s="177"/>
      <c r="G79" s="173"/>
    </row>
    <row r="80" spans="1:9" ht="9.9499999999999993" customHeight="1" x14ac:dyDescent="0.25">
      <c r="A80" s="14"/>
      <c r="B80" s="91"/>
      <c r="C80" s="16"/>
      <c r="D80" s="198"/>
      <c r="E80" s="16"/>
      <c r="F80" s="201"/>
      <c r="G80" s="173"/>
    </row>
    <row r="81" spans="1:9" ht="27.95" customHeight="1" x14ac:dyDescent="0.25">
      <c r="A81" s="14"/>
      <c r="B81" s="200" t="s">
        <v>139</v>
      </c>
      <c r="C81" s="256"/>
      <c r="D81" s="256" t="s">
        <v>627</v>
      </c>
      <c r="E81" s="16"/>
      <c r="F81" s="177" t="str">
        <f>IFERROR(ROUND(AVERAGE(F83:F87),0),"")</f>
        <v/>
      </c>
      <c r="G81" s="173"/>
      <c r="I81" s="206" t="str">
        <f>F81</f>
        <v/>
      </c>
    </row>
    <row r="82" spans="1:9" ht="9.9499999999999993" customHeight="1" x14ac:dyDescent="0.25">
      <c r="A82" s="14"/>
      <c r="B82" s="200"/>
      <c r="C82" s="256"/>
      <c r="D82" s="198"/>
      <c r="E82" s="16"/>
      <c r="F82" s="201"/>
      <c r="G82" s="173"/>
    </row>
    <row r="83" spans="1:9" ht="27.95" customHeight="1" x14ac:dyDescent="0.25">
      <c r="A83" s="14"/>
      <c r="B83" s="204" t="s">
        <v>140</v>
      </c>
      <c r="C83" s="16"/>
      <c r="D83" s="205" t="s">
        <v>628</v>
      </c>
      <c r="E83" s="16"/>
      <c r="F83" s="177"/>
      <c r="G83" s="173"/>
    </row>
    <row r="84" spans="1:9" ht="27.95" customHeight="1" x14ac:dyDescent="0.25">
      <c r="A84" s="14"/>
      <c r="B84" s="204" t="s">
        <v>141</v>
      </c>
      <c r="C84" s="16"/>
      <c r="D84" s="205" t="s">
        <v>629</v>
      </c>
      <c r="E84" s="16"/>
      <c r="F84" s="177"/>
      <c r="G84" s="173"/>
    </row>
    <row r="85" spans="1:9" ht="27.95" customHeight="1" x14ac:dyDescent="0.25">
      <c r="A85" s="14"/>
      <c r="B85" s="204" t="s">
        <v>142</v>
      </c>
      <c r="C85" s="16"/>
      <c r="D85" s="205" t="s">
        <v>630</v>
      </c>
      <c r="E85" s="16"/>
      <c r="F85" s="177"/>
      <c r="G85" s="173"/>
    </row>
    <row r="86" spans="1:9" ht="27.95" customHeight="1" x14ac:dyDescent="0.25">
      <c r="A86" s="14"/>
      <c r="B86" s="204" t="s">
        <v>143</v>
      </c>
      <c r="C86" s="16"/>
      <c r="D86" s="205" t="s">
        <v>631</v>
      </c>
      <c r="E86" s="16"/>
      <c r="F86" s="177"/>
      <c r="G86" s="173"/>
    </row>
    <row r="87" spans="1:9" ht="27.95" customHeight="1" x14ac:dyDescent="0.25">
      <c r="A87" s="14"/>
      <c r="B87" s="204" t="s">
        <v>144</v>
      </c>
      <c r="C87" s="16"/>
      <c r="D87" s="205" t="s">
        <v>632</v>
      </c>
      <c r="E87" s="16"/>
      <c r="F87" s="177"/>
      <c r="G87" s="173"/>
    </row>
    <row r="88" spans="1:9" ht="9.9499999999999993" customHeight="1" x14ac:dyDescent="0.25">
      <c r="A88" s="14"/>
      <c r="B88" s="91"/>
      <c r="C88" s="16"/>
      <c r="D88" s="198"/>
      <c r="E88" s="16"/>
      <c r="F88" s="201"/>
      <c r="G88" s="173"/>
    </row>
    <row r="89" spans="1:9" ht="27.95" customHeight="1" x14ac:dyDescent="0.25">
      <c r="A89" s="14"/>
      <c r="B89" s="200" t="s">
        <v>150</v>
      </c>
      <c r="C89" s="256"/>
      <c r="D89" s="256" t="s">
        <v>633</v>
      </c>
      <c r="E89" s="16"/>
      <c r="F89" s="177" t="str">
        <f>IFERROR(ROUND(AVERAGE(F91:F95),0),"")</f>
        <v/>
      </c>
      <c r="G89" s="173"/>
      <c r="I89" s="206" t="str">
        <f>F89</f>
        <v/>
      </c>
    </row>
    <row r="90" spans="1:9" ht="9.9499999999999993" customHeight="1" x14ac:dyDescent="0.25">
      <c r="A90" s="14"/>
      <c r="B90" s="200"/>
      <c r="C90" s="256"/>
      <c r="D90" s="198"/>
      <c r="E90" s="16"/>
      <c r="F90" s="201"/>
      <c r="G90" s="173"/>
    </row>
    <row r="91" spans="1:9" ht="27.95" customHeight="1" x14ac:dyDescent="0.25">
      <c r="A91" s="14"/>
      <c r="B91" s="204" t="s">
        <v>151</v>
      </c>
      <c r="C91" s="16"/>
      <c r="D91" s="205" t="s">
        <v>634</v>
      </c>
      <c r="E91" s="16"/>
      <c r="F91" s="177"/>
      <c r="G91" s="173"/>
    </row>
    <row r="92" spans="1:9" ht="27.95" customHeight="1" x14ac:dyDescent="0.25">
      <c r="A92" s="14"/>
      <c r="B92" s="204" t="s">
        <v>152</v>
      </c>
      <c r="C92" s="16"/>
      <c r="D92" s="205" t="s">
        <v>635</v>
      </c>
      <c r="E92" s="16"/>
      <c r="F92" s="177"/>
      <c r="G92" s="173"/>
    </row>
    <row r="93" spans="1:9" ht="27.95" customHeight="1" x14ac:dyDescent="0.25">
      <c r="A93" s="14"/>
      <c r="B93" s="204" t="s">
        <v>153</v>
      </c>
      <c r="C93" s="16"/>
      <c r="D93" s="205" t="s">
        <v>636</v>
      </c>
      <c r="E93" s="16"/>
      <c r="F93" s="177"/>
      <c r="G93" s="173"/>
    </row>
    <row r="94" spans="1:9" ht="27.95" customHeight="1" x14ac:dyDescent="0.25">
      <c r="A94" s="14"/>
      <c r="B94" s="204" t="s">
        <v>154</v>
      </c>
      <c r="C94" s="16"/>
      <c r="D94" s="205" t="s">
        <v>637</v>
      </c>
      <c r="E94" s="16"/>
      <c r="F94" s="177"/>
      <c r="G94" s="173"/>
    </row>
    <row r="95" spans="1:9" ht="27.95" customHeight="1" x14ac:dyDescent="0.25">
      <c r="A95" s="14"/>
      <c r="B95" s="204" t="s">
        <v>155</v>
      </c>
      <c r="C95" s="16"/>
      <c r="D95" s="205" t="s">
        <v>638</v>
      </c>
      <c r="E95" s="16"/>
      <c r="F95" s="177"/>
      <c r="G95" s="173"/>
    </row>
    <row r="96" spans="1:9" ht="9.9499999999999993" customHeight="1" x14ac:dyDescent="0.25">
      <c r="A96" s="14"/>
      <c r="B96" s="91"/>
      <c r="C96" s="16"/>
      <c r="D96" s="198"/>
      <c r="E96" s="16"/>
      <c r="F96" s="201"/>
      <c r="G96" s="173"/>
    </row>
    <row r="97" spans="1:9" ht="27.95" customHeight="1" x14ac:dyDescent="0.25">
      <c r="A97" s="14"/>
      <c r="B97" s="200" t="s">
        <v>156</v>
      </c>
      <c r="C97" s="256"/>
      <c r="D97" s="256" t="s">
        <v>639</v>
      </c>
      <c r="E97" s="16"/>
      <c r="F97" s="177" t="str">
        <f>IFERROR(ROUND(AVERAGE(F99:F102),0),"")</f>
        <v/>
      </c>
      <c r="G97" s="173"/>
      <c r="I97" s="206" t="str">
        <f>F97</f>
        <v/>
      </c>
    </row>
    <row r="98" spans="1:9" ht="9.9499999999999993" customHeight="1" x14ac:dyDescent="0.25">
      <c r="A98" s="14"/>
      <c r="B98" s="200"/>
      <c r="C98" s="256"/>
      <c r="D98" s="198"/>
      <c r="E98" s="16"/>
      <c r="F98" s="201"/>
      <c r="G98" s="173"/>
    </row>
    <row r="99" spans="1:9" ht="27.95" customHeight="1" x14ac:dyDescent="0.25">
      <c r="A99" s="14"/>
      <c r="B99" s="204" t="s">
        <v>157</v>
      </c>
      <c r="C99" s="16"/>
      <c r="D99" s="205" t="s">
        <v>640</v>
      </c>
      <c r="E99" s="16"/>
      <c r="F99" s="177"/>
      <c r="G99" s="173"/>
    </row>
    <row r="100" spans="1:9" ht="27.95" customHeight="1" x14ac:dyDescent="0.25">
      <c r="A100" s="14"/>
      <c r="B100" s="204" t="s">
        <v>158</v>
      </c>
      <c r="C100" s="16"/>
      <c r="D100" s="205" t="s">
        <v>641</v>
      </c>
      <c r="E100" s="16"/>
      <c r="F100" s="177"/>
      <c r="G100" s="173"/>
    </row>
    <row r="101" spans="1:9" ht="27.95" customHeight="1" x14ac:dyDescent="0.25">
      <c r="A101" s="14"/>
      <c r="B101" s="204" t="s">
        <v>159</v>
      </c>
      <c r="C101" s="16"/>
      <c r="D101" s="205" t="s">
        <v>642</v>
      </c>
      <c r="E101" s="16"/>
      <c r="F101" s="177"/>
      <c r="G101" s="173"/>
    </row>
    <row r="102" spans="1:9" ht="27.95" customHeight="1" x14ac:dyDescent="0.25">
      <c r="A102" s="14"/>
      <c r="B102" s="204" t="s">
        <v>160</v>
      </c>
      <c r="C102" s="16"/>
      <c r="D102" s="205" t="s">
        <v>643</v>
      </c>
      <c r="E102" s="16"/>
      <c r="F102" s="177"/>
      <c r="G102" s="173"/>
    </row>
    <row r="103" spans="1:9" ht="9.9499999999999993" customHeight="1" x14ac:dyDescent="0.25">
      <c r="A103" s="14"/>
      <c r="B103" s="91"/>
      <c r="C103" s="16"/>
      <c r="D103" s="198"/>
      <c r="E103" s="16"/>
      <c r="F103" s="201"/>
      <c r="G103" s="173"/>
    </row>
    <row r="104" spans="1:9" ht="27.95" customHeight="1" x14ac:dyDescent="0.25">
      <c r="A104" s="14"/>
      <c r="B104" s="200" t="s">
        <v>161</v>
      </c>
      <c r="C104" s="256"/>
      <c r="D104" s="256" t="s">
        <v>644</v>
      </c>
      <c r="E104" s="16"/>
      <c r="F104" s="177" t="str">
        <f>IFERROR(ROUND(AVERAGE(F106:F110),0),"")</f>
        <v/>
      </c>
      <c r="G104" s="173"/>
      <c r="I104" s="206" t="str">
        <f>F104</f>
        <v/>
      </c>
    </row>
    <row r="105" spans="1:9" ht="9.9499999999999993" customHeight="1" x14ac:dyDescent="0.25">
      <c r="A105" s="14"/>
      <c r="B105" s="200"/>
      <c r="C105" s="256"/>
      <c r="D105" s="198"/>
      <c r="E105" s="16"/>
      <c r="F105" s="201"/>
      <c r="G105" s="173"/>
    </row>
    <row r="106" spans="1:9" ht="27.95" customHeight="1" x14ac:dyDescent="0.25">
      <c r="A106" s="14"/>
      <c r="B106" s="204" t="s">
        <v>162</v>
      </c>
      <c r="C106" s="16"/>
      <c r="D106" s="205" t="s">
        <v>645</v>
      </c>
      <c r="E106" s="16"/>
      <c r="F106" s="177"/>
      <c r="G106" s="173"/>
    </row>
    <row r="107" spans="1:9" ht="27.95" customHeight="1" x14ac:dyDescent="0.25">
      <c r="A107" s="14"/>
      <c r="B107" s="204" t="s">
        <v>163</v>
      </c>
      <c r="C107" s="16"/>
      <c r="D107" s="205" t="s">
        <v>646</v>
      </c>
      <c r="E107" s="16"/>
      <c r="F107" s="177"/>
      <c r="G107" s="173"/>
    </row>
    <row r="108" spans="1:9" ht="27.95" customHeight="1" x14ac:dyDescent="0.25">
      <c r="A108" s="14"/>
      <c r="B108" s="204" t="s">
        <v>164</v>
      </c>
      <c r="C108" s="16"/>
      <c r="D108" s="205" t="s">
        <v>647</v>
      </c>
      <c r="E108" s="16"/>
      <c r="F108" s="177"/>
      <c r="G108" s="173"/>
    </row>
    <row r="109" spans="1:9" ht="27.95" customHeight="1" x14ac:dyDescent="0.25">
      <c r="A109" s="14"/>
      <c r="B109" s="204" t="s">
        <v>165</v>
      </c>
      <c r="C109" s="16"/>
      <c r="D109" s="205" t="s">
        <v>648</v>
      </c>
      <c r="E109" s="16"/>
      <c r="F109" s="177"/>
      <c r="G109" s="173"/>
    </row>
    <row r="110" spans="1:9" ht="27.95" customHeight="1" x14ac:dyDescent="0.25">
      <c r="A110" s="14"/>
      <c r="B110" s="204" t="s">
        <v>166</v>
      </c>
      <c r="C110" s="16"/>
      <c r="D110" s="205" t="s">
        <v>649</v>
      </c>
      <c r="E110" s="16"/>
      <c r="F110" s="177"/>
      <c r="G110" s="173"/>
    </row>
    <row r="111" spans="1:9" ht="9.9499999999999993" customHeight="1" x14ac:dyDescent="0.25">
      <c r="A111" s="14"/>
      <c r="B111" s="91"/>
      <c r="C111" s="16"/>
      <c r="D111" s="198"/>
      <c r="E111" s="16"/>
      <c r="F111" s="201"/>
      <c r="G111" s="173"/>
    </row>
    <row r="112" spans="1:9" ht="27.95" customHeight="1" x14ac:dyDescent="0.25">
      <c r="A112" s="14"/>
      <c r="B112" s="200" t="s">
        <v>167</v>
      </c>
      <c r="C112" s="256"/>
      <c r="D112" s="256" t="s">
        <v>650</v>
      </c>
      <c r="E112" s="16"/>
      <c r="F112" s="177" t="str">
        <f>IFERROR(ROUND(AVERAGE(F114:F118),0),"")</f>
        <v/>
      </c>
      <c r="G112" s="173"/>
      <c r="I112" s="206" t="str">
        <f>F112</f>
        <v/>
      </c>
    </row>
    <row r="113" spans="1:9" ht="9.9499999999999993" customHeight="1" x14ac:dyDescent="0.25">
      <c r="A113" s="14"/>
      <c r="B113" s="200"/>
      <c r="C113" s="256"/>
      <c r="D113" s="198"/>
      <c r="E113" s="16"/>
      <c r="F113" s="201"/>
      <c r="G113" s="173"/>
    </row>
    <row r="114" spans="1:9" ht="27.95" customHeight="1" x14ac:dyDescent="0.25">
      <c r="A114" s="14"/>
      <c r="B114" s="204" t="s">
        <v>168</v>
      </c>
      <c r="C114" s="16"/>
      <c r="D114" s="205" t="s">
        <v>651</v>
      </c>
      <c r="E114" s="16"/>
      <c r="F114" s="177"/>
      <c r="G114" s="173"/>
    </row>
    <row r="115" spans="1:9" ht="27.95" customHeight="1" x14ac:dyDescent="0.25">
      <c r="A115" s="14"/>
      <c r="B115" s="204" t="s">
        <v>169</v>
      </c>
      <c r="C115" s="16"/>
      <c r="D115" s="205" t="s">
        <v>652</v>
      </c>
      <c r="E115" s="16"/>
      <c r="F115" s="177"/>
      <c r="G115" s="173"/>
    </row>
    <row r="116" spans="1:9" ht="27.95" customHeight="1" x14ac:dyDescent="0.25">
      <c r="A116" s="14"/>
      <c r="B116" s="204" t="s">
        <v>170</v>
      </c>
      <c r="C116" s="16"/>
      <c r="D116" s="205" t="s">
        <v>653</v>
      </c>
      <c r="E116" s="16"/>
      <c r="F116" s="177"/>
      <c r="G116" s="173"/>
    </row>
    <row r="117" spans="1:9" ht="27.95" customHeight="1" x14ac:dyDescent="0.25">
      <c r="A117" s="14"/>
      <c r="B117" s="204" t="s">
        <v>171</v>
      </c>
      <c r="C117" s="16"/>
      <c r="D117" s="205" t="s">
        <v>654</v>
      </c>
      <c r="E117" s="16"/>
      <c r="F117" s="177"/>
      <c r="G117" s="173"/>
    </row>
    <row r="118" spans="1:9" ht="27.95" customHeight="1" x14ac:dyDescent="0.25">
      <c r="A118" s="14"/>
      <c r="B118" s="204" t="s">
        <v>172</v>
      </c>
      <c r="C118" s="16"/>
      <c r="D118" s="205" t="s">
        <v>655</v>
      </c>
      <c r="E118" s="16"/>
      <c r="F118" s="177"/>
      <c r="G118" s="173"/>
    </row>
    <row r="119" spans="1:9" ht="9.9499999999999993" customHeight="1" x14ac:dyDescent="0.25">
      <c r="A119" s="14"/>
      <c r="B119" s="91"/>
      <c r="C119" s="16"/>
      <c r="D119" s="198"/>
      <c r="E119" s="16"/>
      <c r="F119" s="201"/>
      <c r="G119" s="173"/>
    </row>
    <row r="120" spans="1:9" ht="27.95" customHeight="1" x14ac:dyDescent="0.25">
      <c r="A120" s="14"/>
      <c r="B120" s="200" t="s">
        <v>173</v>
      </c>
      <c r="C120" s="256"/>
      <c r="D120" s="256" t="s">
        <v>656</v>
      </c>
      <c r="E120" s="16"/>
      <c r="F120" s="177" t="str">
        <f>IFERROR(ROUND(AVERAGE(F122:F126),0),"")</f>
        <v/>
      </c>
      <c r="G120" s="173"/>
      <c r="I120" s="206" t="str">
        <f>F120</f>
        <v/>
      </c>
    </row>
    <row r="121" spans="1:9" ht="9.9499999999999993" customHeight="1" x14ac:dyDescent="0.25">
      <c r="A121" s="14"/>
      <c r="B121" s="200"/>
      <c r="C121" s="256"/>
      <c r="D121" s="198"/>
      <c r="E121" s="16"/>
      <c r="F121" s="201"/>
      <c r="G121" s="173"/>
    </row>
    <row r="122" spans="1:9" ht="27.95" customHeight="1" x14ac:dyDescent="0.25">
      <c r="A122" s="14"/>
      <c r="B122" s="204" t="s">
        <v>174</v>
      </c>
      <c r="C122" s="16"/>
      <c r="D122" s="205" t="s">
        <v>657</v>
      </c>
      <c r="E122" s="16"/>
      <c r="F122" s="177"/>
      <c r="G122" s="173"/>
    </row>
    <row r="123" spans="1:9" ht="27.95" customHeight="1" x14ac:dyDescent="0.25">
      <c r="A123" s="14"/>
      <c r="B123" s="204" t="s">
        <v>175</v>
      </c>
      <c r="C123" s="16"/>
      <c r="D123" s="205" t="s">
        <v>658</v>
      </c>
      <c r="E123" s="16"/>
      <c r="F123" s="177"/>
      <c r="G123" s="173"/>
    </row>
    <row r="124" spans="1:9" ht="27.95" customHeight="1" x14ac:dyDescent="0.25">
      <c r="A124" s="14"/>
      <c r="B124" s="204" t="s">
        <v>176</v>
      </c>
      <c r="C124" s="16"/>
      <c r="D124" s="205" t="s">
        <v>659</v>
      </c>
      <c r="E124" s="16"/>
      <c r="F124" s="177"/>
      <c r="G124" s="173"/>
    </row>
    <row r="125" spans="1:9" ht="27.95" customHeight="1" x14ac:dyDescent="0.25">
      <c r="A125" s="14"/>
      <c r="B125" s="204" t="s">
        <v>177</v>
      </c>
      <c r="C125" s="16"/>
      <c r="D125" s="205" t="s">
        <v>660</v>
      </c>
      <c r="E125" s="16"/>
      <c r="F125" s="177"/>
      <c r="G125" s="173"/>
    </row>
    <row r="126" spans="1:9" ht="27.95" customHeight="1" x14ac:dyDescent="0.25">
      <c r="A126" s="14"/>
      <c r="B126" s="204" t="s">
        <v>178</v>
      </c>
      <c r="C126" s="16"/>
      <c r="D126" s="205" t="s">
        <v>661</v>
      </c>
      <c r="E126" s="16"/>
      <c r="F126" s="177"/>
      <c r="G126" s="173"/>
    </row>
    <row r="127" spans="1:9" ht="9.9499999999999993" customHeight="1" x14ac:dyDescent="0.25">
      <c r="A127" s="14"/>
      <c r="B127" s="91"/>
      <c r="C127" s="16"/>
      <c r="D127" s="198"/>
      <c r="E127" s="16"/>
      <c r="F127" s="23"/>
      <c r="G127" s="173"/>
    </row>
    <row r="128" spans="1:9" ht="18" customHeight="1" x14ac:dyDescent="0.25">
      <c r="A128" s="14"/>
      <c r="B128" s="254" t="s">
        <v>179</v>
      </c>
      <c r="C128" s="28"/>
      <c r="D128" s="28" t="s">
        <v>662</v>
      </c>
      <c r="E128" s="16"/>
      <c r="F128" s="23"/>
      <c r="G128" s="173"/>
    </row>
    <row r="129" spans="1:9" ht="27.95" customHeight="1" x14ac:dyDescent="0.25">
      <c r="A129" s="14"/>
      <c r="B129" s="200" t="s">
        <v>180</v>
      </c>
      <c r="C129" s="256"/>
      <c r="D129" s="256" t="s">
        <v>663</v>
      </c>
      <c r="E129" s="16"/>
      <c r="F129" s="177" t="str">
        <f>IFERROR(ROUND(AVERAGE(F131:F135),0),"")</f>
        <v/>
      </c>
      <c r="G129" s="173"/>
      <c r="I129" s="206" t="str">
        <f>F129</f>
        <v/>
      </c>
    </row>
    <row r="130" spans="1:9" ht="9.9499999999999993" customHeight="1" x14ac:dyDescent="0.25">
      <c r="A130" s="14"/>
      <c r="B130" s="200"/>
      <c r="C130" s="256"/>
      <c r="D130" s="198"/>
      <c r="E130" s="16"/>
      <c r="F130" s="23"/>
      <c r="G130" s="173"/>
    </row>
    <row r="131" spans="1:9" ht="27.95" customHeight="1" x14ac:dyDescent="0.25">
      <c r="A131" s="14"/>
      <c r="B131" s="204" t="s">
        <v>181</v>
      </c>
      <c r="C131" s="16"/>
      <c r="D131" s="205" t="s">
        <v>664</v>
      </c>
      <c r="E131" s="16"/>
      <c r="F131" s="177"/>
      <c r="G131" s="173"/>
    </row>
    <row r="132" spans="1:9" ht="27.95" customHeight="1" x14ac:dyDescent="0.25">
      <c r="A132" s="14"/>
      <c r="B132" s="204" t="s">
        <v>182</v>
      </c>
      <c r="C132" s="16"/>
      <c r="D132" s="205" t="s">
        <v>665</v>
      </c>
      <c r="E132" s="16"/>
      <c r="F132" s="177"/>
      <c r="G132" s="173"/>
    </row>
    <row r="133" spans="1:9" ht="27.95" customHeight="1" x14ac:dyDescent="0.25">
      <c r="A133" s="14"/>
      <c r="B133" s="204" t="s">
        <v>183</v>
      </c>
      <c r="C133" s="16"/>
      <c r="D133" s="205" t="s">
        <v>666</v>
      </c>
      <c r="E133" s="16"/>
      <c r="F133" s="177"/>
      <c r="G133" s="173"/>
    </row>
    <row r="134" spans="1:9" ht="27.95" customHeight="1" x14ac:dyDescent="0.25">
      <c r="A134" s="14"/>
      <c r="B134" s="204" t="s">
        <v>184</v>
      </c>
      <c r="C134" s="16"/>
      <c r="D134" s="205" t="s">
        <v>667</v>
      </c>
      <c r="E134" s="16"/>
      <c r="F134" s="177"/>
      <c r="G134" s="173"/>
    </row>
    <row r="135" spans="1:9" ht="27.95" customHeight="1" x14ac:dyDescent="0.25">
      <c r="A135" s="14"/>
      <c r="B135" s="204" t="s">
        <v>185</v>
      </c>
      <c r="C135" s="16"/>
      <c r="D135" s="205" t="s">
        <v>668</v>
      </c>
      <c r="E135" s="16"/>
      <c r="F135" s="177"/>
      <c r="G135" s="173"/>
    </row>
    <row r="136" spans="1:9" ht="9.9499999999999993" customHeight="1" x14ac:dyDescent="0.25">
      <c r="A136" s="14"/>
      <c r="B136" s="91"/>
      <c r="C136" s="16"/>
      <c r="D136" s="198"/>
      <c r="E136" s="16"/>
      <c r="F136" s="23"/>
      <c r="G136" s="173"/>
    </row>
    <row r="137" spans="1:9" ht="27.95" customHeight="1" x14ac:dyDescent="0.25">
      <c r="A137" s="14"/>
      <c r="B137" s="200" t="s">
        <v>186</v>
      </c>
      <c r="C137" s="256"/>
      <c r="D137" s="256" t="s">
        <v>669</v>
      </c>
      <c r="E137" s="16"/>
      <c r="F137" s="177" t="str">
        <f>IFERROR(ROUND(AVERAGE(F139:F141),0),"")</f>
        <v/>
      </c>
      <c r="G137" s="173"/>
      <c r="I137" s="206" t="str">
        <f>F137</f>
        <v/>
      </c>
    </row>
    <row r="138" spans="1:9" ht="9.9499999999999993" customHeight="1" x14ac:dyDescent="0.25">
      <c r="A138" s="14"/>
      <c r="B138" s="200"/>
      <c r="C138" s="256"/>
      <c r="D138" s="198"/>
      <c r="E138" s="16"/>
      <c r="F138" s="23"/>
      <c r="G138" s="173"/>
    </row>
    <row r="139" spans="1:9" ht="27.95" customHeight="1" x14ac:dyDescent="0.25">
      <c r="A139" s="14"/>
      <c r="B139" s="204" t="s">
        <v>187</v>
      </c>
      <c r="C139" s="16"/>
      <c r="D139" s="205" t="s">
        <v>670</v>
      </c>
      <c r="E139" s="16"/>
      <c r="F139" s="177"/>
      <c r="G139" s="173"/>
    </row>
    <row r="140" spans="1:9" ht="27.95" customHeight="1" x14ac:dyDescent="0.25">
      <c r="A140" s="14"/>
      <c r="B140" s="204" t="s">
        <v>188</v>
      </c>
      <c r="C140" s="16"/>
      <c r="D140" s="205" t="s">
        <v>671</v>
      </c>
      <c r="E140" s="16"/>
      <c r="F140" s="177"/>
      <c r="G140" s="173"/>
    </row>
    <row r="141" spans="1:9" ht="27.95" customHeight="1" x14ac:dyDescent="0.25">
      <c r="A141" s="14"/>
      <c r="B141" s="204" t="s">
        <v>189</v>
      </c>
      <c r="C141" s="16"/>
      <c r="D141" s="205" t="s">
        <v>672</v>
      </c>
      <c r="E141" s="16"/>
      <c r="F141" s="177"/>
      <c r="G141" s="173"/>
    </row>
    <row r="142" spans="1:9" ht="9.9499999999999993" customHeight="1" x14ac:dyDescent="0.25">
      <c r="A142" s="14"/>
      <c r="B142" s="91"/>
      <c r="C142" s="16"/>
      <c r="D142" s="198"/>
      <c r="E142" s="16"/>
      <c r="F142" s="23"/>
      <c r="G142" s="173"/>
    </row>
    <row r="143" spans="1:9" ht="27.95" customHeight="1" x14ac:dyDescent="0.25">
      <c r="A143" s="14"/>
      <c r="B143" s="200" t="s">
        <v>190</v>
      </c>
      <c r="C143" s="256"/>
      <c r="D143" s="256" t="s">
        <v>673</v>
      </c>
      <c r="E143" s="16"/>
      <c r="F143" s="177" t="str">
        <f>IFERROR(ROUND(AVERAGE(F145:F148),0),"")</f>
        <v/>
      </c>
      <c r="G143" s="173"/>
      <c r="I143" s="206" t="str">
        <f>F143</f>
        <v/>
      </c>
    </row>
    <row r="144" spans="1:9" ht="9.9499999999999993" customHeight="1" x14ac:dyDescent="0.25">
      <c r="A144" s="14"/>
      <c r="B144" s="200"/>
      <c r="C144" s="256"/>
      <c r="D144" s="198"/>
      <c r="E144" s="16"/>
      <c r="F144" s="23"/>
      <c r="G144" s="173"/>
    </row>
    <row r="145" spans="1:9" ht="27.95" customHeight="1" x14ac:dyDescent="0.25">
      <c r="A145" s="14"/>
      <c r="B145" s="204" t="s">
        <v>191</v>
      </c>
      <c r="C145" s="16"/>
      <c r="D145" s="205" t="s">
        <v>674</v>
      </c>
      <c r="E145" s="16"/>
      <c r="F145" s="177"/>
      <c r="G145" s="173"/>
    </row>
    <row r="146" spans="1:9" ht="27.95" customHeight="1" x14ac:dyDescent="0.25">
      <c r="A146" s="14"/>
      <c r="B146" s="204" t="s">
        <v>192</v>
      </c>
      <c r="C146" s="16"/>
      <c r="D146" s="205" t="s">
        <v>675</v>
      </c>
      <c r="E146" s="16"/>
      <c r="F146" s="177"/>
      <c r="G146" s="173"/>
    </row>
    <row r="147" spans="1:9" ht="27.95" customHeight="1" x14ac:dyDescent="0.25">
      <c r="A147" s="14"/>
      <c r="B147" s="204" t="s">
        <v>193</v>
      </c>
      <c r="C147" s="16"/>
      <c r="D147" s="205" t="s">
        <v>676</v>
      </c>
      <c r="E147" s="16"/>
      <c r="F147" s="177"/>
      <c r="G147" s="173"/>
    </row>
    <row r="148" spans="1:9" ht="27.95" customHeight="1" x14ac:dyDescent="0.25">
      <c r="A148" s="14"/>
      <c r="B148" s="204" t="s">
        <v>194</v>
      </c>
      <c r="C148" s="16"/>
      <c r="D148" s="205" t="s">
        <v>677</v>
      </c>
      <c r="E148" s="16"/>
      <c r="F148" s="177"/>
      <c r="G148" s="173"/>
    </row>
    <row r="149" spans="1:9" ht="9.9499999999999993" customHeight="1" x14ac:dyDescent="0.25">
      <c r="A149" s="14"/>
      <c r="B149" s="91"/>
      <c r="C149" s="16"/>
      <c r="D149" s="198"/>
      <c r="E149" s="16"/>
      <c r="F149" s="23"/>
      <c r="G149" s="173"/>
    </row>
    <row r="150" spans="1:9" ht="27.95" customHeight="1" x14ac:dyDescent="0.25">
      <c r="A150" s="14"/>
      <c r="B150" s="200" t="s">
        <v>195</v>
      </c>
      <c r="C150" s="256"/>
      <c r="D150" s="256" t="s">
        <v>678</v>
      </c>
      <c r="E150" s="16"/>
      <c r="F150" s="177" t="str">
        <f>IFERROR(ROUND(AVERAGE(F152:F156),0),"")</f>
        <v/>
      </c>
      <c r="G150" s="173"/>
      <c r="I150" s="206" t="str">
        <f>F150</f>
        <v/>
      </c>
    </row>
    <row r="151" spans="1:9" ht="9.9499999999999993" customHeight="1" x14ac:dyDescent="0.25">
      <c r="A151" s="14"/>
      <c r="B151" s="200"/>
      <c r="C151" s="256"/>
      <c r="D151" s="198"/>
      <c r="E151" s="16"/>
      <c r="F151" s="23"/>
      <c r="G151" s="173"/>
    </row>
    <row r="152" spans="1:9" ht="27.95" customHeight="1" x14ac:dyDescent="0.25">
      <c r="A152" s="14"/>
      <c r="B152" s="204" t="s">
        <v>196</v>
      </c>
      <c r="C152" s="16"/>
      <c r="D152" s="205" t="s">
        <v>679</v>
      </c>
      <c r="E152" s="16"/>
      <c r="F152" s="177"/>
      <c r="G152" s="173"/>
    </row>
    <row r="153" spans="1:9" ht="27.95" customHeight="1" x14ac:dyDescent="0.25">
      <c r="A153" s="14"/>
      <c r="B153" s="204" t="s">
        <v>197</v>
      </c>
      <c r="C153" s="16"/>
      <c r="D153" s="205" t="s">
        <v>680</v>
      </c>
      <c r="E153" s="16"/>
      <c r="F153" s="177"/>
      <c r="G153" s="173"/>
    </row>
    <row r="154" spans="1:9" ht="27.95" customHeight="1" x14ac:dyDescent="0.25">
      <c r="A154" s="14"/>
      <c r="B154" s="204" t="s">
        <v>198</v>
      </c>
      <c r="C154" s="16"/>
      <c r="D154" s="257" t="s">
        <v>681</v>
      </c>
      <c r="E154" s="16"/>
      <c r="F154" s="177"/>
      <c r="G154" s="173"/>
    </row>
    <row r="155" spans="1:9" ht="27.95" customHeight="1" x14ac:dyDescent="0.25">
      <c r="A155" s="14"/>
      <c r="B155" s="204" t="s">
        <v>199</v>
      </c>
      <c r="C155" s="16"/>
      <c r="D155" s="205" t="s">
        <v>682</v>
      </c>
      <c r="E155" s="16"/>
      <c r="F155" s="177"/>
      <c r="G155" s="173"/>
    </row>
    <row r="156" spans="1:9" ht="27.95" customHeight="1" x14ac:dyDescent="0.25">
      <c r="A156" s="14"/>
      <c r="B156" s="204" t="s">
        <v>200</v>
      </c>
      <c r="C156" s="16"/>
      <c r="D156" s="205" t="s">
        <v>683</v>
      </c>
      <c r="E156" s="16"/>
      <c r="F156" s="177"/>
      <c r="G156" s="173"/>
    </row>
    <row r="157" spans="1:9" ht="9.9499999999999993" customHeight="1" x14ac:dyDescent="0.25">
      <c r="A157" s="14"/>
      <c r="B157" s="91"/>
      <c r="C157" s="16"/>
      <c r="D157" s="198"/>
      <c r="E157" s="16"/>
      <c r="F157" s="23"/>
      <c r="G157" s="173"/>
    </row>
    <row r="158" spans="1:9" ht="27.95" customHeight="1" x14ac:dyDescent="0.25">
      <c r="A158" s="14"/>
      <c r="B158" s="200" t="s">
        <v>201</v>
      </c>
      <c r="C158" s="256"/>
      <c r="D158" s="256" t="s">
        <v>684</v>
      </c>
      <c r="E158" s="16"/>
      <c r="F158" s="177" t="str">
        <f>IFERROR(ROUND(AVERAGE(F160:F163),0),"")</f>
        <v/>
      </c>
      <c r="G158" s="173"/>
      <c r="I158" s="206" t="str">
        <f>F158</f>
        <v/>
      </c>
    </row>
    <row r="159" spans="1:9" ht="9.9499999999999993" customHeight="1" x14ac:dyDescent="0.25">
      <c r="A159" s="14"/>
      <c r="B159" s="200"/>
      <c r="C159" s="256"/>
      <c r="D159" s="198"/>
      <c r="E159" s="16"/>
      <c r="F159" s="23"/>
      <c r="G159" s="173"/>
    </row>
    <row r="160" spans="1:9" ht="27.95" customHeight="1" x14ac:dyDescent="0.25">
      <c r="A160" s="14"/>
      <c r="B160" s="204" t="s">
        <v>202</v>
      </c>
      <c r="C160" s="16"/>
      <c r="D160" s="205" t="s">
        <v>685</v>
      </c>
      <c r="E160" s="16"/>
      <c r="F160" s="177"/>
      <c r="G160" s="173"/>
    </row>
    <row r="161" spans="1:9" ht="27.95" customHeight="1" x14ac:dyDescent="0.25">
      <c r="A161" s="14"/>
      <c r="B161" s="204" t="s">
        <v>203</v>
      </c>
      <c r="C161" s="16"/>
      <c r="D161" s="205" t="s">
        <v>686</v>
      </c>
      <c r="E161" s="16"/>
      <c r="F161" s="177"/>
      <c r="G161" s="173"/>
    </row>
    <row r="162" spans="1:9" ht="27.95" customHeight="1" x14ac:dyDescent="0.25">
      <c r="A162" s="14"/>
      <c r="B162" s="204" t="s">
        <v>204</v>
      </c>
      <c r="C162" s="16"/>
      <c r="D162" s="205" t="s">
        <v>687</v>
      </c>
      <c r="E162" s="16"/>
      <c r="F162" s="177"/>
      <c r="G162" s="173"/>
    </row>
    <row r="163" spans="1:9" ht="27.95" customHeight="1" x14ac:dyDescent="0.25">
      <c r="A163" s="14"/>
      <c r="B163" s="204" t="s">
        <v>205</v>
      </c>
      <c r="C163" s="16"/>
      <c r="D163" s="205" t="s">
        <v>688</v>
      </c>
      <c r="E163" s="16"/>
      <c r="F163" s="177"/>
      <c r="G163" s="173"/>
    </row>
    <row r="164" spans="1:9" ht="9.9499999999999993" customHeight="1" x14ac:dyDescent="0.25">
      <c r="A164" s="14"/>
      <c r="B164" s="91"/>
      <c r="C164" s="16"/>
      <c r="D164" s="198"/>
      <c r="E164" s="16"/>
      <c r="F164" s="23"/>
      <c r="G164" s="173"/>
    </row>
    <row r="165" spans="1:9" ht="27.95" customHeight="1" x14ac:dyDescent="0.25">
      <c r="A165" s="14"/>
      <c r="B165" s="200" t="s">
        <v>206</v>
      </c>
      <c r="C165" s="256"/>
      <c r="D165" s="256" t="s">
        <v>689</v>
      </c>
      <c r="E165" s="16"/>
      <c r="F165" s="177" t="str">
        <f>IFERROR(ROUND(AVERAGE(F167:F171),0),"")</f>
        <v/>
      </c>
      <c r="G165" s="173"/>
      <c r="I165" s="206" t="str">
        <f>F165</f>
        <v/>
      </c>
    </row>
    <row r="166" spans="1:9" ht="9.9499999999999993" customHeight="1" x14ac:dyDescent="0.25">
      <c r="A166" s="14"/>
      <c r="B166" s="200"/>
      <c r="C166" s="256"/>
      <c r="D166" s="198"/>
      <c r="E166" s="16"/>
      <c r="F166" s="23"/>
      <c r="G166" s="173"/>
    </row>
    <row r="167" spans="1:9" ht="27.95" customHeight="1" x14ac:dyDescent="0.25">
      <c r="A167" s="14"/>
      <c r="B167" s="204" t="s">
        <v>207</v>
      </c>
      <c r="C167" s="16"/>
      <c r="D167" s="205" t="s">
        <v>690</v>
      </c>
      <c r="E167" s="16"/>
      <c r="F167" s="177"/>
      <c r="G167" s="173"/>
    </row>
    <row r="168" spans="1:9" ht="27.95" customHeight="1" x14ac:dyDescent="0.25">
      <c r="A168" s="14"/>
      <c r="B168" s="204" t="s">
        <v>208</v>
      </c>
      <c r="C168" s="16"/>
      <c r="D168" s="205" t="s">
        <v>691</v>
      </c>
      <c r="E168" s="16"/>
      <c r="F168" s="177"/>
      <c r="G168" s="173"/>
    </row>
    <row r="169" spans="1:9" ht="27.95" customHeight="1" x14ac:dyDescent="0.25">
      <c r="A169" s="14"/>
      <c r="B169" s="204" t="s">
        <v>209</v>
      </c>
      <c r="C169" s="16"/>
      <c r="D169" s="205" t="s">
        <v>692</v>
      </c>
      <c r="E169" s="16"/>
      <c r="F169" s="177"/>
      <c r="G169" s="173"/>
    </row>
    <row r="170" spans="1:9" ht="27.95" customHeight="1" x14ac:dyDescent="0.25">
      <c r="A170" s="14"/>
      <c r="B170" s="204" t="s">
        <v>210</v>
      </c>
      <c r="C170" s="16"/>
      <c r="D170" s="205" t="s">
        <v>693</v>
      </c>
      <c r="E170" s="16"/>
      <c r="F170" s="177"/>
      <c r="G170" s="173"/>
    </row>
    <row r="171" spans="1:9" ht="27.95" customHeight="1" x14ac:dyDescent="0.25">
      <c r="A171" s="14"/>
      <c r="B171" s="204" t="s">
        <v>211</v>
      </c>
      <c r="C171" s="16"/>
      <c r="D171" s="205" t="s">
        <v>694</v>
      </c>
      <c r="E171" s="16"/>
      <c r="F171" s="177"/>
      <c r="G171" s="173"/>
    </row>
    <row r="172" spans="1:9" ht="9.9499999999999993" customHeight="1" x14ac:dyDescent="0.25">
      <c r="A172" s="14"/>
      <c r="B172" s="91"/>
      <c r="C172" s="16"/>
      <c r="D172" s="198"/>
      <c r="E172" s="16"/>
      <c r="F172" s="23"/>
      <c r="G172" s="173"/>
    </row>
    <row r="173" spans="1:9" ht="27.95" customHeight="1" x14ac:dyDescent="0.25">
      <c r="A173" s="14"/>
      <c r="B173" s="200" t="s">
        <v>212</v>
      </c>
      <c r="C173" s="256"/>
      <c r="D173" s="256" t="s">
        <v>695</v>
      </c>
      <c r="E173" s="16"/>
      <c r="F173" s="177" t="str">
        <f>IFERROR(ROUND(AVERAGE(F175:F179),0),"")</f>
        <v/>
      </c>
      <c r="G173" s="173"/>
      <c r="I173" s="206" t="str">
        <f>F173</f>
        <v/>
      </c>
    </row>
    <row r="174" spans="1:9" ht="9.9499999999999993" customHeight="1" x14ac:dyDescent="0.25">
      <c r="A174" s="14"/>
      <c r="B174" s="200"/>
      <c r="C174" s="256"/>
      <c r="D174" s="198"/>
      <c r="E174" s="16"/>
      <c r="F174" s="23"/>
      <c r="G174" s="173"/>
    </row>
    <row r="175" spans="1:9" ht="27.95" customHeight="1" x14ac:dyDescent="0.25">
      <c r="A175" s="14"/>
      <c r="B175" s="204" t="s">
        <v>213</v>
      </c>
      <c r="C175" s="16"/>
      <c r="D175" s="205" t="s">
        <v>696</v>
      </c>
      <c r="E175" s="16"/>
      <c r="F175" s="177"/>
      <c r="G175" s="173"/>
    </row>
    <row r="176" spans="1:9" ht="27.95" customHeight="1" x14ac:dyDescent="0.25">
      <c r="A176" s="14"/>
      <c r="B176" s="204" t="s">
        <v>214</v>
      </c>
      <c r="C176" s="16"/>
      <c r="D176" s="205" t="s">
        <v>697</v>
      </c>
      <c r="E176" s="16"/>
      <c r="F176" s="177"/>
      <c r="G176" s="173"/>
    </row>
    <row r="177" spans="1:9" ht="27.95" customHeight="1" x14ac:dyDescent="0.25">
      <c r="A177" s="14"/>
      <c r="B177" s="204" t="s">
        <v>215</v>
      </c>
      <c r="C177" s="16"/>
      <c r="D177" s="205" t="s">
        <v>698</v>
      </c>
      <c r="E177" s="16"/>
      <c r="F177" s="177"/>
      <c r="G177" s="173"/>
    </row>
    <row r="178" spans="1:9" ht="27.95" customHeight="1" x14ac:dyDescent="0.25">
      <c r="A178" s="14"/>
      <c r="B178" s="204" t="s">
        <v>216</v>
      </c>
      <c r="C178" s="16"/>
      <c r="D178" s="205" t="s">
        <v>699</v>
      </c>
      <c r="E178" s="16"/>
      <c r="F178" s="177"/>
      <c r="G178" s="173"/>
    </row>
    <row r="179" spans="1:9" ht="27.95" customHeight="1" x14ac:dyDescent="0.25">
      <c r="A179" s="14"/>
      <c r="B179" s="204" t="s">
        <v>217</v>
      </c>
      <c r="C179" s="16"/>
      <c r="D179" s="205" t="s">
        <v>700</v>
      </c>
      <c r="E179" s="16"/>
      <c r="F179" s="177"/>
      <c r="G179" s="173"/>
    </row>
    <row r="180" spans="1:9" ht="9.9499999999999993" customHeight="1" x14ac:dyDescent="0.25">
      <c r="A180" s="14"/>
      <c r="B180" s="91"/>
      <c r="C180" s="16"/>
      <c r="D180" s="198"/>
      <c r="E180" s="16"/>
      <c r="F180" s="23"/>
      <c r="G180" s="173"/>
    </row>
    <row r="181" spans="1:9" ht="27.95" customHeight="1" x14ac:dyDescent="0.25">
      <c r="A181" s="14"/>
      <c r="B181" s="200" t="s">
        <v>218</v>
      </c>
      <c r="C181" s="256"/>
      <c r="D181" s="256" t="s">
        <v>701</v>
      </c>
      <c r="E181" s="16"/>
      <c r="F181" s="177" t="str">
        <f>IFERROR(ROUND(AVERAGE(F183:F187),0),"")</f>
        <v/>
      </c>
      <c r="G181" s="173"/>
      <c r="I181" s="206" t="str">
        <f>F181</f>
        <v/>
      </c>
    </row>
    <row r="182" spans="1:9" ht="9.9499999999999993" customHeight="1" x14ac:dyDescent="0.25">
      <c r="A182" s="14"/>
      <c r="B182" s="200"/>
      <c r="C182" s="256"/>
      <c r="D182" s="198"/>
      <c r="E182" s="16"/>
      <c r="F182" s="23"/>
      <c r="G182" s="173"/>
    </row>
    <row r="183" spans="1:9" ht="27.95" customHeight="1" x14ac:dyDescent="0.25">
      <c r="A183" s="14"/>
      <c r="B183" s="204" t="s">
        <v>219</v>
      </c>
      <c r="C183" s="16"/>
      <c r="D183" s="205" t="s">
        <v>702</v>
      </c>
      <c r="E183" s="16"/>
      <c r="F183" s="177"/>
      <c r="G183" s="173"/>
    </row>
    <row r="184" spans="1:9" ht="27.95" customHeight="1" x14ac:dyDescent="0.25">
      <c r="A184" s="14"/>
      <c r="B184" s="204" t="s">
        <v>220</v>
      </c>
      <c r="C184" s="16"/>
      <c r="D184" s="205" t="s">
        <v>703</v>
      </c>
      <c r="E184" s="16"/>
      <c r="F184" s="177"/>
      <c r="G184" s="173"/>
    </row>
    <row r="185" spans="1:9" ht="27.95" customHeight="1" x14ac:dyDescent="0.25">
      <c r="A185" s="14"/>
      <c r="B185" s="204" t="s">
        <v>221</v>
      </c>
      <c r="C185" s="16"/>
      <c r="D185" s="205" t="s">
        <v>704</v>
      </c>
      <c r="E185" s="16"/>
      <c r="F185" s="177"/>
      <c r="G185" s="173"/>
    </row>
    <row r="186" spans="1:9" ht="27.95" customHeight="1" x14ac:dyDescent="0.25">
      <c r="A186" s="14"/>
      <c r="B186" s="204" t="s">
        <v>222</v>
      </c>
      <c r="C186" s="16"/>
      <c r="D186" s="205" t="s">
        <v>705</v>
      </c>
      <c r="E186" s="16"/>
      <c r="F186" s="177"/>
      <c r="G186" s="173"/>
    </row>
    <row r="187" spans="1:9" ht="27.95" customHeight="1" x14ac:dyDescent="0.25">
      <c r="A187" s="14"/>
      <c r="B187" s="204" t="s">
        <v>223</v>
      </c>
      <c r="C187" s="16"/>
      <c r="D187" s="205" t="s">
        <v>706</v>
      </c>
      <c r="E187" s="16"/>
      <c r="F187" s="177"/>
      <c r="G187" s="173"/>
    </row>
    <row r="188" spans="1:9" ht="9.9499999999999993" customHeight="1" x14ac:dyDescent="0.25">
      <c r="A188" s="14"/>
      <c r="B188" s="91"/>
      <c r="C188" s="16"/>
      <c r="D188" s="198"/>
      <c r="E188" s="16"/>
      <c r="F188" s="23"/>
      <c r="G188" s="173"/>
    </row>
    <row r="189" spans="1:9" ht="27.95" customHeight="1" x14ac:dyDescent="0.25">
      <c r="A189" s="14"/>
      <c r="B189" s="200" t="s">
        <v>224</v>
      </c>
      <c r="C189" s="256"/>
      <c r="D189" s="256" t="s">
        <v>707</v>
      </c>
      <c r="E189" s="16"/>
      <c r="F189" s="177" t="str">
        <f>IFERROR(ROUND(AVERAGE(F191:F194),0),"")</f>
        <v/>
      </c>
      <c r="G189" s="173"/>
      <c r="I189" s="206" t="str">
        <f>F189</f>
        <v/>
      </c>
    </row>
    <row r="190" spans="1:9" ht="9.9499999999999993" customHeight="1" x14ac:dyDescent="0.25">
      <c r="A190" s="14"/>
      <c r="B190" s="200"/>
      <c r="C190" s="256"/>
      <c r="D190" s="198"/>
      <c r="E190" s="16"/>
      <c r="F190" s="23"/>
      <c r="G190" s="173"/>
    </row>
    <row r="191" spans="1:9" ht="27.95" customHeight="1" x14ac:dyDescent="0.25">
      <c r="A191" s="14"/>
      <c r="B191" s="204" t="s">
        <v>225</v>
      </c>
      <c r="C191" s="16"/>
      <c r="D191" s="205" t="s">
        <v>708</v>
      </c>
      <c r="E191" s="16"/>
      <c r="F191" s="177"/>
      <c r="G191" s="173"/>
    </row>
    <row r="192" spans="1:9" ht="27.95" customHeight="1" x14ac:dyDescent="0.25">
      <c r="A192" s="14"/>
      <c r="B192" s="204" t="s">
        <v>226</v>
      </c>
      <c r="C192" s="16"/>
      <c r="D192" s="205" t="s">
        <v>709</v>
      </c>
      <c r="E192" s="16"/>
      <c r="F192" s="177"/>
      <c r="G192" s="173"/>
    </row>
    <row r="193" spans="1:9" ht="27.95" customHeight="1" x14ac:dyDescent="0.25">
      <c r="A193" s="14"/>
      <c r="B193" s="204" t="s">
        <v>227</v>
      </c>
      <c r="C193" s="16"/>
      <c r="D193" s="205" t="s">
        <v>710</v>
      </c>
      <c r="E193" s="16"/>
      <c r="F193" s="177"/>
      <c r="G193" s="173"/>
    </row>
    <row r="194" spans="1:9" ht="27.95" customHeight="1" x14ac:dyDescent="0.25">
      <c r="A194" s="14"/>
      <c r="B194" s="204" t="s">
        <v>228</v>
      </c>
      <c r="C194" s="16"/>
      <c r="D194" s="205" t="s">
        <v>711</v>
      </c>
      <c r="E194" s="16"/>
      <c r="F194" s="177"/>
      <c r="G194" s="173"/>
    </row>
    <row r="195" spans="1:9" ht="9.9499999999999993" customHeight="1" x14ac:dyDescent="0.25">
      <c r="A195" s="14"/>
      <c r="B195" s="91"/>
      <c r="C195" s="16"/>
      <c r="D195" s="198"/>
      <c r="E195" s="16"/>
      <c r="F195" s="23"/>
      <c r="G195" s="173"/>
    </row>
    <row r="196" spans="1:9" ht="27.95" customHeight="1" x14ac:dyDescent="0.25">
      <c r="A196" s="14"/>
      <c r="B196" s="200" t="s">
        <v>229</v>
      </c>
      <c r="C196" s="256"/>
      <c r="D196" s="256" t="s">
        <v>712</v>
      </c>
      <c r="E196" s="16"/>
      <c r="F196" s="177" t="str">
        <f>IFERROR(ROUND(AVERAGE(F198:F203),0),"")</f>
        <v/>
      </c>
      <c r="G196" s="173"/>
      <c r="I196" s="206" t="str">
        <f>F196</f>
        <v/>
      </c>
    </row>
    <row r="197" spans="1:9" ht="9.9499999999999993" customHeight="1" x14ac:dyDescent="0.25">
      <c r="A197" s="14"/>
      <c r="B197" s="200"/>
      <c r="C197" s="256"/>
      <c r="D197" s="198"/>
      <c r="E197" s="16"/>
      <c r="F197" s="23"/>
      <c r="G197" s="173"/>
    </row>
    <row r="198" spans="1:9" ht="27.95" customHeight="1" x14ac:dyDescent="0.25">
      <c r="A198" s="14"/>
      <c r="B198" s="204" t="s">
        <v>230</v>
      </c>
      <c r="C198" s="16"/>
      <c r="D198" s="205" t="s">
        <v>713</v>
      </c>
      <c r="E198" s="16"/>
      <c r="F198" s="177"/>
      <c r="G198" s="173"/>
    </row>
    <row r="199" spans="1:9" ht="27.95" customHeight="1" x14ac:dyDescent="0.25">
      <c r="A199" s="14"/>
      <c r="B199" s="204" t="s">
        <v>233</v>
      </c>
      <c r="C199" s="16"/>
      <c r="D199" s="205" t="s">
        <v>714</v>
      </c>
      <c r="E199" s="16"/>
      <c r="F199" s="177"/>
      <c r="G199" s="173"/>
    </row>
    <row r="200" spans="1:9" ht="27.95" customHeight="1" x14ac:dyDescent="0.25">
      <c r="A200" s="14"/>
      <c r="B200" s="204" t="s">
        <v>234</v>
      </c>
      <c r="C200" s="16"/>
      <c r="D200" s="205" t="s">
        <v>715</v>
      </c>
      <c r="E200" s="16"/>
      <c r="F200" s="177"/>
      <c r="G200" s="173"/>
    </row>
    <row r="201" spans="1:9" ht="27.95" customHeight="1" x14ac:dyDescent="0.25">
      <c r="A201" s="14"/>
      <c r="B201" s="204" t="s">
        <v>235</v>
      </c>
      <c r="C201" s="16"/>
      <c r="D201" s="205" t="s">
        <v>716</v>
      </c>
      <c r="E201" s="16"/>
      <c r="F201" s="177"/>
      <c r="G201" s="173"/>
    </row>
    <row r="202" spans="1:9" ht="27.95" customHeight="1" x14ac:dyDescent="0.25">
      <c r="A202" s="14"/>
      <c r="B202" s="204" t="s">
        <v>236</v>
      </c>
      <c r="C202" s="16"/>
      <c r="D202" s="205" t="s">
        <v>717</v>
      </c>
      <c r="E202" s="16"/>
      <c r="F202" s="177"/>
      <c r="G202" s="173"/>
    </row>
    <row r="203" spans="1:9" ht="27.95" customHeight="1" x14ac:dyDescent="0.25">
      <c r="A203" s="14"/>
      <c r="B203" s="204" t="s">
        <v>237</v>
      </c>
      <c r="C203" s="16"/>
      <c r="D203" s="205" t="s">
        <v>718</v>
      </c>
      <c r="E203" s="16"/>
      <c r="F203" s="177"/>
      <c r="G203" s="173"/>
    </row>
    <row r="204" spans="1:9" ht="9.9499999999999993" customHeight="1" x14ac:dyDescent="0.25">
      <c r="A204" s="14"/>
      <c r="B204" s="91"/>
      <c r="C204" s="16"/>
      <c r="D204" s="198"/>
      <c r="E204" s="16"/>
      <c r="F204" s="23"/>
      <c r="G204" s="173"/>
    </row>
    <row r="205" spans="1:9" ht="27.95" customHeight="1" x14ac:dyDescent="0.25">
      <c r="A205" s="14"/>
      <c r="B205" s="200" t="s">
        <v>242</v>
      </c>
      <c r="C205" s="256"/>
      <c r="D205" s="256" t="s">
        <v>719</v>
      </c>
      <c r="E205" s="16"/>
      <c r="F205" s="177" t="str">
        <f>IFERROR(ROUND(AVERAGE(F207:F211),0),"")</f>
        <v/>
      </c>
      <c r="G205" s="173"/>
      <c r="I205" s="206" t="str">
        <f>F205</f>
        <v/>
      </c>
    </row>
    <row r="206" spans="1:9" ht="9.9499999999999993" customHeight="1" x14ac:dyDescent="0.25">
      <c r="A206" s="14"/>
      <c r="B206" s="200"/>
      <c r="C206" s="256"/>
      <c r="D206" s="198"/>
      <c r="E206" s="16"/>
      <c r="F206" s="23"/>
      <c r="G206" s="173"/>
    </row>
    <row r="207" spans="1:9" ht="27.95" customHeight="1" x14ac:dyDescent="0.25">
      <c r="A207" s="14"/>
      <c r="B207" s="204" t="s">
        <v>231</v>
      </c>
      <c r="C207" s="16"/>
      <c r="D207" s="205" t="s">
        <v>720</v>
      </c>
      <c r="E207" s="16"/>
      <c r="F207" s="177"/>
      <c r="G207" s="173"/>
    </row>
    <row r="208" spans="1:9" ht="27.95" customHeight="1" x14ac:dyDescent="0.25">
      <c r="A208" s="14"/>
      <c r="B208" s="204" t="s">
        <v>238</v>
      </c>
      <c r="C208" s="16"/>
      <c r="D208" s="205" t="s">
        <v>721</v>
      </c>
      <c r="E208" s="16"/>
      <c r="F208" s="177"/>
      <c r="G208" s="173"/>
    </row>
    <row r="209" spans="1:9" ht="27.95" customHeight="1" x14ac:dyDescent="0.25">
      <c r="A209" s="14"/>
      <c r="B209" s="204" t="s">
        <v>239</v>
      </c>
      <c r="C209" s="16"/>
      <c r="D209" s="205" t="s">
        <v>722</v>
      </c>
      <c r="E209" s="16"/>
      <c r="F209" s="177"/>
      <c r="G209" s="173"/>
    </row>
    <row r="210" spans="1:9" ht="27.95" customHeight="1" x14ac:dyDescent="0.25">
      <c r="A210" s="14"/>
      <c r="B210" s="204" t="s">
        <v>240</v>
      </c>
      <c r="C210" s="16"/>
      <c r="D210" s="205" t="s">
        <v>723</v>
      </c>
      <c r="E210" s="16"/>
      <c r="F210" s="177"/>
      <c r="G210" s="173"/>
    </row>
    <row r="211" spans="1:9" ht="27.95" customHeight="1" x14ac:dyDescent="0.25">
      <c r="A211" s="14"/>
      <c r="B211" s="204" t="s">
        <v>241</v>
      </c>
      <c r="C211" s="16"/>
      <c r="D211" s="205" t="s">
        <v>724</v>
      </c>
      <c r="E211" s="16"/>
      <c r="F211" s="177"/>
      <c r="G211" s="173"/>
    </row>
    <row r="212" spans="1:9" ht="9.9499999999999993" customHeight="1" x14ac:dyDescent="0.25">
      <c r="A212" s="14"/>
      <c r="B212" s="91"/>
      <c r="C212" s="16"/>
      <c r="D212" s="198"/>
      <c r="E212" s="16"/>
      <c r="F212" s="23"/>
      <c r="G212" s="173"/>
    </row>
    <row r="213" spans="1:9" ht="27.95" customHeight="1" x14ac:dyDescent="0.25">
      <c r="A213" s="14"/>
      <c r="B213" s="200" t="s">
        <v>243</v>
      </c>
      <c r="C213" s="256"/>
      <c r="D213" s="256" t="s">
        <v>725</v>
      </c>
      <c r="E213" s="16"/>
      <c r="F213" s="177" t="str">
        <f>IFERROR(ROUND(AVERAGE(F215:F219),0),"")</f>
        <v/>
      </c>
      <c r="G213" s="173"/>
      <c r="I213" s="206" t="str">
        <f>F213</f>
        <v/>
      </c>
    </row>
    <row r="214" spans="1:9" ht="9.9499999999999993" customHeight="1" x14ac:dyDescent="0.25">
      <c r="A214" s="14"/>
      <c r="B214" s="200"/>
      <c r="C214" s="256"/>
      <c r="D214" s="198"/>
      <c r="E214" s="16"/>
      <c r="F214" s="23"/>
      <c r="G214" s="173"/>
    </row>
    <row r="215" spans="1:9" ht="27.95" customHeight="1" x14ac:dyDescent="0.25">
      <c r="A215" s="14"/>
      <c r="B215" s="204" t="s">
        <v>232</v>
      </c>
      <c r="C215" s="16"/>
      <c r="D215" s="257" t="s">
        <v>726</v>
      </c>
      <c r="E215" s="16"/>
      <c r="F215" s="177"/>
      <c r="G215" s="173"/>
    </row>
    <row r="216" spans="1:9" ht="27.95" customHeight="1" x14ac:dyDescent="0.25">
      <c r="A216" s="14"/>
      <c r="B216" s="204" t="s">
        <v>246</v>
      </c>
      <c r="C216" s="16"/>
      <c r="D216" s="205" t="s">
        <v>727</v>
      </c>
      <c r="E216" s="16"/>
      <c r="F216" s="177"/>
      <c r="G216" s="173"/>
    </row>
    <row r="217" spans="1:9" ht="27.95" customHeight="1" x14ac:dyDescent="0.25">
      <c r="A217" s="14"/>
      <c r="B217" s="204" t="s">
        <v>247</v>
      </c>
      <c r="C217" s="16"/>
      <c r="D217" s="205" t="s">
        <v>728</v>
      </c>
      <c r="E217" s="16"/>
      <c r="F217" s="177"/>
      <c r="G217" s="173"/>
    </row>
    <row r="218" spans="1:9" ht="27.95" customHeight="1" x14ac:dyDescent="0.25">
      <c r="A218" s="14"/>
      <c r="B218" s="204" t="s">
        <v>248</v>
      </c>
      <c r="C218" s="16"/>
      <c r="D218" s="205" t="s">
        <v>729</v>
      </c>
      <c r="E218" s="16"/>
      <c r="F218" s="177"/>
      <c r="G218" s="173"/>
    </row>
    <row r="219" spans="1:9" ht="27.95" customHeight="1" x14ac:dyDescent="0.25">
      <c r="A219" s="14"/>
      <c r="B219" s="204" t="s">
        <v>249</v>
      </c>
      <c r="C219" s="16"/>
      <c r="D219" s="205" t="s">
        <v>730</v>
      </c>
      <c r="E219" s="16"/>
      <c r="F219" s="177"/>
      <c r="G219" s="173"/>
    </row>
    <row r="220" spans="1:9" ht="9.9499999999999993" customHeight="1" x14ac:dyDescent="0.25">
      <c r="A220" s="14"/>
      <c r="B220" s="91"/>
      <c r="C220" s="16"/>
      <c r="D220" s="198"/>
      <c r="E220" s="16"/>
      <c r="F220" s="23"/>
      <c r="G220" s="173"/>
    </row>
    <row r="221" spans="1:9" ht="27.95" customHeight="1" x14ac:dyDescent="0.25">
      <c r="A221" s="14"/>
      <c r="B221" s="200" t="s">
        <v>244</v>
      </c>
      <c r="C221" s="256"/>
      <c r="D221" s="256" t="s">
        <v>731</v>
      </c>
      <c r="E221" s="16"/>
      <c r="F221" s="177" t="str">
        <f>IFERROR(ROUND(AVERAGE(F223:F226),0),"")</f>
        <v/>
      </c>
      <c r="G221" s="173"/>
      <c r="I221" s="206" t="str">
        <f>F221</f>
        <v/>
      </c>
    </row>
    <row r="222" spans="1:9" ht="9.9499999999999993" customHeight="1" x14ac:dyDescent="0.25">
      <c r="A222" s="14"/>
      <c r="B222" s="200"/>
      <c r="C222" s="256"/>
      <c r="D222" s="198"/>
      <c r="E222" s="16"/>
      <c r="F222" s="23"/>
      <c r="G222" s="173"/>
    </row>
    <row r="223" spans="1:9" ht="27.95" customHeight="1" x14ac:dyDescent="0.25">
      <c r="A223" s="14"/>
      <c r="B223" s="204" t="s">
        <v>245</v>
      </c>
      <c r="C223" s="16"/>
      <c r="D223" s="205" t="s">
        <v>732</v>
      </c>
      <c r="E223" s="16"/>
      <c r="F223" s="177"/>
      <c r="G223" s="173"/>
    </row>
    <row r="224" spans="1:9" ht="27.95" customHeight="1" x14ac:dyDescent="0.25">
      <c r="A224" s="14"/>
      <c r="B224" s="204" t="s">
        <v>250</v>
      </c>
      <c r="C224" s="16"/>
      <c r="D224" s="205" t="s">
        <v>733</v>
      </c>
      <c r="E224" s="16"/>
      <c r="F224" s="177"/>
      <c r="G224" s="173"/>
    </row>
    <row r="225" spans="1:9" ht="27.95" customHeight="1" x14ac:dyDescent="0.25">
      <c r="A225" s="14"/>
      <c r="B225" s="204" t="s">
        <v>251</v>
      </c>
      <c r="C225" s="16"/>
      <c r="D225" s="205" t="s">
        <v>734</v>
      </c>
      <c r="E225" s="16"/>
      <c r="F225" s="177"/>
      <c r="G225" s="173"/>
    </row>
    <row r="226" spans="1:9" ht="27.95" customHeight="1" x14ac:dyDescent="0.25">
      <c r="A226" s="14"/>
      <c r="B226" s="204" t="s">
        <v>252</v>
      </c>
      <c r="C226" s="16"/>
      <c r="D226" s="205" t="s">
        <v>735</v>
      </c>
      <c r="E226" s="16"/>
      <c r="F226" s="177"/>
      <c r="G226" s="173"/>
    </row>
    <row r="227" spans="1:9" ht="9.9499999999999993" customHeight="1" x14ac:dyDescent="0.25">
      <c r="A227" s="14"/>
      <c r="B227" s="91"/>
      <c r="C227" s="16"/>
      <c r="D227" s="198"/>
      <c r="E227" s="16"/>
      <c r="F227" s="23"/>
      <c r="G227" s="173"/>
    </row>
    <row r="228" spans="1:9" ht="27.95" customHeight="1" x14ac:dyDescent="0.25">
      <c r="A228" s="14"/>
      <c r="B228" s="91"/>
      <c r="C228" s="16"/>
      <c r="D228" s="269" t="s">
        <v>736</v>
      </c>
      <c r="E228" s="16"/>
      <c r="F228" s="221">
        <f>I228</f>
        <v>0</v>
      </c>
      <c r="G228" s="173"/>
      <c r="I228" s="206">
        <f>COUNTIF(I$9:I$221,3)</f>
        <v>0</v>
      </c>
    </row>
    <row r="229" spans="1:9" ht="27.95" customHeight="1" x14ac:dyDescent="0.25">
      <c r="A229" s="14"/>
      <c r="B229" s="91"/>
      <c r="C229" s="16"/>
      <c r="D229" s="269" t="s">
        <v>737</v>
      </c>
      <c r="E229" s="16"/>
      <c r="F229" s="195">
        <f>I229</f>
        <v>0</v>
      </c>
      <c r="G229" s="173"/>
      <c r="I229" s="206">
        <f>COUNTIF(I$9:I$221,2)</f>
        <v>0</v>
      </c>
    </row>
    <row r="230" spans="1:9" ht="27.95" customHeight="1" x14ac:dyDescent="0.25">
      <c r="A230" s="14"/>
      <c r="B230" s="91"/>
      <c r="C230" s="16"/>
      <c r="D230" s="269" t="s">
        <v>738</v>
      </c>
      <c r="E230" s="16"/>
      <c r="F230" s="166">
        <f>I230</f>
        <v>0</v>
      </c>
      <c r="G230" s="173"/>
      <c r="I230" s="206">
        <f>COUNTIF(I$9:I$221,1)</f>
        <v>0</v>
      </c>
    </row>
    <row r="231" spans="1:9" ht="27.95" customHeight="1" x14ac:dyDescent="0.25">
      <c r="A231" s="14"/>
      <c r="B231" s="91"/>
      <c r="C231" s="16"/>
      <c r="D231" s="269" t="s">
        <v>739</v>
      </c>
      <c r="E231" s="16"/>
      <c r="F231" s="194">
        <f>I231</f>
        <v>0</v>
      </c>
      <c r="G231" s="173"/>
      <c r="I231" s="206">
        <f>COUNTIF(I$9:I$221,0)</f>
        <v>0</v>
      </c>
    </row>
    <row r="232" spans="1:9" ht="9.9499999999999993" customHeight="1" x14ac:dyDescent="0.25">
      <c r="A232" s="19"/>
      <c r="B232" s="51"/>
      <c r="C232" s="20"/>
      <c r="D232" s="202"/>
      <c r="E232" s="20"/>
      <c r="F232" s="203"/>
      <c r="G232" s="185"/>
    </row>
  </sheetData>
  <sheetProtection algorithmName="SHA-512" hashValue="VanWKg0Sxi5xnzv0jC9G5lezhaVx7OBmkfWfmVz5QjaNUp9YJH++b9Pxd6jmESXATDDCv125/zARZJcwKx0hGA==" saltValue="OO/EbFVjddQjm5uhpreN4g==" spinCount="100000" sheet="1" objects="1" scenarios="1"/>
  <mergeCells count="3">
    <mergeCell ref="B4:F4"/>
    <mergeCell ref="D6:F6"/>
    <mergeCell ref="B2:F2"/>
  </mergeCells>
  <conditionalFormatting sqref="F11">
    <cfRule type="cellIs" dxfId="341" priority="157" operator="equal">
      <formula>1</formula>
    </cfRule>
    <cfRule type="cellIs" dxfId="340" priority="158" operator="equal">
      <formula>3</formula>
    </cfRule>
    <cfRule type="cellIs" dxfId="339" priority="159" operator="equal">
      <formula>2</formula>
    </cfRule>
    <cfRule type="cellIs" dxfId="338" priority="160" operator="equal">
      <formula>0</formula>
    </cfRule>
  </conditionalFormatting>
  <conditionalFormatting sqref="F12:F15">
    <cfRule type="cellIs" dxfId="337" priority="152" operator="equal">
      <formula>1</formula>
    </cfRule>
    <cfRule type="cellIs" dxfId="336" priority="153" operator="equal">
      <formula>3</formula>
    </cfRule>
    <cfRule type="cellIs" dxfId="335" priority="154" operator="equal">
      <formula>2</formula>
    </cfRule>
    <cfRule type="cellIs" dxfId="334" priority="155" operator="equal">
      <formula>0</formula>
    </cfRule>
  </conditionalFormatting>
  <conditionalFormatting sqref="F9">
    <cfRule type="cellIs" dxfId="333" priority="147" operator="equal">
      <formula>1</formula>
    </cfRule>
    <cfRule type="cellIs" dxfId="332" priority="148" operator="equal">
      <formula>3</formula>
    </cfRule>
    <cfRule type="cellIs" dxfId="331" priority="149" operator="equal">
      <formula>2</formula>
    </cfRule>
    <cfRule type="cellIs" dxfId="330" priority="150" operator="equal">
      <formula>0</formula>
    </cfRule>
  </conditionalFormatting>
  <conditionalFormatting sqref="F19:F25">
    <cfRule type="cellIs" dxfId="329" priority="142" operator="equal">
      <formula>1</formula>
    </cfRule>
    <cfRule type="cellIs" dxfId="328" priority="143" operator="equal">
      <formula>3</formula>
    </cfRule>
    <cfRule type="cellIs" dxfId="327" priority="144" operator="equal">
      <formula>2</formula>
    </cfRule>
    <cfRule type="cellIs" dxfId="326" priority="145" operator="equal">
      <formula>0</formula>
    </cfRule>
  </conditionalFormatting>
  <conditionalFormatting sqref="F223:F226 F215:F219 F207:F211 F198:F203 F191:F194 F183:F187 F175:F179 F167:F171 F160:F163 F152:F156 F145:F148 F139:F141 F131:F135 F122:F126 F114:F118 F106:F110 F99:F102 F91:F95 F83:F87 F75:F79 F67:F71 F59:F63 F51:F55 F44:F46 F38:F40 F29:F34">
    <cfRule type="cellIs" dxfId="325" priority="137" operator="equal">
      <formula>1</formula>
    </cfRule>
    <cfRule type="cellIs" dxfId="324" priority="138" operator="equal">
      <formula>3</formula>
    </cfRule>
    <cfRule type="cellIs" dxfId="323" priority="139" operator="equal">
      <formula>2</formula>
    </cfRule>
    <cfRule type="cellIs" dxfId="322" priority="140" operator="equal">
      <formula>0</formula>
    </cfRule>
  </conditionalFormatting>
  <conditionalFormatting sqref="F17">
    <cfRule type="cellIs" dxfId="321" priority="132" operator="equal">
      <formula>1</formula>
    </cfRule>
    <cfRule type="cellIs" dxfId="320" priority="133" operator="equal">
      <formula>3</formula>
    </cfRule>
    <cfRule type="cellIs" dxfId="319" priority="134" operator="equal">
      <formula>2</formula>
    </cfRule>
    <cfRule type="cellIs" dxfId="318" priority="135" operator="equal">
      <formula>0</formula>
    </cfRule>
  </conditionalFormatting>
  <conditionalFormatting sqref="F27">
    <cfRule type="cellIs" dxfId="317" priority="127" operator="equal">
      <formula>1</formula>
    </cfRule>
    <cfRule type="cellIs" dxfId="316" priority="128" operator="equal">
      <formula>3</formula>
    </cfRule>
    <cfRule type="cellIs" dxfId="315" priority="129" operator="equal">
      <formula>2</formula>
    </cfRule>
    <cfRule type="cellIs" dxfId="314" priority="130" operator="equal">
      <formula>0</formula>
    </cfRule>
  </conditionalFormatting>
  <conditionalFormatting sqref="F36">
    <cfRule type="cellIs" dxfId="313" priority="122" operator="equal">
      <formula>1</formula>
    </cfRule>
    <cfRule type="cellIs" dxfId="312" priority="123" operator="equal">
      <formula>3</formula>
    </cfRule>
    <cfRule type="cellIs" dxfId="311" priority="124" operator="equal">
      <formula>2</formula>
    </cfRule>
    <cfRule type="cellIs" dxfId="310" priority="125" operator="equal">
      <formula>0</formula>
    </cfRule>
  </conditionalFormatting>
  <conditionalFormatting sqref="F42">
    <cfRule type="cellIs" dxfId="309" priority="117" operator="equal">
      <formula>1</formula>
    </cfRule>
    <cfRule type="cellIs" dxfId="308" priority="118" operator="equal">
      <formula>3</formula>
    </cfRule>
    <cfRule type="cellIs" dxfId="307" priority="119" operator="equal">
      <formula>2</formula>
    </cfRule>
    <cfRule type="cellIs" dxfId="306" priority="120" operator="equal">
      <formula>0</formula>
    </cfRule>
  </conditionalFormatting>
  <conditionalFormatting sqref="F49">
    <cfRule type="cellIs" dxfId="305" priority="112" operator="equal">
      <formula>1</formula>
    </cfRule>
    <cfRule type="cellIs" dxfId="304" priority="113" operator="equal">
      <formula>3</formula>
    </cfRule>
    <cfRule type="cellIs" dxfId="303" priority="114" operator="equal">
      <formula>2</formula>
    </cfRule>
    <cfRule type="cellIs" dxfId="302" priority="115" operator="equal">
      <formula>0</formula>
    </cfRule>
  </conditionalFormatting>
  <conditionalFormatting sqref="F57">
    <cfRule type="cellIs" dxfId="301" priority="107" operator="equal">
      <formula>1</formula>
    </cfRule>
    <cfRule type="cellIs" dxfId="300" priority="108" operator="equal">
      <formula>3</formula>
    </cfRule>
    <cfRule type="cellIs" dxfId="299" priority="109" operator="equal">
      <formula>2</formula>
    </cfRule>
    <cfRule type="cellIs" dxfId="298" priority="110" operator="equal">
      <formula>0</formula>
    </cfRule>
  </conditionalFormatting>
  <conditionalFormatting sqref="F65">
    <cfRule type="cellIs" dxfId="297" priority="102" operator="equal">
      <formula>1</formula>
    </cfRule>
    <cfRule type="cellIs" dxfId="296" priority="103" operator="equal">
      <formula>3</formula>
    </cfRule>
    <cfRule type="cellIs" dxfId="295" priority="104" operator="equal">
      <formula>2</formula>
    </cfRule>
    <cfRule type="cellIs" dxfId="294" priority="105" operator="equal">
      <formula>0</formula>
    </cfRule>
  </conditionalFormatting>
  <conditionalFormatting sqref="F73">
    <cfRule type="cellIs" dxfId="293" priority="97" operator="equal">
      <formula>1</formula>
    </cfRule>
    <cfRule type="cellIs" dxfId="292" priority="98" operator="equal">
      <formula>3</formula>
    </cfRule>
    <cfRule type="cellIs" dxfId="291" priority="99" operator="equal">
      <formula>2</formula>
    </cfRule>
    <cfRule type="cellIs" dxfId="290" priority="100" operator="equal">
      <formula>0</formula>
    </cfRule>
  </conditionalFormatting>
  <conditionalFormatting sqref="F81">
    <cfRule type="cellIs" dxfId="289" priority="92" operator="equal">
      <formula>1</formula>
    </cfRule>
    <cfRule type="cellIs" dxfId="288" priority="93" operator="equal">
      <formula>3</formula>
    </cfRule>
    <cfRule type="cellIs" dxfId="287" priority="94" operator="equal">
      <formula>2</formula>
    </cfRule>
    <cfRule type="cellIs" dxfId="286" priority="95" operator="equal">
      <formula>0</formula>
    </cfRule>
  </conditionalFormatting>
  <conditionalFormatting sqref="F89">
    <cfRule type="cellIs" dxfId="285" priority="87" operator="equal">
      <formula>1</formula>
    </cfRule>
    <cfRule type="cellIs" dxfId="284" priority="88" operator="equal">
      <formula>3</formula>
    </cfRule>
    <cfRule type="cellIs" dxfId="283" priority="89" operator="equal">
      <formula>2</formula>
    </cfRule>
    <cfRule type="cellIs" dxfId="282" priority="90" operator="equal">
      <formula>0</formula>
    </cfRule>
  </conditionalFormatting>
  <conditionalFormatting sqref="F97">
    <cfRule type="cellIs" dxfId="281" priority="82" operator="equal">
      <formula>1</formula>
    </cfRule>
    <cfRule type="cellIs" dxfId="280" priority="83" operator="equal">
      <formula>3</formula>
    </cfRule>
    <cfRule type="cellIs" dxfId="279" priority="84" operator="equal">
      <formula>2</formula>
    </cfRule>
    <cfRule type="cellIs" dxfId="278" priority="85" operator="equal">
      <formula>0</formula>
    </cfRule>
  </conditionalFormatting>
  <conditionalFormatting sqref="F104">
    <cfRule type="cellIs" dxfId="277" priority="77" operator="equal">
      <formula>1</formula>
    </cfRule>
    <cfRule type="cellIs" dxfId="276" priority="78" operator="equal">
      <formula>3</formula>
    </cfRule>
    <cfRule type="cellIs" dxfId="275" priority="79" operator="equal">
      <formula>2</formula>
    </cfRule>
    <cfRule type="cellIs" dxfId="274" priority="80" operator="equal">
      <formula>0</formula>
    </cfRule>
  </conditionalFormatting>
  <conditionalFormatting sqref="F112">
    <cfRule type="cellIs" dxfId="273" priority="72" operator="equal">
      <formula>1</formula>
    </cfRule>
    <cfRule type="cellIs" dxfId="272" priority="73" operator="equal">
      <formula>3</formula>
    </cfRule>
    <cfRule type="cellIs" dxfId="271" priority="74" operator="equal">
      <formula>2</formula>
    </cfRule>
    <cfRule type="cellIs" dxfId="270" priority="75" operator="equal">
      <formula>0</formula>
    </cfRule>
  </conditionalFormatting>
  <conditionalFormatting sqref="F120">
    <cfRule type="cellIs" dxfId="269" priority="67" operator="equal">
      <formula>1</formula>
    </cfRule>
    <cfRule type="cellIs" dxfId="268" priority="68" operator="equal">
      <formula>3</formula>
    </cfRule>
    <cfRule type="cellIs" dxfId="267" priority="69" operator="equal">
      <formula>2</formula>
    </cfRule>
    <cfRule type="cellIs" dxfId="266" priority="70" operator="equal">
      <formula>0</formula>
    </cfRule>
  </conditionalFormatting>
  <conditionalFormatting sqref="F129">
    <cfRule type="cellIs" dxfId="265" priority="62" operator="equal">
      <formula>1</formula>
    </cfRule>
    <cfRule type="cellIs" dxfId="264" priority="63" operator="equal">
      <formula>3</formula>
    </cfRule>
    <cfRule type="cellIs" dxfId="263" priority="64" operator="equal">
      <formula>2</formula>
    </cfRule>
    <cfRule type="cellIs" dxfId="262" priority="65" operator="equal">
      <formula>0</formula>
    </cfRule>
  </conditionalFormatting>
  <conditionalFormatting sqref="F137">
    <cfRule type="cellIs" dxfId="261" priority="57" operator="equal">
      <formula>1</formula>
    </cfRule>
    <cfRule type="cellIs" dxfId="260" priority="58" operator="equal">
      <formula>3</formula>
    </cfRule>
    <cfRule type="cellIs" dxfId="259" priority="59" operator="equal">
      <formula>2</formula>
    </cfRule>
    <cfRule type="cellIs" dxfId="258" priority="60" operator="equal">
      <formula>0</formula>
    </cfRule>
  </conditionalFormatting>
  <conditionalFormatting sqref="F143">
    <cfRule type="cellIs" dxfId="257" priority="52" operator="equal">
      <formula>1</formula>
    </cfRule>
    <cfRule type="cellIs" dxfId="256" priority="53" operator="equal">
      <formula>3</formula>
    </cfRule>
    <cfRule type="cellIs" dxfId="255" priority="54" operator="equal">
      <formula>2</formula>
    </cfRule>
    <cfRule type="cellIs" dxfId="254" priority="55" operator="equal">
      <formula>0</formula>
    </cfRule>
  </conditionalFormatting>
  <conditionalFormatting sqref="F150">
    <cfRule type="cellIs" dxfId="253" priority="47" operator="equal">
      <formula>1</formula>
    </cfRule>
    <cfRule type="cellIs" dxfId="252" priority="48" operator="equal">
      <formula>3</formula>
    </cfRule>
    <cfRule type="cellIs" dxfId="251" priority="49" operator="equal">
      <formula>2</formula>
    </cfRule>
    <cfRule type="cellIs" dxfId="250" priority="50" operator="equal">
      <formula>0</formula>
    </cfRule>
  </conditionalFormatting>
  <conditionalFormatting sqref="F158">
    <cfRule type="cellIs" dxfId="249" priority="42" operator="equal">
      <formula>1</formula>
    </cfRule>
    <cfRule type="cellIs" dxfId="248" priority="43" operator="equal">
      <formula>3</formula>
    </cfRule>
    <cfRule type="cellIs" dxfId="247" priority="44" operator="equal">
      <formula>2</formula>
    </cfRule>
    <cfRule type="cellIs" dxfId="246" priority="45" operator="equal">
      <formula>0</formula>
    </cfRule>
  </conditionalFormatting>
  <conditionalFormatting sqref="F165">
    <cfRule type="cellIs" dxfId="245" priority="37" operator="equal">
      <formula>1</formula>
    </cfRule>
    <cfRule type="cellIs" dxfId="244" priority="38" operator="equal">
      <formula>3</formula>
    </cfRule>
    <cfRule type="cellIs" dxfId="243" priority="39" operator="equal">
      <formula>2</formula>
    </cfRule>
    <cfRule type="cellIs" dxfId="242" priority="40" operator="equal">
      <formula>0</formula>
    </cfRule>
  </conditionalFormatting>
  <conditionalFormatting sqref="F173">
    <cfRule type="cellIs" dxfId="241" priority="32" operator="equal">
      <formula>1</formula>
    </cfRule>
    <cfRule type="cellIs" dxfId="240" priority="33" operator="equal">
      <formula>3</formula>
    </cfRule>
    <cfRule type="cellIs" dxfId="239" priority="34" operator="equal">
      <formula>2</formula>
    </cfRule>
    <cfRule type="cellIs" dxfId="238" priority="35" operator="equal">
      <formula>0</formula>
    </cfRule>
  </conditionalFormatting>
  <conditionalFormatting sqref="F181">
    <cfRule type="cellIs" dxfId="237" priority="27" operator="equal">
      <formula>1</formula>
    </cfRule>
    <cfRule type="cellIs" dxfId="236" priority="28" operator="equal">
      <formula>3</formula>
    </cfRule>
    <cfRule type="cellIs" dxfId="235" priority="29" operator="equal">
      <formula>2</formula>
    </cfRule>
    <cfRule type="cellIs" dxfId="234" priority="30" operator="equal">
      <formula>0</formula>
    </cfRule>
  </conditionalFormatting>
  <conditionalFormatting sqref="F189">
    <cfRule type="cellIs" dxfId="233" priority="22" operator="equal">
      <formula>1</formula>
    </cfRule>
    <cfRule type="cellIs" dxfId="232" priority="23" operator="equal">
      <formula>3</formula>
    </cfRule>
    <cfRule type="cellIs" dxfId="231" priority="24" operator="equal">
      <formula>2</formula>
    </cfRule>
    <cfRule type="cellIs" dxfId="230" priority="25" operator="equal">
      <formula>0</formula>
    </cfRule>
  </conditionalFormatting>
  <conditionalFormatting sqref="F196">
    <cfRule type="cellIs" dxfId="229" priority="17" operator="equal">
      <formula>1</formula>
    </cfRule>
    <cfRule type="cellIs" dxfId="228" priority="18" operator="equal">
      <formula>3</formula>
    </cfRule>
    <cfRule type="cellIs" dxfId="227" priority="19" operator="equal">
      <formula>2</formula>
    </cfRule>
    <cfRule type="cellIs" dxfId="226" priority="20" operator="equal">
      <formula>0</formula>
    </cfRule>
  </conditionalFormatting>
  <conditionalFormatting sqref="F205">
    <cfRule type="cellIs" dxfId="225" priority="12" operator="equal">
      <formula>1</formula>
    </cfRule>
    <cfRule type="cellIs" dxfId="224" priority="13" operator="equal">
      <formula>3</formula>
    </cfRule>
    <cfRule type="cellIs" dxfId="223" priority="14" operator="equal">
      <formula>2</formula>
    </cfRule>
    <cfRule type="cellIs" dxfId="222" priority="15" operator="equal">
      <formula>0</formula>
    </cfRule>
  </conditionalFormatting>
  <conditionalFormatting sqref="F213">
    <cfRule type="cellIs" dxfId="221" priority="7" operator="equal">
      <formula>1</formula>
    </cfRule>
    <cfRule type="cellIs" dxfId="220" priority="8" operator="equal">
      <formula>3</formula>
    </cfRule>
    <cfRule type="cellIs" dxfId="219" priority="9" operator="equal">
      <formula>2</formula>
    </cfRule>
    <cfRule type="cellIs" dxfId="218" priority="10" operator="equal">
      <formula>0</formula>
    </cfRule>
  </conditionalFormatting>
  <conditionalFormatting sqref="F221">
    <cfRule type="cellIs" dxfId="217" priority="2" operator="equal">
      <formula>1</formula>
    </cfRule>
    <cfRule type="cellIs" dxfId="216" priority="3" operator="equal">
      <formula>3</formula>
    </cfRule>
    <cfRule type="cellIs" dxfId="215" priority="4" operator="equal">
      <formula>2</formula>
    </cfRule>
    <cfRule type="cellIs" dxfId="214" priority="5" operator="equal">
      <formula>0</formula>
    </cfRule>
  </conditionalFormatting>
  <dataValidations count="1">
    <dataValidation type="whole" allowBlank="1" showInputMessage="1" showErrorMessage="1" error="Geben Sie einen Wert von 0 bis 3 ein!" sqref="F11:F15 F19:F25 F29:F34 F38:F40 F44:F46 F51:F55 F59:F63 F67:F71 F75:F79 F83:F87 F91:F95 F99:F102 F106:F110 F114:F118 F122:F126 F131:F135 F139:F141 F145:F148 F152:F156 F160:F163 F167:F171 F175:F179 F183:F187 F191:F194 F198:F203 F207:F211 F215:F219 F223:F226" xr:uid="{3F5DBB64-B568-46BE-8320-5DD3271B4D86}">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and C
Recertification application
Self-assessment project management&amp;R&amp;G</oddHeader>
    <oddFooter>&amp;L&amp;"Verdana,Standard"&amp;9© VZPM&amp;C&amp;"Verdana,Standard"&amp;9&amp;F&amp;R&amp;"Verdana,Standard"&amp;9&amp;A Page &amp;P/&amp;N</oddFooter>
  </headerFooter>
  <ignoredErrors>
    <ignoredError sqref="B8" numberStoredAsText="1"/>
    <ignoredError sqref="B9:B226" twoDigitTextYear="1" numberStoredAsText="1"/>
    <ignoredError sqref="F9:F222 F225:F226"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6" operator="notContains" id="{75D238EE-EB10-46EA-A0C4-D039C2F362EC}">
            <xm:f>ISERROR(SEARCH("",F11))</xm:f>
            <xm:f>""</xm:f>
            <x14:dxf>
              <fill>
                <patternFill>
                  <bgColor theme="0"/>
                </patternFill>
              </fill>
            </x14:dxf>
          </x14:cfRule>
          <xm:sqref>F11</xm:sqref>
        </x14:conditionalFormatting>
        <x14:conditionalFormatting xmlns:xm="http://schemas.microsoft.com/office/excel/2006/main">
          <x14:cfRule type="notContainsText" priority="151" operator="notContains" id="{B4AAEEB7-CCA3-4A03-8B5E-BA3044A2D3FC}">
            <xm:f>ISERROR(SEARCH("",F12))</xm:f>
            <xm:f>""</xm:f>
            <x14:dxf>
              <fill>
                <patternFill>
                  <bgColor theme="0"/>
                </patternFill>
              </fill>
            </x14:dxf>
          </x14:cfRule>
          <xm:sqref>F12:F15</xm:sqref>
        </x14:conditionalFormatting>
        <x14:conditionalFormatting xmlns:xm="http://schemas.microsoft.com/office/excel/2006/main">
          <x14:cfRule type="notContainsText" priority="146" operator="notContains" id="{833215FD-5AB4-419A-A2B1-BD839ED03C66}">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EA7CBF25-F40A-4B59-A81F-102F5C5EF04F}">
            <xm:f>ISERROR(SEARCH("",F19))</xm:f>
            <xm:f>""</xm:f>
            <x14:dxf>
              <fill>
                <patternFill>
                  <bgColor theme="0"/>
                </patternFill>
              </fill>
            </x14:dxf>
          </x14:cfRule>
          <xm:sqref>F19:F25</xm:sqref>
        </x14:conditionalFormatting>
        <x14:conditionalFormatting xmlns:xm="http://schemas.microsoft.com/office/excel/2006/main">
          <x14:cfRule type="notContainsText" priority="136" operator="notContains" id="{09F050EC-63DE-454A-9D8A-01FF403168A6}">
            <xm:f>ISERROR(SEARCH("",F29))</xm:f>
            <xm:f>""</xm:f>
            <x14:dxf>
              <fill>
                <patternFill>
                  <bgColor theme="0"/>
                </patternFill>
              </fill>
            </x14:dxf>
          </x14:cfRule>
          <xm:sqref>F223:F226 F215:F219 F207:F211 F198:F203 F191:F194 F183:F187 F175:F179 F167:F171 F160:F163 F152:F156 F145:F148 F139:F141 F131:F135 F122:F126 F114:F118 F106:F110 F99:F102 F91:F95 F83:F87 F75:F79 F67:F71 F59:F63 F51:F55 F44:F46 F38:F40 F29:F34</xm:sqref>
        </x14:conditionalFormatting>
        <x14:conditionalFormatting xmlns:xm="http://schemas.microsoft.com/office/excel/2006/main">
          <x14:cfRule type="notContainsText" priority="131" operator="notContains" id="{5F26DA6C-B826-45F6-99E4-33F19FB77832}">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26" operator="notContains" id="{5B455C91-D904-44EC-8D82-1E2EE7DF5BFC}">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121" operator="notContains" id="{778C8B6A-FDF4-49AB-88C5-D112F3A375C7}">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116" operator="notContains" id="{95C1D81C-6FC3-4882-A06A-E5A66E515FD8}">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111" operator="notContains" id="{9FD8649E-FA0E-4A07-A3DB-ADC620D75187}">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06" operator="notContains" id="{47CDADCE-FD9E-4318-A4C7-A31592212E60}">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01" operator="notContains" id="{8554D0A4-04B5-47E7-BE57-4B809BC26F76}">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96" operator="notContains" id="{96B4A949-4855-467B-A017-5E46FDFFEB92}">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91" operator="notContains" id="{43D39327-490E-4FEE-B8BD-F6DBF49A5E5D}">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86" operator="notContains" id="{B641B406-EE2E-4E84-8DFA-FCD1E55771F5}">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81" operator="notContains" id="{CB718707-5713-4170-9696-FD9BD72C8248}">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76" operator="notContains" id="{6C3C7FE4-E287-491B-AE2F-88C77CB166ED}">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1" operator="notContains" id="{2297E3D2-B585-43C7-8B9C-F1DB05ADEEE2}">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66" operator="notContains" id="{B47429B5-1644-48D0-A270-485154988F65}">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1" operator="notContains" id="{EBD346D4-09A6-493F-8741-B0CF0FA68C95}">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56" operator="notContains" id="{2A812474-D332-4CF8-8CC5-29568C637053}">
            <xm:f>ISERROR(SEARCH("",F137))</xm:f>
            <xm:f>""</xm:f>
            <x14:dxf>
              <fill>
                <patternFill>
                  <bgColor theme="0" tint="-0.14996795556505021"/>
                </patternFill>
              </fill>
            </x14:dxf>
          </x14:cfRule>
          <xm:sqref>F137</xm:sqref>
        </x14:conditionalFormatting>
        <x14:conditionalFormatting xmlns:xm="http://schemas.microsoft.com/office/excel/2006/main">
          <x14:cfRule type="notContainsText" priority="51" operator="notContains" id="{D65CD908-E53C-44C4-9703-EBE1CB7BE64A}">
            <xm:f>ISERROR(SEARCH("",F143))</xm:f>
            <xm:f>""</xm:f>
            <x14:dxf>
              <fill>
                <patternFill>
                  <bgColor theme="0" tint="-0.14996795556505021"/>
                </patternFill>
              </fill>
            </x14:dxf>
          </x14:cfRule>
          <xm:sqref>F143</xm:sqref>
        </x14:conditionalFormatting>
        <x14:conditionalFormatting xmlns:xm="http://schemas.microsoft.com/office/excel/2006/main">
          <x14:cfRule type="notContainsText" priority="46" operator="notContains" id="{74639DD0-9563-4FCA-AC32-62352F67EEF1}">
            <xm:f>ISERROR(SEARCH("",F150))</xm:f>
            <xm:f>""</xm:f>
            <x14:dxf>
              <fill>
                <patternFill>
                  <bgColor theme="0" tint="-0.14996795556505021"/>
                </patternFill>
              </fill>
            </x14:dxf>
          </x14:cfRule>
          <xm:sqref>F150</xm:sqref>
        </x14:conditionalFormatting>
        <x14:conditionalFormatting xmlns:xm="http://schemas.microsoft.com/office/excel/2006/main">
          <x14:cfRule type="notContainsText" priority="41" operator="notContains" id="{8A07BB32-B2E6-4ACC-B090-DC2A6DF56A58}">
            <xm:f>ISERROR(SEARCH("",F158))</xm:f>
            <xm:f>""</xm:f>
            <x14:dxf>
              <fill>
                <patternFill>
                  <bgColor theme="0" tint="-0.14996795556505021"/>
                </patternFill>
              </fill>
            </x14:dxf>
          </x14:cfRule>
          <xm:sqref>F158</xm:sqref>
        </x14:conditionalFormatting>
        <x14:conditionalFormatting xmlns:xm="http://schemas.microsoft.com/office/excel/2006/main">
          <x14:cfRule type="notContainsText" priority="36" operator="notContains" id="{D32AE4BF-4BD5-4C0C-9457-2CA886570EFB}">
            <xm:f>ISERROR(SEARCH("",F165))</xm:f>
            <xm:f>""</xm:f>
            <x14:dxf>
              <fill>
                <patternFill>
                  <bgColor theme="0" tint="-0.14996795556505021"/>
                </patternFill>
              </fill>
            </x14:dxf>
          </x14:cfRule>
          <xm:sqref>F165</xm:sqref>
        </x14:conditionalFormatting>
        <x14:conditionalFormatting xmlns:xm="http://schemas.microsoft.com/office/excel/2006/main">
          <x14:cfRule type="notContainsText" priority="31" operator="notContains" id="{12C0E80D-9A75-415D-A39D-A57D155B8518}">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26" operator="notContains" id="{46B4CBDA-1A41-4E16-94EC-3577819DE083}">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1" operator="notContains" id="{FECE2860-D558-4DC2-ABBF-8D251CD08346}">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16" operator="notContains" id="{B440F276-D177-4130-B88E-C41D01C025E3}">
            <xm:f>ISERROR(SEARCH("",F196))</xm:f>
            <xm:f>""</xm:f>
            <x14:dxf>
              <fill>
                <patternFill>
                  <bgColor theme="0" tint="-0.14996795556505021"/>
                </patternFill>
              </fill>
            </x14:dxf>
          </x14:cfRule>
          <xm:sqref>F196</xm:sqref>
        </x14:conditionalFormatting>
        <x14:conditionalFormatting xmlns:xm="http://schemas.microsoft.com/office/excel/2006/main">
          <x14:cfRule type="notContainsText" priority="11" operator="notContains" id="{2AC657CB-D1F0-4DCD-AEBD-209AFC4E8EE9}">
            <xm:f>ISERROR(SEARCH("",F205))</xm:f>
            <xm:f>""</xm:f>
            <x14:dxf>
              <fill>
                <patternFill>
                  <bgColor theme="0" tint="-0.14996795556505021"/>
                </patternFill>
              </fill>
            </x14:dxf>
          </x14:cfRule>
          <xm:sqref>F205</xm:sqref>
        </x14:conditionalFormatting>
        <x14:conditionalFormatting xmlns:xm="http://schemas.microsoft.com/office/excel/2006/main">
          <x14:cfRule type="notContainsText" priority="6" operator="notContains" id="{06239C71-5D91-41AC-ACE7-C5F1F09CD7EF}">
            <xm:f>ISERROR(SEARCH("",F213))</xm:f>
            <xm:f>""</xm:f>
            <x14:dxf>
              <fill>
                <patternFill>
                  <bgColor theme="0" tint="-0.14996795556505021"/>
                </patternFill>
              </fill>
            </x14:dxf>
          </x14:cfRule>
          <xm:sqref>F213</xm:sqref>
        </x14:conditionalFormatting>
        <x14:conditionalFormatting xmlns:xm="http://schemas.microsoft.com/office/excel/2006/main">
          <x14:cfRule type="notContainsText" priority="1" operator="notContains" id="{3F6DFD1C-8117-462E-B87D-ED9C392F6847}">
            <xm:f>ISERROR(SEARCH("",F221))</xm:f>
            <xm:f>""</xm:f>
            <x14:dxf>
              <fill>
                <patternFill>
                  <bgColor theme="0" tint="-0.14996795556505021"/>
                </patternFill>
              </fill>
            </x14:dxf>
          </x14:cfRule>
          <xm:sqref>F221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56D3-C47E-419D-9EA8-7FED7EF4983F}">
  <sheetPr>
    <tabColor theme="8" tint="0.39997558519241921"/>
    <pageSetUpPr fitToPage="1"/>
  </sheetPr>
  <dimension ref="A1:M237"/>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101" customWidth="1"/>
    <col min="3" max="3" width="1.7109375" style="6" customWidth="1"/>
    <col min="4" max="4" width="118.7109375" style="193" customWidth="1"/>
    <col min="5" max="5" width="1.7109375" style="6" customWidth="1"/>
    <col min="6" max="6" width="8.7109375" style="7" customWidth="1"/>
    <col min="7" max="8" width="1.7109375" style="6" customWidth="1"/>
    <col min="9" max="9" width="8.7109375" style="7" hidden="1" customWidth="1"/>
    <col min="10" max="10" width="11.42578125" style="8" customWidth="1"/>
    <col min="11" max="13" width="11.42578125" style="7"/>
    <col min="14" max="16384" width="11.42578125" style="6"/>
  </cols>
  <sheetData>
    <row r="1" spans="1:9" ht="9.9499999999999993" customHeight="1" x14ac:dyDescent="0.25">
      <c r="A1" s="11"/>
      <c r="B1" s="159"/>
      <c r="C1" s="12"/>
      <c r="D1" s="196"/>
      <c r="E1" s="12"/>
      <c r="F1" s="197"/>
      <c r="G1" s="184"/>
    </row>
    <row r="2" spans="1:9" ht="18" customHeight="1" x14ac:dyDescent="0.25">
      <c r="A2" s="14"/>
      <c r="B2" s="417" t="s">
        <v>740</v>
      </c>
      <c r="C2" s="417"/>
      <c r="D2" s="417"/>
      <c r="E2" s="417"/>
      <c r="F2" s="417"/>
      <c r="G2" s="173"/>
    </row>
    <row r="3" spans="1:9" ht="9.9499999999999993" customHeight="1" x14ac:dyDescent="0.25">
      <c r="A3" s="14"/>
      <c r="B3" s="16"/>
      <c r="C3" s="16"/>
      <c r="D3" s="198"/>
      <c r="E3" s="16"/>
      <c r="F3" s="23"/>
      <c r="G3" s="173"/>
    </row>
    <row r="4" spans="1:9" ht="24" customHeight="1" x14ac:dyDescent="0.25">
      <c r="A4" s="14"/>
      <c r="B4" s="415" t="s">
        <v>1552</v>
      </c>
      <c r="C4" s="415"/>
      <c r="D4" s="415"/>
      <c r="E4" s="415"/>
      <c r="F4" s="415"/>
      <c r="G4" s="173"/>
    </row>
    <row r="5" spans="1:9" ht="9.9499999999999993" customHeight="1" x14ac:dyDescent="0.25">
      <c r="A5" s="14"/>
      <c r="B5" s="16"/>
      <c r="C5" s="16"/>
      <c r="D5" s="198"/>
      <c r="E5" s="16"/>
      <c r="F5" s="23"/>
      <c r="G5" s="173"/>
    </row>
    <row r="6" spans="1:9" ht="30" customHeight="1" x14ac:dyDescent="0.25">
      <c r="A6" s="14"/>
      <c r="B6" s="268" t="s">
        <v>571</v>
      </c>
      <c r="C6" s="16"/>
      <c r="D6" s="416" t="s">
        <v>572</v>
      </c>
      <c r="E6" s="416"/>
      <c r="F6" s="416"/>
      <c r="G6" s="173"/>
    </row>
    <row r="7" spans="1:9" ht="9.9499999999999993" customHeight="1" x14ac:dyDescent="0.25">
      <c r="A7" s="14"/>
      <c r="B7" s="91"/>
      <c r="C7" s="16"/>
      <c r="D7" s="198"/>
      <c r="E7" s="16"/>
      <c r="F7" s="23"/>
      <c r="G7" s="173"/>
    </row>
    <row r="8" spans="1:9" ht="27.95" customHeight="1" x14ac:dyDescent="0.25">
      <c r="A8" s="14"/>
      <c r="B8" s="254" t="s">
        <v>741</v>
      </c>
      <c r="C8" s="28"/>
      <c r="D8" s="28" t="s">
        <v>573</v>
      </c>
      <c r="E8" s="16"/>
      <c r="F8" s="199"/>
      <c r="G8" s="173"/>
    </row>
    <row r="9" spans="1:9" ht="27.95" customHeight="1" x14ac:dyDescent="0.25">
      <c r="A9" s="14"/>
      <c r="B9" s="200" t="s">
        <v>742</v>
      </c>
      <c r="C9" s="256"/>
      <c r="D9" s="256" t="s">
        <v>355</v>
      </c>
      <c r="E9" s="16"/>
      <c r="F9" s="177" t="str">
        <f>IFERROR(ROUND(AVERAGE(F11:F15),0),"")</f>
        <v/>
      </c>
      <c r="G9" s="173"/>
      <c r="I9" s="206" t="str">
        <f>F9</f>
        <v/>
      </c>
    </row>
    <row r="10" spans="1:9" ht="9.9499999999999993" customHeight="1" x14ac:dyDescent="0.25">
      <c r="A10" s="14"/>
      <c r="B10" s="200"/>
      <c r="C10" s="256"/>
      <c r="D10" s="198"/>
      <c r="E10" s="16"/>
      <c r="F10" s="201"/>
      <c r="G10" s="173"/>
    </row>
    <row r="11" spans="1:9" ht="27.95" customHeight="1" x14ac:dyDescent="0.25">
      <c r="A11" s="14"/>
      <c r="B11" s="204" t="s">
        <v>743</v>
      </c>
      <c r="C11" s="16"/>
      <c r="D11" s="205" t="s">
        <v>574</v>
      </c>
      <c r="E11" s="16"/>
      <c r="F11" s="177"/>
      <c r="G11" s="173"/>
    </row>
    <row r="12" spans="1:9" ht="27.95" customHeight="1" x14ac:dyDescent="0.25">
      <c r="A12" s="14"/>
      <c r="B12" s="204" t="s">
        <v>744</v>
      </c>
      <c r="C12" s="16"/>
      <c r="D12" s="205" t="s">
        <v>575</v>
      </c>
      <c r="E12" s="16"/>
      <c r="F12" s="177"/>
      <c r="G12" s="173"/>
    </row>
    <row r="13" spans="1:9" ht="27.95" customHeight="1" x14ac:dyDescent="0.25">
      <c r="A13" s="14"/>
      <c r="B13" s="204" t="s">
        <v>745</v>
      </c>
      <c r="C13" s="16"/>
      <c r="D13" s="205" t="s">
        <v>746</v>
      </c>
      <c r="E13" s="16"/>
      <c r="F13" s="177"/>
      <c r="G13" s="173"/>
    </row>
    <row r="14" spans="1:9" ht="27.95" customHeight="1" x14ac:dyDescent="0.25">
      <c r="A14" s="14"/>
      <c r="B14" s="204" t="s">
        <v>747</v>
      </c>
      <c r="C14" s="16"/>
      <c r="D14" s="205" t="s">
        <v>577</v>
      </c>
      <c r="E14" s="16"/>
      <c r="F14" s="177"/>
      <c r="G14" s="173"/>
    </row>
    <row r="15" spans="1:9" ht="27.95" customHeight="1" x14ac:dyDescent="0.25">
      <c r="A15" s="14"/>
      <c r="B15" s="204" t="s">
        <v>748</v>
      </c>
      <c r="C15" s="16"/>
      <c r="D15" s="205" t="s">
        <v>578</v>
      </c>
      <c r="E15" s="16"/>
      <c r="F15" s="177"/>
      <c r="G15" s="173"/>
    </row>
    <row r="16" spans="1:9" ht="9.9499999999999993" customHeight="1" x14ac:dyDescent="0.25">
      <c r="A16" s="14"/>
      <c r="B16" s="91"/>
      <c r="C16" s="16"/>
      <c r="D16" s="198"/>
      <c r="E16" s="16"/>
      <c r="F16" s="201"/>
      <c r="G16" s="173"/>
    </row>
    <row r="17" spans="1:9" ht="27.95" customHeight="1" x14ac:dyDescent="0.25">
      <c r="A17" s="14"/>
      <c r="B17" s="200" t="s">
        <v>749</v>
      </c>
      <c r="C17" s="256"/>
      <c r="D17" s="256" t="s">
        <v>579</v>
      </c>
      <c r="E17" s="16"/>
      <c r="F17" s="177" t="str">
        <f>IFERROR(ROUND(AVERAGE(F19:F25),0),"")</f>
        <v/>
      </c>
      <c r="G17" s="173"/>
      <c r="I17" s="206" t="str">
        <f>F17</f>
        <v/>
      </c>
    </row>
    <row r="18" spans="1:9" ht="9.9499999999999993" customHeight="1" x14ac:dyDescent="0.25">
      <c r="A18" s="14"/>
      <c r="B18" s="200"/>
      <c r="C18" s="256"/>
      <c r="D18" s="198"/>
      <c r="E18" s="16"/>
      <c r="F18" s="201"/>
      <c r="G18" s="173"/>
    </row>
    <row r="19" spans="1:9" ht="27.95" customHeight="1" x14ac:dyDescent="0.25">
      <c r="A19" s="14"/>
      <c r="B19" s="204" t="s">
        <v>750</v>
      </c>
      <c r="C19" s="16"/>
      <c r="D19" s="205" t="s">
        <v>751</v>
      </c>
      <c r="E19" s="16"/>
      <c r="F19" s="177"/>
      <c r="G19" s="173"/>
    </row>
    <row r="20" spans="1:9" ht="27.95" customHeight="1" x14ac:dyDescent="0.25">
      <c r="A20" s="14"/>
      <c r="B20" s="204" t="s">
        <v>752</v>
      </c>
      <c r="C20" s="16"/>
      <c r="D20" s="205" t="s">
        <v>753</v>
      </c>
      <c r="E20" s="16"/>
      <c r="F20" s="177"/>
      <c r="G20" s="173"/>
    </row>
    <row r="21" spans="1:9" ht="27.95" customHeight="1" x14ac:dyDescent="0.25">
      <c r="A21" s="14"/>
      <c r="B21" s="204" t="s">
        <v>754</v>
      </c>
      <c r="C21" s="16"/>
      <c r="D21" s="205" t="s">
        <v>755</v>
      </c>
      <c r="E21" s="16"/>
      <c r="F21" s="177"/>
      <c r="G21" s="173"/>
    </row>
    <row r="22" spans="1:9" ht="27.95" customHeight="1" x14ac:dyDescent="0.25">
      <c r="A22" s="14"/>
      <c r="B22" s="204" t="s">
        <v>756</v>
      </c>
      <c r="C22" s="16"/>
      <c r="D22" s="205" t="s">
        <v>583</v>
      </c>
      <c r="E22" s="16"/>
      <c r="F22" s="177"/>
      <c r="G22" s="173"/>
    </row>
    <row r="23" spans="1:9" ht="27.95" customHeight="1" x14ac:dyDescent="0.25">
      <c r="A23" s="14"/>
      <c r="B23" s="204" t="s">
        <v>757</v>
      </c>
      <c r="C23" s="16"/>
      <c r="D23" s="205" t="s">
        <v>758</v>
      </c>
      <c r="E23" s="16"/>
      <c r="F23" s="177"/>
      <c r="G23" s="173"/>
    </row>
    <row r="24" spans="1:9" ht="27.95" customHeight="1" x14ac:dyDescent="0.25">
      <c r="A24" s="14"/>
      <c r="B24" s="204" t="s">
        <v>759</v>
      </c>
      <c r="C24" s="16"/>
      <c r="D24" s="205" t="s">
        <v>760</v>
      </c>
      <c r="E24" s="16"/>
      <c r="F24" s="177"/>
      <c r="G24" s="173"/>
    </row>
    <row r="25" spans="1:9" ht="27.95" customHeight="1" x14ac:dyDescent="0.25">
      <c r="A25" s="14"/>
      <c r="B25" s="204" t="s">
        <v>761</v>
      </c>
      <c r="C25" s="16"/>
      <c r="D25" s="205" t="s">
        <v>762</v>
      </c>
      <c r="E25" s="16"/>
      <c r="F25" s="177"/>
      <c r="G25" s="173"/>
    </row>
    <row r="26" spans="1:9" ht="9.9499999999999993" customHeight="1" x14ac:dyDescent="0.25">
      <c r="A26" s="14"/>
      <c r="B26" s="91"/>
      <c r="C26" s="16"/>
      <c r="D26" s="198"/>
      <c r="E26" s="16"/>
      <c r="F26" s="201"/>
      <c r="G26" s="173"/>
    </row>
    <row r="27" spans="1:9" ht="27.95" customHeight="1" x14ac:dyDescent="0.25">
      <c r="A27" s="14"/>
      <c r="B27" s="200" t="s">
        <v>763</v>
      </c>
      <c r="C27" s="256"/>
      <c r="D27" s="256" t="s">
        <v>587</v>
      </c>
      <c r="E27" s="16"/>
      <c r="F27" s="177" t="str">
        <f>IFERROR(ROUND(AVERAGE(F29:F34),0),"")</f>
        <v/>
      </c>
      <c r="G27" s="173"/>
      <c r="I27" s="206" t="str">
        <f>F27</f>
        <v/>
      </c>
    </row>
    <row r="28" spans="1:9" ht="9.9499999999999993" customHeight="1" x14ac:dyDescent="0.25">
      <c r="A28" s="14"/>
      <c r="B28" s="200"/>
      <c r="C28" s="256"/>
      <c r="D28" s="198"/>
      <c r="E28" s="16"/>
      <c r="F28" s="201"/>
      <c r="G28" s="173"/>
    </row>
    <row r="29" spans="1:9" ht="27.95" customHeight="1" x14ac:dyDescent="0.25">
      <c r="A29" s="14"/>
      <c r="B29" s="204" t="s">
        <v>764</v>
      </c>
      <c r="C29" s="16"/>
      <c r="D29" s="205" t="s">
        <v>765</v>
      </c>
      <c r="E29" s="16"/>
      <c r="F29" s="177"/>
      <c r="G29" s="173"/>
    </row>
    <row r="30" spans="1:9" ht="27.95" customHeight="1" x14ac:dyDescent="0.25">
      <c r="A30" s="14"/>
      <c r="B30" s="204" t="s">
        <v>766</v>
      </c>
      <c r="C30" s="16"/>
      <c r="D30" s="205" t="s">
        <v>767</v>
      </c>
      <c r="E30" s="16"/>
      <c r="F30" s="177"/>
      <c r="G30" s="173"/>
    </row>
    <row r="31" spans="1:9" ht="27.95" customHeight="1" x14ac:dyDescent="0.25">
      <c r="A31" s="14"/>
      <c r="B31" s="204" t="s">
        <v>768</v>
      </c>
      <c r="C31" s="16"/>
      <c r="D31" s="205" t="s">
        <v>769</v>
      </c>
      <c r="E31" s="16"/>
      <c r="F31" s="177"/>
      <c r="G31" s="173"/>
    </row>
    <row r="32" spans="1:9" ht="27.95" customHeight="1" x14ac:dyDescent="0.25">
      <c r="A32" s="14"/>
      <c r="B32" s="204" t="s">
        <v>770</v>
      </c>
      <c r="C32" s="16"/>
      <c r="D32" s="205" t="s">
        <v>771</v>
      </c>
      <c r="E32" s="16"/>
      <c r="F32" s="177"/>
      <c r="G32" s="173"/>
    </row>
    <row r="33" spans="1:9" ht="27.95" customHeight="1" x14ac:dyDescent="0.25">
      <c r="A33" s="14"/>
      <c r="B33" s="204" t="s">
        <v>772</v>
      </c>
      <c r="C33" s="16"/>
      <c r="D33" s="205" t="s">
        <v>773</v>
      </c>
      <c r="E33" s="16"/>
      <c r="F33" s="177"/>
      <c r="G33" s="173"/>
    </row>
    <row r="34" spans="1:9" ht="27.95" customHeight="1" x14ac:dyDescent="0.25">
      <c r="A34" s="14"/>
      <c r="B34" s="204" t="s">
        <v>774</v>
      </c>
      <c r="C34" s="16"/>
      <c r="D34" s="205" t="s">
        <v>775</v>
      </c>
      <c r="E34" s="16"/>
      <c r="F34" s="177"/>
      <c r="G34" s="173"/>
    </row>
    <row r="35" spans="1:9" ht="9.9499999999999993" customHeight="1" x14ac:dyDescent="0.25">
      <c r="A35" s="14"/>
      <c r="B35" s="91"/>
      <c r="C35" s="16"/>
      <c r="D35" s="198"/>
      <c r="E35" s="16"/>
      <c r="F35" s="201"/>
      <c r="G35" s="173"/>
    </row>
    <row r="36" spans="1:9" ht="27.95" customHeight="1" x14ac:dyDescent="0.25">
      <c r="A36" s="14"/>
      <c r="B36" s="200" t="s">
        <v>776</v>
      </c>
      <c r="C36" s="256"/>
      <c r="D36" s="256" t="s">
        <v>594</v>
      </c>
      <c r="E36" s="16"/>
      <c r="F36" s="177" t="str">
        <f>IFERROR(ROUND(AVERAGE(F38:F40),0),"")</f>
        <v/>
      </c>
      <c r="G36" s="173"/>
      <c r="I36" s="206" t="str">
        <f>F36</f>
        <v/>
      </c>
    </row>
    <row r="37" spans="1:9" ht="9.9499999999999993" customHeight="1" x14ac:dyDescent="0.25">
      <c r="A37" s="14"/>
      <c r="B37" s="200"/>
      <c r="C37" s="256"/>
      <c r="D37" s="198"/>
      <c r="E37" s="16"/>
      <c r="F37" s="201"/>
      <c r="G37" s="173"/>
    </row>
    <row r="38" spans="1:9" ht="27.95" customHeight="1" x14ac:dyDescent="0.25">
      <c r="A38" s="14"/>
      <c r="B38" s="204" t="s">
        <v>777</v>
      </c>
      <c r="C38" s="16"/>
      <c r="D38" s="205" t="s">
        <v>778</v>
      </c>
      <c r="E38" s="16"/>
      <c r="F38" s="177"/>
      <c r="G38" s="173"/>
    </row>
    <row r="39" spans="1:9" ht="27.95" customHeight="1" x14ac:dyDescent="0.25">
      <c r="A39" s="14"/>
      <c r="B39" s="204" t="s">
        <v>779</v>
      </c>
      <c r="C39" s="16"/>
      <c r="D39" s="205" t="s">
        <v>780</v>
      </c>
      <c r="E39" s="16"/>
      <c r="F39" s="177"/>
      <c r="G39" s="173"/>
    </row>
    <row r="40" spans="1:9" ht="27.95" customHeight="1" x14ac:dyDescent="0.25">
      <c r="A40" s="14"/>
      <c r="B40" s="204" t="s">
        <v>781</v>
      </c>
      <c r="C40" s="16"/>
      <c r="D40" s="205" t="s">
        <v>782</v>
      </c>
      <c r="E40" s="16"/>
      <c r="F40" s="177"/>
      <c r="G40" s="173"/>
    </row>
    <row r="41" spans="1:9" ht="9.9499999999999993" customHeight="1" x14ac:dyDescent="0.25">
      <c r="A41" s="14"/>
      <c r="B41" s="91"/>
      <c r="C41" s="16"/>
      <c r="D41" s="198"/>
      <c r="E41" s="16"/>
      <c r="F41" s="201"/>
      <c r="G41" s="173"/>
    </row>
    <row r="42" spans="1:9" ht="27.95" customHeight="1" x14ac:dyDescent="0.25">
      <c r="A42" s="14"/>
      <c r="B42" s="200" t="s">
        <v>783</v>
      </c>
      <c r="C42" s="256"/>
      <c r="D42" s="256" t="s">
        <v>598</v>
      </c>
      <c r="E42" s="16"/>
      <c r="F42" s="177" t="str">
        <f>IFERROR(ROUND(AVERAGE(F44:F46),0),"")</f>
        <v/>
      </c>
      <c r="G42" s="173"/>
      <c r="I42" s="206" t="str">
        <f>F42</f>
        <v/>
      </c>
    </row>
    <row r="43" spans="1:9" ht="9.9499999999999993" customHeight="1" x14ac:dyDescent="0.25">
      <c r="A43" s="14"/>
      <c r="B43" s="200"/>
      <c r="C43" s="256"/>
      <c r="D43" s="198"/>
      <c r="E43" s="16"/>
      <c r="F43" s="201"/>
      <c r="G43" s="173"/>
    </row>
    <row r="44" spans="1:9" ht="27.95" customHeight="1" x14ac:dyDescent="0.25">
      <c r="A44" s="14"/>
      <c r="B44" s="204" t="s">
        <v>784</v>
      </c>
      <c r="C44" s="16"/>
      <c r="D44" s="205" t="s">
        <v>785</v>
      </c>
      <c r="E44" s="16"/>
      <c r="F44" s="177"/>
      <c r="G44" s="173"/>
    </row>
    <row r="45" spans="1:9" ht="27.95" customHeight="1" x14ac:dyDescent="0.25">
      <c r="A45" s="14"/>
      <c r="B45" s="204" t="s">
        <v>786</v>
      </c>
      <c r="C45" s="16"/>
      <c r="D45" s="205" t="s">
        <v>787</v>
      </c>
      <c r="E45" s="16"/>
      <c r="F45" s="177"/>
      <c r="G45" s="173"/>
    </row>
    <row r="46" spans="1:9" ht="27.95" customHeight="1" x14ac:dyDescent="0.25">
      <c r="A46" s="14"/>
      <c r="B46" s="204" t="s">
        <v>788</v>
      </c>
      <c r="C46" s="16"/>
      <c r="D46" s="205" t="s">
        <v>789</v>
      </c>
      <c r="E46" s="16"/>
      <c r="F46" s="177"/>
      <c r="G46" s="173"/>
    </row>
    <row r="47" spans="1:9" ht="9.9499999999999993" customHeight="1" x14ac:dyDescent="0.25">
      <c r="A47" s="14"/>
      <c r="B47" s="91"/>
      <c r="C47" s="16"/>
      <c r="D47" s="198"/>
      <c r="E47" s="16"/>
      <c r="F47" s="23"/>
      <c r="G47" s="173"/>
    </row>
    <row r="48" spans="1:9" ht="18" customHeight="1" x14ac:dyDescent="0.25">
      <c r="A48" s="14"/>
      <c r="B48" s="254" t="s">
        <v>790</v>
      </c>
      <c r="C48" s="28"/>
      <c r="D48" s="28" t="s">
        <v>602</v>
      </c>
      <c r="E48" s="16"/>
      <c r="F48" s="23"/>
      <c r="G48" s="173"/>
    </row>
    <row r="49" spans="1:9" ht="27.95" customHeight="1" x14ac:dyDescent="0.25">
      <c r="A49" s="14"/>
      <c r="B49" s="200" t="s">
        <v>791</v>
      </c>
      <c r="C49" s="256"/>
      <c r="D49" s="256" t="s">
        <v>603</v>
      </c>
      <c r="E49" s="16"/>
      <c r="F49" s="177" t="str">
        <f>IFERROR(ROUND(AVERAGE(F51:F55),0),"")</f>
        <v/>
      </c>
      <c r="G49" s="173"/>
      <c r="I49" s="206" t="str">
        <f>F49</f>
        <v/>
      </c>
    </row>
    <row r="50" spans="1:9" ht="9.9499999999999993" customHeight="1" x14ac:dyDescent="0.25">
      <c r="A50" s="14"/>
      <c r="B50" s="200"/>
      <c r="C50" s="256"/>
      <c r="D50" s="198"/>
      <c r="E50" s="16"/>
      <c r="F50" s="201"/>
      <c r="G50" s="173"/>
    </row>
    <row r="51" spans="1:9" ht="27.95" customHeight="1" x14ac:dyDescent="0.25">
      <c r="A51" s="14"/>
      <c r="B51" s="204" t="s">
        <v>792</v>
      </c>
      <c r="C51" s="16"/>
      <c r="D51" s="205" t="s">
        <v>604</v>
      </c>
      <c r="E51" s="16"/>
      <c r="F51" s="177"/>
      <c r="G51" s="173"/>
    </row>
    <row r="52" spans="1:9" ht="27.95" customHeight="1" x14ac:dyDescent="0.25">
      <c r="A52" s="14"/>
      <c r="B52" s="204" t="s">
        <v>793</v>
      </c>
      <c r="C52" s="16"/>
      <c r="D52" s="205" t="s">
        <v>605</v>
      </c>
      <c r="E52" s="16"/>
      <c r="F52" s="177"/>
      <c r="G52" s="173"/>
    </row>
    <row r="53" spans="1:9" ht="27.95" customHeight="1" x14ac:dyDescent="0.25">
      <c r="A53" s="14"/>
      <c r="B53" s="204" t="s">
        <v>794</v>
      </c>
      <c r="C53" s="16"/>
      <c r="D53" s="205" t="s">
        <v>606</v>
      </c>
      <c r="E53" s="16"/>
      <c r="F53" s="177"/>
      <c r="G53" s="173"/>
    </row>
    <row r="54" spans="1:9" ht="27.95" customHeight="1" x14ac:dyDescent="0.25">
      <c r="A54" s="14"/>
      <c r="B54" s="204" t="s">
        <v>795</v>
      </c>
      <c r="C54" s="16"/>
      <c r="D54" s="205" t="s">
        <v>607</v>
      </c>
      <c r="E54" s="16"/>
      <c r="F54" s="177"/>
      <c r="G54" s="173"/>
    </row>
    <row r="55" spans="1:9" ht="27.95" customHeight="1" x14ac:dyDescent="0.25">
      <c r="A55" s="14"/>
      <c r="B55" s="204" t="s">
        <v>796</v>
      </c>
      <c r="C55" s="16"/>
      <c r="D55" s="205" t="s">
        <v>608</v>
      </c>
      <c r="E55" s="16"/>
      <c r="F55" s="177"/>
      <c r="G55" s="173"/>
    </row>
    <row r="56" spans="1:9" ht="9.9499999999999993" customHeight="1" x14ac:dyDescent="0.25">
      <c r="A56" s="14"/>
      <c r="B56" s="91"/>
      <c r="C56" s="16"/>
      <c r="D56" s="198"/>
      <c r="E56" s="16"/>
      <c r="F56" s="201"/>
      <c r="G56" s="173"/>
    </row>
    <row r="57" spans="1:9" ht="27.95" customHeight="1" x14ac:dyDescent="0.25">
      <c r="A57" s="14"/>
      <c r="B57" s="200" t="s">
        <v>797</v>
      </c>
      <c r="C57" s="256"/>
      <c r="D57" s="256" t="s">
        <v>609</v>
      </c>
      <c r="E57" s="16"/>
      <c r="F57" s="177" t="str">
        <f>IFERROR(ROUND(AVERAGE(F59:F63),0),"")</f>
        <v/>
      </c>
      <c r="G57" s="173"/>
      <c r="I57" s="206" t="str">
        <f>F57</f>
        <v/>
      </c>
    </row>
    <row r="58" spans="1:9" ht="9.9499999999999993" customHeight="1" x14ac:dyDescent="0.25">
      <c r="A58" s="14"/>
      <c r="B58" s="200"/>
      <c r="C58" s="256"/>
      <c r="D58" s="198"/>
      <c r="E58" s="16"/>
      <c r="F58" s="201"/>
      <c r="G58" s="173"/>
    </row>
    <row r="59" spans="1:9" ht="27.95" customHeight="1" x14ac:dyDescent="0.25">
      <c r="A59" s="14"/>
      <c r="B59" s="204" t="s">
        <v>798</v>
      </c>
      <c r="C59" s="16"/>
      <c r="D59" s="205" t="s">
        <v>610</v>
      </c>
      <c r="E59" s="16"/>
      <c r="F59" s="177"/>
      <c r="G59" s="173"/>
    </row>
    <row r="60" spans="1:9" ht="27.95" customHeight="1" x14ac:dyDescent="0.25">
      <c r="A60" s="14"/>
      <c r="B60" s="204" t="s">
        <v>799</v>
      </c>
      <c r="C60" s="16"/>
      <c r="D60" s="205" t="s">
        <v>611</v>
      </c>
      <c r="E60" s="16"/>
      <c r="F60" s="177"/>
      <c r="G60" s="173"/>
    </row>
    <row r="61" spans="1:9" ht="27.95" customHeight="1" x14ac:dyDescent="0.25">
      <c r="A61" s="14"/>
      <c r="B61" s="204" t="s">
        <v>800</v>
      </c>
      <c r="C61" s="16"/>
      <c r="D61" s="205" t="s">
        <v>612</v>
      </c>
      <c r="E61" s="16"/>
      <c r="F61" s="177"/>
      <c r="G61" s="173"/>
    </row>
    <row r="62" spans="1:9" ht="27.95" customHeight="1" x14ac:dyDescent="0.25">
      <c r="A62" s="14"/>
      <c r="B62" s="204" t="s">
        <v>801</v>
      </c>
      <c r="C62" s="16"/>
      <c r="D62" s="205" t="s">
        <v>613</v>
      </c>
      <c r="E62" s="16"/>
      <c r="F62" s="177"/>
      <c r="G62" s="173"/>
    </row>
    <row r="63" spans="1:9" ht="27.95" customHeight="1" x14ac:dyDescent="0.25">
      <c r="A63" s="14"/>
      <c r="B63" s="204" t="s">
        <v>802</v>
      </c>
      <c r="C63" s="16"/>
      <c r="D63" s="205" t="s">
        <v>614</v>
      </c>
      <c r="E63" s="16"/>
      <c r="F63" s="177"/>
      <c r="G63" s="173"/>
    </row>
    <row r="64" spans="1:9" ht="9.9499999999999993" customHeight="1" x14ac:dyDescent="0.25">
      <c r="A64" s="14"/>
      <c r="B64" s="91"/>
      <c r="C64" s="16"/>
      <c r="D64" s="198"/>
      <c r="E64" s="16"/>
      <c r="F64" s="201"/>
      <c r="G64" s="173"/>
    </row>
    <row r="65" spans="1:9" ht="27.95" customHeight="1" x14ac:dyDescent="0.25">
      <c r="A65" s="14"/>
      <c r="B65" s="200" t="s">
        <v>803</v>
      </c>
      <c r="C65" s="256"/>
      <c r="D65" s="256" t="s">
        <v>615</v>
      </c>
      <c r="E65" s="16"/>
      <c r="F65" s="177" t="str">
        <f>IFERROR(ROUND(AVERAGE(F67:F71),0),"")</f>
        <v/>
      </c>
      <c r="G65" s="173"/>
      <c r="I65" s="206" t="str">
        <f>F65</f>
        <v/>
      </c>
    </row>
    <row r="66" spans="1:9" ht="9.9499999999999993" customHeight="1" x14ac:dyDescent="0.25">
      <c r="A66" s="14"/>
      <c r="B66" s="200"/>
      <c r="C66" s="256"/>
      <c r="D66" s="198"/>
      <c r="E66" s="16"/>
      <c r="F66" s="201"/>
      <c r="G66" s="173"/>
    </row>
    <row r="67" spans="1:9" ht="27.95" customHeight="1" x14ac:dyDescent="0.25">
      <c r="A67" s="14"/>
      <c r="B67" s="204" t="s">
        <v>804</v>
      </c>
      <c r="C67" s="16"/>
      <c r="D67" s="205" t="s">
        <v>616</v>
      </c>
      <c r="E67" s="16"/>
      <c r="F67" s="177"/>
      <c r="G67" s="173"/>
    </row>
    <row r="68" spans="1:9" ht="27.95" customHeight="1" x14ac:dyDescent="0.25">
      <c r="A68" s="14"/>
      <c r="B68" s="204" t="s">
        <v>805</v>
      </c>
      <c r="C68" s="16"/>
      <c r="D68" s="205" t="s">
        <v>617</v>
      </c>
      <c r="E68" s="16"/>
      <c r="F68" s="177"/>
      <c r="G68" s="173"/>
    </row>
    <row r="69" spans="1:9" ht="27.95" customHeight="1" x14ac:dyDescent="0.25">
      <c r="A69" s="14"/>
      <c r="B69" s="204" t="s">
        <v>806</v>
      </c>
      <c r="C69" s="16"/>
      <c r="D69" s="205" t="s">
        <v>618</v>
      </c>
      <c r="E69" s="16"/>
      <c r="F69" s="177"/>
      <c r="G69" s="173"/>
    </row>
    <row r="70" spans="1:9" ht="27.95" customHeight="1" x14ac:dyDescent="0.25">
      <c r="A70" s="14"/>
      <c r="B70" s="204" t="s">
        <v>807</v>
      </c>
      <c r="C70" s="16"/>
      <c r="D70" s="205" t="s">
        <v>619</v>
      </c>
      <c r="E70" s="16"/>
      <c r="F70" s="177"/>
      <c r="G70" s="173"/>
    </row>
    <row r="71" spans="1:9" ht="27.95" customHeight="1" x14ac:dyDescent="0.25">
      <c r="A71" s="14"/>
      <c r="B71" s="204" t="s">
        <v>808</v>
      </c>
      <c r="C71" s="16"/>
      <c r="D71" s="205" t="s">
        <v>620</v>
      </c>
      <c r="E71" s="16"/>
      <c r="F71" s="177"/>
      <c r="G71" s="173"/>
    </row>
    <row r="72" spans="1:9" ht="9.9499999999999993" customHeight="1" x14ac:dyDescent="0.25">
      <c r="A72" s="14"/>
      <c r="B72" s="91"/>
      <c r="C72" s="16"/>
      <c r="D72" s="198"/>
      <c r="E72" s="16"/>
      <c r="F72" s="201"/>
      <c r="G72" s="173"/>
    </row>
    <row r="73" spans="1:9" ht="27.95" customHeight="1" x14ac:dyDescent="0.25">
      <c r="A73" s="14"/>
      <c r="B73" s="200" t="s">
        <v>809</v>
      </c>
      <c r="C73" s="256"/>
      <c r="D73" s="256" t="s">
        <v>621</v>
      </c>
      <c r="E73" s="16"/>
      <c r="F73" s="177" t="str">
        <f>IFERROR(ROUND(AVERAGE(F75:F79),0),"")</f>
        <v/>
      </c>
      <c r="G73" s="173"/>
      <c r="I73" s="206" t="str">
        <f>F73</f>
        <v/>
      </c>
    </row>
    <row r="74" spans="1:9" ht="9.9499999999999993" customHeight="1" x14ac:dyDescent="0.25">
      <c r="A74" s="14"/>
      <c r="B74" s="200"/>
      <c r="C74" s="256"/>
      <c r="D74" s="198"/>
      <c r="E74" s="16"/>
      <c r="F74" s="201"/>
      <c r="G74" s="173"/>
    </row>
    <row r="75" spans="1:9" ht="27.95" customHeight="1" x14ac:dyDescent="0.25">
      <c r="A75" s="14"/>
      <c r="B75" s="204" t="s">
        <v>810</v>
      </c>
      <c r="C75" s="16"/>
      <c r="D75" s="205" t="s">
        <v>622</v>
      </c>
      <c r="E75" s="16"/>
      <c r="F75" s="177"/>
      <c r="G75" s="173"/>
    </row>
    <row r="76" spans="1:9" ht="27.95" customHeight="1" x14ac:dyDescent="0.25">
      <c r="A76" s="14"/>
      <c r="B76" s="204" t="s">
        <v>811</v>
      </c>
      <c r="C76" s="16"/>
      <c r="D76" s="205" t="s">
        <v>623</v>
      </c>
      <c r="E76" s="16"/>
      <c r="F76" s="177"/>
      <c r="G76" s="173"/>
    </row>
    <row r="77" spans="1:9" ht="27.95" customHeight="1" x14ac:dyDescent="0.25">
      <c r="A77" s="14"/>
      <c r="B77" s="204" t="s">
        <v>812</v>
      </c>
      <c r="C77" s="16"/>
      <c r="D77" s="205" t="s">
        <v>624</v>
      </c>
      <c r="E77" s="16"/>
      <c r="F77" s="177"/>
      <c r="G77" s="173"/>
    </row>
    <row r="78" spans="1:9" ht="27.95" customHeight="1" x14ac:dyDescent="0.25">
      <c r="A78" s="14"/>
      <c r="B78" s="204" t="s">
        <v>813</v>
      </c>
      <c r="C78" s="16"/>
      <c r="D78" s="205" t="s">
        <v>625</v>
      </c>
      <c r="E78" s="16"/>
      <c r="F78" s="177"/>
      <c r="G78" s="173"/>
    </row>
    <row r="79" spans="1:9" ht="27.95" customHeight="1" x14ac:dyDescent="0.25">
      <c r="A79" s="14"/>
      <c r="B79" s="204" t="s">
        <v>814</v>
      </c>
      <c r="C79" s="16"/>
      <c r="D79" s="205" t="s">
        <v>626</v>
      </c>
      <c r="E79" s="16"/>
      <c r="F79" s="177"/>
      <c r="G79" s="173"/>
    </row>
    <row r="80" spans="1:9" ht="9.9499999999999993" customHeight="1" x14ac:dyDescent="0.25">
      <c r="A80" s="14"/>
      <c r="B80" s="91"/>
      <c r="C80" s="16"/>
      <c r="D80" s="198"/>
      <c r="E80" s="16"/>
      <c r="F80" s="201"/>
      <c r="G80" s="173"/>
    </row>
    <row r="81" spans="1:9" ht="27.95" customHeight="1" x14ac:dyDescent="0.25">
      <c r="A81" s="14"/>
      <c r="B81" s="200" t="s">
        <v>815</v>
      </c>
      <c r="C81" s="256"/>
      <c r="D81" s="256" t="s">
        <v>627</v>
      </c>
      <c r="E81" s="16"/>
      <c r="F81" s="177" t="str">
        <f>IFERROR(ROUND(AVERAGE(F83:F87),0),"")</f>
        <v/>
      </c>
      <c r="G81" s="173"/>
      <c r="I81" s="206" t="str">
        <f>F81</f>
        <v/>
      </c>
    </row>
    <row r="82" spans="1:9" ht="9.9499999999999993" customHeight="1" x14ac:dyDescent="0.25">
      <c r="A82" s="14"/>
      <c r="B82" s="200"/>
      <c r="C82" s="256"/>
      <c r="D82" s="198"/>
      <c r="E82" s="16"/>
      <c r="F82" s="201"/>
      <c r="G82" s="173"/>
    </row>
    <row r="83" spans="1:9" ht="27.95" customHeight="1" x14ac:dyDescent="0.25">
      <c r="A83" s="14"/>
      <c r="B83" s="204" t="s">
        <v>816</v>
      </c>
      <c r="C83" s="16"/>
      <c r="D83" s="205" t="s">
        <v>628</v>
      </c>
      <c r="E83" s="16"/>
      <c r="F83" s="177"/>
      <c r="G83" s="173"/>
    </row>
    <row r="84" spans="1:9" ht="27.95" customHeight="1" x14ac:dyDescent="0.25">
      <c r="A84" s="14"/>
      <c r="B84" s="204" t="s">
        <v>817</v>
      </c>
      <c r="C84" s="16"/>
      <c r="D84" s="205" t="s">
        <v>629</v>
      </c>
      <c r="E84" s="16"/>
      <c r="F84" s="177"/>
      <c r="G84" s="173"/>
    </row>
    <row r="85" spans="1:9" ht="27.95" customHeight="1" x14ac:dyDescent="0.25">
      <c r="A85" s="14"/>
      <c r="B85" s="204" t="s">
        <v>818</v>
      </c>
      <c r="C85" s="16"/>
      <c r="D85" s="205" t="s">
        <v>630</v>
      </c>
      <c r="E85" s="16"/>
      <c r="F85" s="177"/>
      <c r="G85" s="173"/>
    </row>
    <row r="86" spans="1:9" ht="27.95" customHeight="1" x14ac:dyDescent="0.25">
      <c r="A86" s="14"/>
      <c r="B86" s="204" t="s">
        <v>819</v>
      </c>
      <c r="C86" s="16"/>
      <c r="D86" s="205" t="s">
        <v>631</v>
      </c>
      <c r="E86" s="16"/>
      <c r="F86" s="177"/>
      <c r="G86" s="173"/>
    </row>
    <row r="87" spans="1:9" ht="27.95" customHeight="1" x14ac:dyDescent="0.25">
      <c r="A87" s="14"/>
      <c r="B87" s="204" t="s">
        <v>820</v>
      </c>
      <c r="C87" s="16"/>
      <c r="D87" s="205" t="s">
        <v>632</v>
      </c>
      <c r="E87" s="16"/>
      <c r="F87" s="177"/>
      <c r="G87" s="173"/>
    </row>
    <row r="88" spans="1:9" ht="9.9499999999999993" customHeight="1" x14ac:dyDescent="0.25">
      <c r="A88" s="14"/>
      <c r="B88" s="91"/>
      <c r="C88" s="16"/>
      <c r="D88" s="198"/>
      <c r="E88" s="16"/>
      <c r="F88" s="201"/>
      <c r="G88" s="173"/>
    </row>
    <row r="89" spans="1:9" ht="27.95" customHeight="1" x14ac:dyDescent="0.25">
      <c r="A89" s="14"/>
      <c r="B89" s="200" t="s">
        <v>821</v>
      </c>
      <c r="C89" s="256"/>
      <c r="D89" s="256" t="s">
        <v>633</v>
      </c>
      <c r="E89" s="16"/>
      <c r="F89" s="177" t="str">
        <f>IFERROR(ROUND(AVERAGE(F91:F95),0),"")</f>
        <v/>
      </c>
      <c r="G89" s="173"/>
      <c r="I89" s="206" t="str">
        <f>F89</f>
        <v/>
      </c>
    </row>
    <row r="90" spans="1:9" ht="9.9499999999999993" customHeight="1" x14ac:dyDescent="0.25">
      <c r="A90" s="14"/>
      <c r="B90" s="200"/>
      <c r="C90" s="256"/>
      <c r="D90" s="198"/>
      <c r="E90" s="16"/>
      <c r="F90" s="201"/>
      <c r="G90" s="173"/>
    </row>
    <row r="91" spans="1:9" ht="27.95" customHeight="1" x14ac:dyDescent="0.25">
      <c r="A91" s="14"/>
      <c r="B91" s="204" t="s">
        <v>822</v>
      </c>
      <c r="C91" s="16"/>
      <c r="D91" s="205" t="s">
        <v>634</v>
      </c>
      <c r="E91" s="16"/>
      <c r="F91" s="177"/>
      <c r="G91" s="173"/>
    </row>
    <row r="92" spans="1:9" ht="27.95" customHeight="1" x14ac:dyDescent="0.25">
      <c r="A92" s="14"/>
      <c r="B92" s="204" t="s">
        <v>823</v>
      </c>
      <c r="C92" s="16"/>
      <c r="D92" s="205" t="s">
        <v>635</v>
      </c>
      <c r="E92" s="16"/>
      <c r="F92" s="177"/>
      <c r="G92" s="173"/>
    </row>
    <row r="93" spans="1:9" ht="27.95" customHeight="1" x14ac:dyDescent="0.25">
      <c r="A93" s="14"/>
      <c r="B93" s="204" t="s">
        <v>824</v>
      </c>
      <c r="C93" s="16"/>
      <c r="D93" s="205" t="s">
        <v>636</v>
      </c>
      <c r="E93" s="16"/>
      <c r="F93" s="177"/>
      <c r="G93" s="173"/>
    </row>
    <row r="94" spans="1:9" ht="27.95" customHeight="1" x14ac:dyDescent="0.25">
      <c r="A94" s="14"/>
      <c r="B94" s="204" t="s">
        <v>825</v>
      </c>
      <c r="C94" s="16"/>
      <c r="D94" s="205" t="s">
        <v>637</v>
      </c>
      <c r="E94" s="16"/>
      <c r="F94" s="177"/>
      <c r="G94" s="173"/>
    </row>
    <row r="95" spans="1:9" ht="27.95" customHeight="1" x14ac:dyDescent="0.25">
      <c r="A95" s="14"/>
      <c r="B95" s="204" t="s">
        <v>826</v>
      </c>
      <c r="C95" s="16"/>
      <c r="D95" s="205" t="s">
        <v>638</v>
      </c>
      <c r="E95" s="16"/>
      <c r="F95" s="177"/>
      <c r="G95" s="173"/>
    </row>
    <row r="96" spans="1:9" ht="9.9499999999999993" customHeight="1" x14ac:dyDescent="0.25">
      <c r="A96" s="14"/>
      <c r="B96" s="91"/>
      <c r="C96" s="16"/>
      <c r="D96" s="198"/>
      <c r="E96" s="16"/>
      <c r="F96" s="201"/>
      <c r="G96" s="173"/>
    </row>
    <row r="97" spans="1:9" ht="27.95" customHeight="1" x14ac:dyDescent="0.25">
      <c r="A97" s="14"/>
      <c r="B97" s="200" t="s">
        <v>827</v>
      </c>
      <c r="C97" s="256"/>
      <c r="D97" s="256" t="s">
        <v>639</v>
      </c>
      <c r="E97" s="16"/>
      <c r="F97" s="177" t="str">
        <f>IFERROR(ROUND(AVERAGE(F99:F102),0),"")</f>
        <v/>
      </c>
      <c r="G97" s="173"/>
      <c r="I97" s="206" t="str">
        <f>F97</f>
        <v/>
      </c>
    </row>
    <row r="98" spans="1:9" ht="9.9499999999999993" customHeight="1" x14ac:dyDescent="0.25">
      <c r="A98" s="14"/>
      <c r="B98" s="200"/>
      <c r="C98" s="256"/>
      <c r="D98" s="198"/>
      <c r="E98" s="16"/>
      <c r="F98" s="201"/>
      <c r="G98" s="173"/>
    </row>
    <row r="99" spans="1:9" ht="27.95" customHeight="1" x14ac:dyDescent="0.25">
      <c r="A99" s="14"/>
      <c r="B99" s="204" t="s">
        <v>828</v>
      </c>
      <c r="C99" s="16"/>
      <c r="D99" s="205" t="s">
        <v>640</v>
      </c>
      <c r="E99" s="16"/>
      <c r="F99" s="177"/>
      <c r="G99" s="173"/>
    </row>
    <row r="100" spans="1:9" ht="27.95" customHeight="1" x14ac:dyDescent="0.25">
      <c r="A100" s="14"/>
      <c r="B100" s="204" t="s">
        <v>829</v>
      </c>
      <c r="C100" s="16"/>
      <c r="D100" s="205" t="s">
        <v>641</v>
      </c>
      <c r="E100" s="16"/>
      <c r="F100" s="177"/>
      <c r="G100" s="173"/>
    </row>
    <row r="101" spans="1:9" ht="27.95" customHeight="1" x14ac:dyDescent="0.25">
      <c r="A101" s="14"/>
      <c r="B101" s="204" t="s">
        <v>830</v>
      </c>
      <c r="C101" s="16"/>
      <c r="D101" s="205" t="s">
        <v>642</v>
      </c>
      <c r="E101" s="16"/>
      <c r="F101" s="177"/>
      <c r="G101" s="173"/>
    </row>
    <row r="102" spans="1:9" ht="27.95" customHeight="1" x14ac:dyDescent="0.25">
      <c r="A102" s="14"/>
      <c r="B102" s="204" t="s">
        <v>831</v>
      </c>
      <c r="C102" s="16"/>
      <c r="D102" s="205" t="s">
        <v>643</v>
      </c>
      <c r="E102" s="16"/>
      <c r="F102" s="177"/>
      <c r="G102" s="173"/>
    </row>
    <row r="103" spans="1:9" ht="9.9499999999999993" customHeight="1" x14ac:dyDescent="0.25">
      <c r="A103" s="14"/>
      <c r="B103" s="91"/>
      <c r="C103" s="16"/>
      <c r="D103" s="198"/>
      <c r="E103" s="16"/>
      <c r="F103" s="201"/>
      <c r="G103" s="173"/>
    </row>
    <row r="104" spans="1:9" ht="27.95" customHeight="1" x14ac:dyDescent="0.25">
      <c r="A104" s="14"/>
      <c r="B104" s="200" t="s">
        <v>832</v>
      </c>
      <c r="C104" s="256"/>
      <c r="D104" s="256" t="s">
        <v>644</v>
      </c>
      <c r="E104" s="16"/>
      <c r="F104" s="177" t="str">
        <f>IFERROR(ROUND(AVERAGE(F106:F110),0),"")</f>
        <v/>
      </c>
      <c r="G104" s="173"/>
      <c r="I104" s="206" t="str">
        <f>F104</f>
        <v/>
      </c>
    </row>
    <row r="105" spans="1:9" ht="9.9499999999999993" customHeight="1" x14ac:dyDescent="0.25">
      <c r="A105" s="14"/>
      <c r="B105" s="200"/>
      <c r="C105" s="256"/>
      <c r="D105" s="198"/>
      <c r="E105" s="16"/>
      <c r="F105" s="201"/>
      <c r="G105" s="173"/>
    </row>
    <row r="106" spans="1:9" ht="27.95" customHeight="1" x14ac:dyDescent="0.25">
      <c r="A106" s="14"/>
      <c r="B106" s="204" t="s">
        <v>833</v>
      </c>
      <c r="C106" s="16"/>
      <c r="D106" s="205" t="s">
        <v>645</v>
      </c>
      <c r="E106" s="16"/>
      <c r="F106" s="177"/>
      <c r="G106" s="173"/>
    </row>
    <row r="107" spans="1:9" ht="27.95" customHeight="1" x14ac:dyDescent="0.25">
      <c r="A107" s="14"/>
      <c r="B107" s="204" t="s">
        <v>834</v>
      </c>
      <c r="C107" s="16"/>
      <c r="D107" s="205" t="s">
        <v>646</v>
      </c>
      <c r="E107" s="16"/>
      <c r="F107" s="177"/>
      <c r="G107" s="173"/>
    </row>
    <row r="108" spans="1:9" ht="27.95" customHeight="1" x14ac:dyDescent="0.25">
      <c r="A108" s="14"/>
      <c r="B108" s="204" t="s">
        <v>835</v>
      </c>
      <c r="C108" s="16"/>
      <c r="D108" s="205" t="s">
        <v>647</v>
      </c>
      <c r="E108" s="16"/>
      <c r="F108" s="177"/>
      <c r="G108" s="173"/>
    </row>
    <row r="109" spans="1:9" ht="27.95" customHeight="1" x14ac:dyDescent="0.25">
      <c r="A109" s="14"/>
      <c r="B109" s="204" t="s">
        <v>836</v>
      </c>
      <c r="C109" s="16"/>
      <c r="D109" s="205" t="s">
        <v>648</v>
      </c>
      <c r="E109" s="16"/>
      <c r="F109" s="177"/>
      <c r="G109" s="173"/>
    </row>
    <row r="110" spans="1:9" ht="27.95" customHeight="1" x14ac:dyDescent="0.25">
      <c r="A110" s="14"/>
      <c r="B110" s="204" t="s">
        <v>837</v>
      </c>
      <c r="C110" s="16"/>
      <c r="D110" s="205" t="s">
        <v>649</v>
      </c>
      <c r="E110" s="16"/>
      <c r="F110" s="177"/>
      <c r="G110" s="173"/>
    </row>
    <row r="111" spans="1:9" ht="9.9499999999999993" customHeight="1" x14ac:dyDescent="0.25">
      <c r="A111" s="14"/>
      <c r="B111" s="91"/>
      <c r="C111" s="16"/>
      <c r="D111" s="198"/>
      <c r="E111" s="16"/>
      <c r="F111" s="201"/>
      <c r="G111" s="173"/>
    </row>
    <row r="112" spans="1:9" ht="27.95" customHeight="1" x14ac:dyDescent="0.25">
      <c r="A112" s="14"/>
      <c r="B112" s="200" t="s">
        <v>838</v>
      </c>
      <c r="C112" s="256"/>
      <c r="D112" s="256" t="s">
        <v>650</v>
      </c>
      <c r="E112" s="16"/>
      <c r="F112" s="177" t="str">
        <f>IFERROR(ROUND(AVERAGE(F114:F118),0),"")</f>
        <v/>
      </c>
      <c r="G112" s="173"/>
      <c r="I112" s="206" t="str">
        <f>F112</f>
        <v/>
      </c>
    </row>
    <row r="113" spans="1:9" ht="9.9499999999999993" customHeight="1" x14ac:dyDescent="0.25">
      <c r="A113" s="14"/>
      <c r="B113" s="200"/>
      <c r="C113" s="256"/>
      <c r="D113" s="198"/>
      <c r="E113" s="16"/>
      <c r="F113" s="201"/>
      <c r="G113" s="173"/>
    </row>
    <row r="114" spans="1:9" ht="27.95" customHeight="1" x14ac:dyDescent="0.25">
      <c r="A114" s="14"/>
      <c r="B114" s="204" t="s">
        <v>839</v>
      </c>
      <c r="C114" s="16"/>
      <c r="D114" s="205" t="s">
        <v>651</v>
      </c>
      <c r="E114" s="16"/>
      <c r="F114" s="177"/>
      <c r="G114" s="173"/>
    </row>
    <row r="115" spans="1:9" ht="27.95" customHeight="1" x14ac:dyDescent="0.25">
      <c r="A115" s="14"/>
      <c r="B115" s="204" t="s">
        <v>840</v>
      </c>
      <c r="C115" s="16"/>
      <c r="D115" s="205" t="s">
        <v>652</v>
      </c>
      <c r="E115" s="16"/>
      <c r="F115" s="177"/>
      <c r="G115" s="173"/>
    </row>
    <row r="116" spans="1:9" ht="27.95" customHeight="1" x14ac:dyDescent="0.25">
      <c r="A116" s="14"/>
      <c r="B116" s="204" t="s">
        <v>841</v>
      </c>
      <c r="C116" s="16"/>
      <c r="D116" s="205" t="s">
        <v>653</v>
      </c>
      <c r="E116" s="16"/>
      <c r="F116" s="177"/>
      <c r="G116" s="173"/>
    </row>
    <row r="117" spans="1:9" ht="27.95" customHeight="1" x14ac:dyDescent="0.25">
      <c r="A117" s="14"/>
      <c r="B117" s="204" t="s">
        <v>842</v>
      </c>
      <c r="C117" s="16"/>
      <c r="D117" s="205" t="s">
        <v>654</v>
      </c>
      <c r="E117" s="16"/>
      <c r="F117" s="177"/>
      <c r="G117" s="173"/>
    </row>
    <row r="118" spans="1:9" ht="27.95" customHeight="1" x14ac:dyDescent="0.25">
      <c r="A118" s="14"/>
      <c r="B118" s="204" t="s">
        <v>843</v>
      </c>
      <c r="C118" s="16"/>
      <c r="D118" s="205" t="s">
        <v>655</v>
      </c>
      <c r="E118" s="16"/>
      <c r="F118" s="177"/>
      <c r="G118" s="173"/>
    </row>
    <row r="119" spans="1:9" ht="9.9499999999999993" customHeight="1" x14ac:dyDescent="0.25">
      <c r="A119" s="14"/>
      <c r="B119" s="91"/>
      <c r="C119" s="16"/>
      <c r="D119" s="198"/>
      <c r="E119" s="16"/>
      <c r="F119" s="201"/>
      <c r="G119" s="173"/>
    </row>
    <row r="120" spans="1:9" ht="27.95" customHeight="1" x14ac:dyDescent="0.25">
      <c r="A120" s="14"/>
      <c r="B120" s="200" t="s">
        <v>844</v>
      </c>
      <c r="C120" s="256"/>
      <c r="D120" s="256" t="s">
        <v>656</v>
      </c>
      <c r="E120" s="16"/>
      <c r="F120" s="177" t="str">
        <f>IFERROR(ROUND(AVERAGE(F122:F126),0),"")</f>
        <v/>
      </c>
      <c r="G120" s="173"/>
      <c r="I120" s="206" t="str">
        <f>F120</f>
        <v/>
      </c>
    </row>
    <row r="121" spans="1:9" ht="9.9499999999999993" customHeight="1" x14ac:dyDescent="0.25">
      <c r="A121" s="14"/>
      <c r="B121" s="200"/>
      <c r="C121" s="256"/>
      <c r="D121" s="198"/>
      <c r="E121" s="16"/>
      <c r="F121" s="201"/>
      <c r="G121" s="173"/>
    </row>
    <row r="122" spans="1:9" ht="27.95" customHeight="1" x14ac:dyDescent="0.25">
      <c r="A122" s="14"/>
      <c r="B122" s="204" t="s">
        <v>845</v>
      </c>
      <c r="C122" s="16"/>
      <c r="D122" s="205" t="s">
        <v>657</v>
      </c>
      <c r="E122" s="16"/>
      <c r="F122" s="177"/>
      <c r="G122" s="173"/>
    </row>
    <row r="123" spans="1:9" ht="27.95" customHeight="1" x14ac:dyDescent="0.25">
      <c r="A123" s="14"/>
      <c r="B123" s="204" t="s">
        <v>846</v>
      </c>
      <c r="C123" s="16"/>
      <c r="D123" s="205" t="s">
        <v>658</v>
      </c>
      <c r="E123" s="16"/>
      <c r="F123" s="177"/>
      <c r="G123" s="173"/>
    </row>
    <row r="124" spans="1:9" ht="27.95" customHeight="1" x14ac:dyDescent="0.25">
      <c r="A124" s="14"/>
      <c r="B124" s="204" t="s">
        <v>847</v>
      </c>
      <c r="C124" s="16"/>
      <c r="D124" s="205" t="s">
        <v>659</v>
      </c>
      <c r="E124" s="16"/>
      <c r="F124" s="177"/>
      <c r="G124" s="173"/>
    </row>
    <row r="125" spans="1:9" ht="27.95" customHeight="1" x14ac:dyDescent="0.25">
      <c r="A125" s="14"/>
      <c r="B125" s="204" t="s">
        <v>848</v>
      </c>
      <c r="C125" s="16"/>
      <c r="D125" s="205" t="s">
        <v>660</v>
      </c>
      <c r="E125" s="16"/>
      <c r="F125" s="177"/>
      <c r="G125" s="173"/>
    </row>
    <row r="126" spans="1:9" ht="27.95" customHeight="1" x14ac:dyDescent="0.25">
      <c r="A126" s="14"/>
      <c r="B126" s="204" t="s">
        <v>849</v>
      </c>
      <c r="C126" s="16"/>
      <c r="D126" s="205" t="s">
        <v>661</v>
      </c>
      <c r="E126" s="16"/>
      <c r="F126" s="177"/>
      <c r="G126" s="173"/>
    </row>
    <row r="127" spans="1:9" ht="9.9499999999999993" customHeight="1" x14ac:dyDescent="0.25">
      <c r="A127" s="14"/>
      <c r="B127" s="91"/>
      <c r="C127" s="16"/>
      <c r="D127" s="198"/>
      <c r="E127" s="16"/>
      <c r="F127" s="23"/>
      <c r="G127" s="173"/>
    </row>
    <row r="128" spans="1:9" ht="18" customHeight="1" x14ac:dyDescent="0.25">
      <c r="A128" s="14"/>
      <c r="B128" s="254" t="s">
        <v>850</v>
      </c>
      <c r="C128" s="28"/>
      <c r="D128" s="28" t="s">
        <v>662</v>
      </c>
      <c r="E128" s="16"/>
      <c r="F128" s="23"/>
      <c r="G128" s="173"/>
    </row>
    <row r="129" spans="1:13" ht="27.95" customHeight="1" x14ac:dyDescent="0.25">
      <c r="A129" s="14"/>
      <c r="B129" s="200" t="s">
        <v>851</v>
      </c>
      <c r="C129" s="256"/>
      <c r="D129" s="256" t="s">
        <v>852</v>
      </c>
      <c r="E129" s="16"/>
      <c r="F129" s="177" t="str">
        <f>IFERROR(ROUND(AVERAGE(F131:F138),0),"")</f>
        <v/>
      </c>
      <c r="G129" s="173"/>
      <c r="I129" s="206" t="str">
        <f>F129</f>
        <v/>
      </c>
    </row>
    <row r="130" spans="1:13" ht="9.9499999999999993" customHeight="1" x14ac:dyDescent="0.25">
      <c r="A130" s="14"/>
      <c r="B130" s="200"/>
      <c r="C130" s="256"/>
      <c r="D130" s="198"/>
      <c r="E130" s="16"/>
      <c r="F130" s="23"/>
      <c r="G130" s="173"/>
    </row>
    <row r="131" spans="1:13" ht="27.95" customHeight="1" x14ac:dyDescent="0.25">
      <c r="A131" s="14"/>
      <c r="B131" s="204" t="s">
        <v>853</v>
      </c>
      <c r="C131" s="16"/>
      <c r="D131" s="205" t="s">
        <v>664</v>
      </c>
      <c r="E131" s="16"/>
      <c r="F131" s="177"/>
      <c r="G131" s="173"/>
    </row>
    <row r="132" spans="1:13" ht="27.95" customHeight="1" x14ac:dyDescent="0.25">
      <c r="A132" s="14"/>
      <c r="B132" s="204" t="s">
        <v>854</v>
      </c>
      <c r="C132" s="16"/>
      <c r="D132" s="205" t="s">
        <v>855</v>
      </c>
      <c r="E132" s="16"/>
      <c r="F132" s="177"/>
      <c r="G132" s="173"/>
    </row>
    <row r="133" spans="1:13" s="8" customFormat="1" ht="27.95" customHeight="1" x14ac:dyDescent="0.25">
      <c r="A133" s="14"/>
      <c r="B133" s="204" t="s">
        <v>856</v>
      </c>
      <c r="C133" s="16"/>
      <c r="D133" s="205" t="s">
        <v>666</v>
      </c>
      <c r="E133" s="16"/>
      <c r="F133" s="177"/>
      <c r="G133" s="173"/>
      <c r="H133" s="6"/>
      <c r="I133" s="7"/>
      <c r="K133" s="7"/>
      <c r="L133" s="7"/>
      <c r="M133" s="7"/>
    </row>
    <row r="134" spans="1:13" s="8" customFormat="1" ht="27.95" customHeight="1" x14ac:dyDescent="0.25">
      <c r="A134" s="14"/>
      <c r="B134" s="204" t="s">
        <v>857</v>
      </c>
      <c r="C134" s="16"/>
      <c r="D134" s="205" t="s">
        <v>858</v>
      </c>
      <c r="E134" s="16"/>
      <c r="F134" s="177"/>
      <c r="G134" s="173"/>
      <c r="H134" s="6"/>
      <c r="I134" s="7"/>
      <c r="K134" s="7"/>
      <c r="L134" s="7"/>
      <c r="M134" s="7"/>
    </row>
    <row r="135" spans="1:13" s="8" customFormat="1" ht="27.95" customHeight="1" x14ac:dyDescent="0.25">
      <c r="A135" s="14"/>
      <c r="B135" s="204" t="s">
        <v>859</v>
      </c>
      <c r="C135" s="16"/>
      <c r="D135" s="205" t="s">
        <v>860</v>
      </c>
      <c r="E135" s="16"/>
      <c r="F135" s="177"/>
      <c r="G135" s="173"/>
      <c r="H135" s="6"/>
      <c r="I135" s="7"/>
      <c r="K135" s="7"/>
      <c r="L135" s="7"/>
      <c r="M135" s="7"/>
    </row>
    <row r="136" spans="1:13" s="8" customFormat="1" ht="27.95" customHeight="1" x14ac:dyDescent="0.25">
      <c r="A136" s="14"/>
      <c r="B136" s="204" t="s">
        <v>861</v>
      </c>
      <c r="C136" s="16"/>
      <c r="D136" s="205" t="s">
        <v>862</v>
      </c>
      <c r="E136" s="16"/>
      <c r="F136" s="177"/>
      <c r="G136" s="173"/>
      <c r="H136" s="6"/>
      <c r="I136" s="7"/>
      <c r="K136" s="7"/>
      <c r="L136" s="7"/>
      <c r="M136" s="7"/>
    </row>
    <row r="137" spans="1:13" s="8" customFormat="1" ht="27.95" customHeight="1" x14ac:dyDescent="0.25">
      <c r="A137" s="14"/>
      <c r="B137" s="204" t="s">
        <v>863</v>
      </c>
      <c r="C137" s="16"/>
      <c r="D137" s="205" t="s">
        <v>864</v>
      </c>
      <c r="E137" s="16"/>
      <c r="F137" s="177"/>
      <c r="G137" s="173"/>
      <c r="H137" s="6"/>
      <c r="I137" s="7"/>
      <c r="K137" s="7"/>
      <c r="L137" s="7"/>
      <c r="M137" s="7"/>
    </row>
    <row r="138" spans="1:13" s="8" customFormat="1" ht="27.95" customHeight="1" x14ac:dyDescent="0.25">
      <c r="A138" s="14"/>
      <c r="B138" s="204" t="s">
        <v>865</v>
      </c>
      <c r="C138" s="16"/>
      <c r="D138" s="205" t="s">
        <v>866</v>
      </c>
      <c r="E138" s="16"/>
      <c r="F138" s="177"/>
      <c r="G138" s="173"/>
      <c r="H138" s="6"/>
      <c r="I138" s="7"/>
      <c r="K138" s="7"/>
      <c r="L138" s="7"/>
      <c r="M138" s="7"/>
    </row>
    <row r="139" spans="1:13" s="8" customFormat="1" ht="9.9499999999999993" customHeight="1" x14ac:dyDescent="0.25">
      <c r="A139" s="14"/>
      <c r="B139" s="91"/>
      <c r="C139" s="16"/>
      <c r="D139" s="198"/>
      <c r="E139" s="16"/>
      <c r="F139" s="23"/>
      <c r="G139" s="173"/>
      <c r="H139" s="6"/>
      <c r="I139" s="7"/>
      <c r="K139" s="7"/>
      <c r="L139" s="7"/>
      <c r="M139" s="7"/>
    </row>
    <row r="140" spans="1:13" s="8" customFormat="1" ht="27.95" customHeight="1" x14ac:dyDescent="0.25">
      <c r="A140" s="14"/>
      <c r="B140" s="200" t="s">
        <v>867</v>
      </c>
      <c r="C140" s="256"/>
      <c r="D140" s="256" t="s">
        <v>868</v>
      </c>
      <c r="E140" s="16"/>
      <c r="F140" s="177" t="str">
        <f>IFERROR(ROUND(AVERAGE(F142:F146),0),"")</f>
        <v/>
      </c>
      <c r="G140" s="173"/>
      <c r="H140" s="6"/>
      <c r="I140" s="206" t="str">
        <f>F140</f>
        <v/>
      </c>
      <c r="K140" s="7"/>
      <c r="L140" s="7"/>
      <c r="M140" s="7"/>
    </row>
    <row r="141" spans="1:13" s="8" customFormat="1" ht="9.9499999999999993" customHeight="1" x14ac:dyDescent="0.25">
      <c r="A141" s="14"/>
      <c r="B141" s="200"/>
      <c r="C141" s="256"/>
      <c r="D141" s="198"/>
      <c r="E141" s="16"/>
      <c r="F141" s="23"/>
      <c r="G141" s="173"/>
      <c r="H141" s="6"/>
      <c r="I141" s="7"/>
      <c r="K141" s="7"/>
      <c r="L141" s="7"/>
      <c r="M141" s="7"/>
    </row>
    <row r="142" spans="1:13" s="8" customFormat="1" ht="27.95" customHeight="1" x14ac:dyDescent="0.25">
      <c r="A142" s="14"/>
      <c r="B142" s="204" t="s">
        <v>869</v>
      </c>
      <c r="C142" s="16"/>
      <c r="D142" s="205" t="s">
        <v>870</v>
      </c>
      <c r="E142" s="16"/>
      <c r="F142" s="177"/>
      <c r="G142" s="173"/>
      <c r="H142" s="6"/>
      <c r="I142" s="7"/>
      <c r="K142" s="7"/>
      <c r="L142" s="7"/>
      <c r="M142" s="7"/>
    </row>
    <row r="143" spans="1:13" s="8" customFormat="1" ht="27.95" customHeight="1" x14ac:dyDescent="0.25">
      <c r="A143" s="14"/>
      <c r="B143" s="204" t="s">
        <v>871</v>
      </c>
      <c r="C143" s="16"/>
      <c r="D143" s="257" t="s">
        <v>872</v>
      </c>
      <c r="E143" s="16"/>
      <c r="F143" s="177"/>
      <c r="G143" s="173"/>
      <c r="H143" s="6"/>
      <c r="I143" s="7"/>
      <c r="K143" s="7"/>
      <c r="L143" s="7"/>
      <c r="M143" s="7"/>
    </row>
    <row r="144" spans="1:13" s="8" customFormat="1" ht="27.95" customHeight="1" x14ac:dyDescent="0.25">
      <c r="A144" s="14"/>
      <c r="B144" s="204" t="s">
        <v>873</v>
      </c>
      <c r="C144" s="16"/>
      <c r="D144" s="205" t="s">
        <v>874</v>
      </c>
      <c r="E144" s="16"/>
      <c r="F144" s="177"/>
      <c r="G144" s="173"/>
      <c r="H144" s="6"/>
      <c r="I144" s="7"/>
      <c r="K144" s="7"/>
      <c r="L144" s="7"/>
      <c r="M144" s="7"/>
    </row>
    <row r="145" spans="1:13" s="8" customFormat="1" ht="27.95" customHeight="1" x14ac:dyDescent="0.25">
      <c r="A145" s="14"/>
      <c r="B145" s="204" t="s">
        <v>875</v>
      </c>
      <c r="C145" s="16"/>
      <c r="D145" s="205" t="s">
        <v>876</v>
      </c>
      <c r="E145" s="16"/>
      <c r="F145" s="177"/>
      <c r="G145" s="173"/>
      <c r="H145" s="6"/>
      <c r="I145" s="7"/>
      <c r="K145" s="7"/>
      <c r="L145" s="7"/>
      <c r="M145" s="7"/>
    </row>
    <row r="146" spans="1:13" s="8" customFormat="1" ht="27.95" customHeight="1" x14ac:dyDescent="0.25">
      <c r="A146" s="14"/>
      <c r="B146" s="204" t="s">
        <v>877</v>
      </c>
      <c r="C146" s="16"/>
      <c r="D146" s="205" t="s">
        <v>878</v>
      </c>
      <c r="E146" s="16"/>
      <c r="F146" s="177"/>
      <c r="G146" s="173"/>
      <c r="H146" s="6"/>
      <c r="I146" s="7"/>
      <c r="K146" s="7"/>
      <c r="L146" s="7"/>
      <c r="M146" s="7"/>
    </row>
    <row r="147" spans="1:13" s="8" customFormat="1" ht="9.9499999999999993" customHeight="1" x14ac:dyDescent="0.25">
      <c r="A147" s="14"/>
      <c r="B147" s="91"/>
      <c r="C147" s="16"/>
      <c r="D147" s="198"/>
      <c r="E147" s="16"/>
      <c r="F147" s="23"/>
      <c r="G147" s="173"/>
      <c r="H147" s="6"/>
      <c r="I147" s="7"/>
      <c r="K147" s="7"/>
      <c r="L147" s="7"/>
      <c r="M147" s="7"/>
    </row>
    <row r="148" spans="1:13" s="8" customFormat="1" ht="27.95" customHeight="1" x14ac:dyDescent="0.25">
      <c r="A148" s="14"/>
      <c r="B148" s="200" t="s">
        <v>879</v>
      </c>
      <c r="C148" s="256"/>
      <c r="D148" s="256" t="s">
        <v>673</v>
      </c>
      <c r="E148" s="16"/>
      <c r="F148" s="177" t="str">
        <f>IFERROR(ROUND(AVERAGE(F150:F153),0),"")</f>
        <v/>
      </c>
      <c r="G148" s="173"/>
      <c r="H148" s="6"/>
      <c r="I148" s="206" t="str">
        <f>F148</f>
        <v/>
      </c>
      <c r="K148" s="7"/>
      <c r="L148" s="7"/>
      <c r="M148" s="7"/>
    </row>
    <row r="149" spans="1:13" s="8" customFormat="1" ht="9.9499999999999993" customHeight="1" x14ac:dyDescent="0.25">
      <c r="A149" s="14"/>
      <c r="B149" s="200"/>
      <c r="C149" s="256"/>
      <c r="D149" s="198"/>
      <c r="E149" s="16"/>
      <c r="F149" s="23"/>
      <c r="G149" s="173"/>
      <c r="H149" s="6"/>
      <c r="I149" s="7"/>
      <c r="K149" s="7"/>
      <c r="L149" s="7"/>
      <c r="M149" s="7"/>
    </row>
    <row r="150" spans="1:13" s="8" customFormat="1" ht="27.95" customHeight="1" x14ac:dyDescent="0.25">
      <c r="A150" s="14"/>
      <c r="B150" s="204" t="s">
        <v>880</v>
      </c>
      <c r="C150" s="16"/>
      <c r="D150" s="205" t="s">
        <v>881</v>
      </c>
      <c r="E150" s="16"/>
      <c r="F150" s="177"/>
      <c r="G150" s="173"/>
      <c r="H150" s="6"/>
      <c r="I150" s="7"/>
      <c r="K150" s="7"/>
      <c r="L150" s="7"/>
      <c r="M150" s="7"/>
    </row>
    <row r="151" spans="1:13" s="8" customFormat="1" ht="27.95" customHeight="1" x14ac:dyDescent="0.25">
      <c r="A151" s="14"/>
      <c r="B151" s="204" t="s">
        <v>882</v>
      </c>
      <c r="C151" s="16"/>
      <c r="D151" s="205" t="s">
        <v>883</v>
      </c>
      <c r="E151" s="16"/>
      <c r="F151" s="177"/>
      <c r="G151" s="173"/>
      <c r="H151" s="6"/>
      <c r="I151" s="7"/>
      <c r="K151" s="7"/>
      <c r="L151" s="7"/>
      <c r="M151" s="7"/>
    </row>
    <row r="152" spans="1:13" s="8" customFormat="1" ht="27.95" customHeight="1" x14ac:dyDescent="0.25">
      <c r="A152" s="14"/>
      <c r="B152" s="204" t="s">
        <v>884</v>
      </c>
      <c r="C152" s="16"/>
      <c r="D152" s="205" t="s">
        <v>885</v>
      </c>
      <c r="E152" s="16"/>
      <c r="F152" s="177"/>
      <c r="G152" s="173"/>
      <c r="H152" s="6"/>
      <c r="I152" s="7"/>
      <c r="K152" s="7"/>
      <c r="L152" s="7"/>
      <c r="M152" s="7"/>
    </row>
    <row r="153" spans="1:13" s="8" customFormat="1" ht="27.95" customHeight="1" x14ac:dyDescent="0.25">
      <c r="A153" s="14"/>
      <c r="B153" s="204" t="s">
        <v>886</v>
      </c>
      <c r="C153" s="16"/>
      <c r="D153" s="205" t="s">
        <v>677</v>
      </c>
      <c r="E153" s="16"/>
      <c r="F153" s="177"/>
      <c r="G153" s="173"/>
      <c r="H153" s="6"/>
      <c r="I153" s="7"/>
      <c r="K153" s="7"/>
      <c r="L153" s="7"/>
      <c r="M153" s="7"/>
    </row>
    <row r="154" spans="1:13" s="8" customFormat="1" ht="9.9499999999999993" customHeight="1" x14ac:dyDescent="0.25">
      <c r="A154" s="14"/>
      <c r="B154" s="91"/>
      <c r="C154" s="16"/>
      <c r="D154" s="198"/>
      <c r="E154" s="16"/>
      <c r="F154" s="23"/>
      <c r="G154" s="173"/>
      <c r="H154" s="6"/>
      <c r="I154" s="7"/>
      <c r="K154" s="7"/>
      <c r="L154" s="7"/>
      <c r="M154" s="7"/>
    </row>
    <row r="155" spans="1:13" s="8" customFormat="1" ht="27.95" customHeight="1" x14ac:dyDescent="0.25">
      <c r="A155" s="14"/>
      <c r="B155" s="200" t="s">
        <v>887</v>
      </c>
      <c r="C155" s="256"/>
      <c r="D155" s="256" t="s">
        <v>678</v>
      </c>
      <c r="E155" s="16"/>
      <c r="F155" s="177" t="str">
        <f>IFERROR(ROUND(AVERAGE(F157:F159),0),"")</f>
        <v/>
      </c>
      <c r="G155" s="173"/>
      <c r="H155" s="6"/>
      <c r="I155" s="206" t="str">
        <f>F155</f>
        <v/>
      </c>
      <c r="K155" s="7"/>
      <c r="L155" s="7"/>
      <c r="M155" s="7"/>
    </row>
    <row r="156" spans="1:13" s="8" customFormat="1" ht="9.9499999999999993" customHeight="1" x14ac:dyDescent="0.25">
      <c r="A156" s="14"/>
      <c r="B156" s="200"/>
      <c r="C156" s="256"/>
      <c r="D156" s="198"/>
      <c r="E156" s="16"/>
      <c r="F156" s="23"/>
      <c r="G156" s="173"/>
      <c r="H156" s="6"/>
      <c r="I156" s="7"/>
      <c r="K156" s="7"/>
      <c r="L156" s="7"/>
      <c r="M156" s="7"/>
    </row>
    <row r="157" spans="1:13" s="8" customFormat="1" ht="27.95" customHeight="1" x14ac:dyDescent="0.25">
      <c r="A157" s="14"/>
      <c r="B157" s="204" t="s">
        <v>888</v>
      </c>
      <c r="C157" s="16"/>
      <c r="D157" s="205" t="s">
        <v>889</v>
      </c>
      <c r="E157" s="16"/>
      <c r="F157" s="177"/>
      <c r="G157" s="173"/>
      <c r="H157" s="6"/>
      <c r="I157" s="7"/>
      <c r="K157" s="7"/>
      <c r="L157" s="7"/>
      <c r="M157" s="7"/>
    </row>
    <row r="158" spans="1:13" s="8" customFormat="1" ht="27.95" customHeight="1" x14ac:dyDescent="0.25">
      <c r="A158" s="14"/>
      <c r="B158" s="204" t="s">
        <v>890</v>
      </c>
      <c r="C158" s="16"/>
      <c r="D158" s="205" t="s">
        <v>891</v>
      </c>
      <c r="E158" s="16"/>
      <c r="F158" s="177"/>
      <c r="G158" s="173"/>
      <c r="H158" s="6"/>
      <c r="I158" s="7"/>
      <c r="K158" s="7"/>
      <c r="L158" s="7"/>
      <c r="M158" s="7"/>
    </row>
    <row r="159" spans="1:13" s="8" customFormat="1" ht="27.95" customHeight="1" x14ac:dyDescent="0.25">
      <c r="A159" s="14"/>
      <c r="B159" s="204" t="s">
        <v>892</v>
      </c>
      <c r="C159" s="16"/>
      <c r="D159" s="205" t="s">
        <v>893</v>
      </c>
      <c r="E159" s="16"/>
      <c r="F159" s="177"/>
      <c r="G159" s="173"/>
      <c r="H159" s="6"/>
      <c r="I159" s="7"/>
      <c r="K159" s="7"/>
      <c r="L159" s="7"/>
      <c r="M159" s="7"/>
    </row>
    <row r="160" spans="1:13" s="8" customFormat="1" ht="9.9499999999999993" customHeight="1" x14ac:dyDescent="0.25">
      <c r="A160" s="14"/>
      <c r="B160" s="91"/>
      <c r="C160" s="16"/>
      <c r="D160" s="198"/>
      <c r="E160" s="16"/>
      <c r="F160" s="23"/>
      <c r="G160" s="173"/>
      <c r="H160" s="6"/>
      <c r="I160" s="7"/>
      <c r="K160" s="7"/>
      <c r="L160" s="7"/>
      <c r="M160" s="7"/>
    </row>
    <row r="161" spans="1:13" s="8" customFormat="1" ht="27.95" customHeight="1" x14ac:dyDescent="0.25">
      <c r="A161" s="14"/>
      <c r="B161" s="200" t="s">
        <v>894</v>
      </c>
      <c r="C161" s="256"/>
      <c r="D161" s="256" t="s">
        <v>684</v>
      </c>
      <c r="E161" s="16"/>
      <c r="F161" s="177" t="str">
        <f>IFERROR(ROUND(AVERAGE(F163:F166),0),"")</f>
        <v/>
      </c>
      <c r="G161" s="173"/>
      <c r="H161" s="6"/>
      <c r="I161" s="206" t="str">
        <f>F161</f>
        <v/>
      </c>
      <c r="K161" s="7"/>
      <c r="L161" s="7"/>
      <c r="M161" s="7"/>
    </row>
    <row r="162" spans="1:13" s="8" customFormat="1" ht="9.9499999999999993" customHeight="1" x14ac:dyDescent="0.25">
      <c r="A162" s="14"/>
      <c r="B162" s="200"/>
      <c r="C162" s="256"/>
      <c r="D162" s="198"/>
      <c r="E162" s="16"/>
      <c r="F162" s="23"/>
      <c r="G162" s="173"/>
      <c r="H162" s="6"/>
      <c r="I162" s="7"/>
      <c r="K162" s="7"/>
      <c r="L162" s="7"/>
      <c r="M162" s="7"/>
    </row>
    <row r="163" spans="1:13" s="8" customFormat="1" ht="27.95" customHeight="1" x14ac:dyDescent="0.25">
      <c r="A163" s="14"/>
      <c r="B163" s="204" t="s">
        <v>895</v>
      </c>
      <c r="C163" s="16"/>
      <c r="D163" s="205" t="s">
        <v>896</v>
      </c>
      <c r="E163" s="16"/>
      <c r="F163" s="177"/>
      <c r="G163" s="173"/>
      <c r="H163" s="6"/>
      <c r="I163" s="7"/>
      <c r="K163" s="7"/>
      <c r="L163" s="7"/>
      <c r="M163" s="7"/>
    </row>
    <row r="164" spans="1:13" s="8" customFormat="1" ht="27.95" customHeight="1" x14ac:dyDescent="0.25">
      <c r="A164" s="14"/>
      <c r="B164" s="204" t="s">
        <v>897</v>
      </c>
      <c r="C164" s="16"/>
      <c r="D164" s="205" t="s">
        <v>898</v>
      </c>
      <c r="E164" s="16"/>
      <c r="F164" s="177"/>
      <c r="G164" s="173"/>
      <c r="H164" s="6"/>
      <c r="I164" s="7"/>
      <c r="K164" s="7"/>
      <c r="L164" s="7"/>
      <c r="M164" s="7"/>
    </row>
    <row r="165" spans="1:13" s="8" customFormat="1" ht="27.95" customHeight="1" x14ac:dyDescent="0.25">
      <c r="A165" s="14"/>
      <c r="B165" s="204" t="s">
        <v>899</v>
      </c>
      <c r="C165" s="16"/>
      <c r="D165" s="205" t="s">
        <v>900</v>
      </c>
      <c r="E165" s="16"/>
      <c r="F165" s="177"/>
      <c r="G165" s="173"/>
      <c r="H165" s="6"/>
      <c r="I165" s="7"/>
      <c r="K165" s="7"/>
      <c r="L165" s="7"/>
      <c r="M165" s="7"/>
    </row>
    <row r="166" spans="1:13" s="8" customFormat="1" ht="27.95" customHeight="1" x14ac:dyDescent="0.25">
      <c r="A166" s="14"/>
      <c r="B166" s="204" t="s">
        <v>901</v>
      </c>
      <c r="C166" s="16"/>
      <c r="D166" s="257" t="s">
        <v>902</v>
      </c>
      <c r="E166" s="16"/>
      <c r="F166" s="177"/>
      <c r="G166" s="173"/>
      <c r="H166" s="6"/>
      <c r="I166" s="7"/>
      <c r="K166" s="7"/>
      <c r="L166" s="7"/>
      <c r="M166" s="7"/>
    </row>
    <row r="167" spans="1:13" s="8" customFormat="1" ht="9.9499999999999993" customHeight="1" x14ac:dyDescent="0.25">
      <c r="A167" s="14"/>
      <c r="B167" s="91"/>
      <c r="C167" s="16"/>
      <c r="D167" s="198"/>
      <c r="E167" s="16"/>
      <c r="F167" s="23"/>
      <c r="G167" s="173"/>
      <c r="H167" s="6"/>
      <c r="I167" s="7"/>
      <c r="K167" s="7"/>
      <c r="L167" s="7"/>
      <c r="M167" s="7"/>
    </row>
    <row r="168" spans="1:13" s="8" customFormat="1" ht="27.95" customHeight="1" x14ac:dyDescent="0.25">
      <c r="A168" s="14"/>
      <c r="B168" s="200" t="s">
        <v>903</v>
      </c>
      <c r="C168" s="256"/>
      <c r="D168" s="256" t="s">
        <v>689</v>
      </c>
      <c r="E168" s="16"/>
      <c r="F168" s="177" t="str">
        <f>IFERROR(ROUND(AVERAGE(F170:F171),0),"")</f>
        <v/>
      </c>
      <c r="G168" s="173"/>
      <c r="H168" s="6"/>
      <c r="I168" s="206" t="str">
        <f>F168</f>
        <v/>
      </c>
      <c r="K168" s="7"/>
      <c r="L168" s="7"/>
      <c r="M168" s="7"/>
    </row>
    <row r="169" spans="1:13" s="8" customFormat="1" ht="9.9499999999999993" customHeight="1" x14ac:dyDescent="0.25">
      <c r="A169" s="14"/>
      <c r="B169" s="200"/>
      <c r="C169" s="256"/>
      <c r="D169" s="198"/>
      <c r="E169" s="16"/>
      <c r="F169" s="23"/>
      <c r="G169" s="173"/>
      <c r="H169" s="6"/>
      <c r="I169" s="7"/>
      <c r="K169" s="7"/>
      <c r="L169" s="7"/>
      <c r="M169" s="7"/>
    </row>
    <row r="170" spans="1:13" s="8" customFormat="1" ht="27.95" customHeight="1" x14ac:dyDescent="0.25">
      <c r="A170" s="14"/>
      <c r="B170" s="204" t="s">
        <v>904</v>
      </c>
      <c r="C170" s="16"/>
      <c r="D170" s="205" t="s">
        <v>905</v>
      </c>
      <c r="E170" s="16"/>
      <c r="F170" s="177"/>
      <c r="G170" s="173"/>
      <c r="H170" s="6"/>
      <c r="I170" s="7"/>
      <c r="K170" s="7"/>
      <c r="L170" s="7"/>
      <c r="M170" s="7"/>
    </row>
    <row r="171" spans="1:13" s="8" customFormat="1" ht="27.95" customHeight="1" x14ac:dyDescent="0.25">
      <c r="A171" s="14"/>
      <c r="B171" s="204" t="s">
        <v>906</v>
      </c>
      <c r="C171" s="16"/>
      <c r="D171" s="205" t="s">
        <v>907</v>
      </c>
      <c r="E171" s="16"/>
      <c r="F171" s="177"/>
      <c r="G171" s="173"/>
      <c r="H171" s="6"/>
      <c r="I171" s="7"/>
      <c r="K171" s="7"/>
      <c r="L171" s="7"/>
      <c r="M171" s="7"/>
    </row>
    <row r="172" spans="1:13" s="8" customFormat="1" ht="9.9499999999999993" customHeight="1" x14ac:dyDescent="0.25">
      <c r="A172" s="14"/>
      <c r="B172" s="91"/>
      <c r="C172" s="16"/>
      <c r="D172" s="198"/>
      <c r="E172" s="16"/>
      <c r="F172" s="23"/>
      <c r="G172" s="173"/>
      <c r="H172" s="6"/>
      <c r="I172" s="7"/>
      <c r="K172" s="7"/>
      <c r="L172" s="7"/>
      <c r="M172" s="7"/>
    </row>
    <row r="173" spans="1:13" s="8" customFormat="1" ht="27.95" customHeight="1" x14ac:dyDescent="0.25">
      <c r="A173" s="14"/>
      <c r="B173" s="200" t="s">
        <v>908</v>
      </c>
      <c r="C173" s="256"/>
      <c r="D173" s="256" t="s">
        <v>695</v>
      </c>
      <c r="E173" s="16"/>
      <c r="F173" s="177" t="str">
        <f>IFERROR(ROUND(AVERAGE(F175:F179),0),"")</f>
        <v/>
      </c>
      <c r="G173" s="173"/>
      <c r="H173" s="6"/>
      <c r="I173" s="206" t="str">
        <f>F173</f>
        <v/>
      </c>
      <c r="K173" s="7"/>
      <c r="L173" s="7"/>
      <c r="M173" s="7"/>
    </row>
    <row r="174" spans="1:13" s="8" customFormat="1" ht="9.9499999999999993" customHeight="1" x14ac:dyDescent="0.25">
      <c r="A174" s="14"/>
      <c r="B174" s="200"/>
      <c r="C174" s="256"/>
      <c r="D174" s="198"/>
      <c r="E174" s="16"/>
      <c r="F174" s="23"/>
      <c r="G174" s="173"/>
      <c r="H174" s="6"/>
      <c r="I174" s="7"/>
      <c r="K174" s="7"/>
      <c r="L174" s="7"/>
      <c r="M174" s="7"/>
    </row>
    <row r="175" spans="1:13" s="8" customFormat="1" ht="27.95" customHeight="1" x14ac:dyDescent="0.25">
      <c r="A175" s="14"/>
      <c r="B175" s="204" t="s">
        <v>909</v>
      </c>
      <c r="C175" s="16"/>
      <c r="D175" s="205" t="s">
        <v>910</v>
      </c>
      <c r="E175" s="16"/>
      <c r="F175" s="177"/>
      <c r="G175" s="173"/>
      <c r="H175" s="6"/>
      <c r="I175" s="7"/>
      <c r="K175" s="7"/>
      <c r="L175" s="7"/>
      <c r="M175" s="7"/>
    </row>
    <row r="176" spans="1:13" s="8" customFormat="1" ht="27.95" customHeight="1" x14ac:dyDescent="0.25">
      <c r="A176" s="14"/>
      <c r="B176" s="204" t="s">
        <v>911</v>
      </c>
      <c r="C176" s="16"/>
      <c r="D176" s="205" t="s">
        <v>912</v>
      </c>
      <c r="E176" s="16"/>
      <c r="F176" s="177"/>
      <c r="G176" s="173"/>
      <c r="H176" s="6"/>
      <c r="I176" s="7"/>
      <c r="K176" s="7"/>
      <c r="L176" s="7"/>
      <c r="M176" s="7"/>
    </row>
    <row r="177" spans="1:13" s="8" customFormat="1" ht="27.95" customHeight="1" x14ac:dyDescent="0.25">
      <c r="A177" s="14"/>
      <c r="B177" s="204" t="s">
        <v>913</v>
      </c>
      <c r="C177" s="16"/>
      <c r="D177" s="205" t="s">
        <v>914</v>
      </c>
      <c r="E177" s="16"/>
      <c r="F177" s="177"/>
      <c r="G177" s="173"/>
      <c r="H177" s="6"/>
      <c r="I177" s="7"/>
      <c r="K177" s="7"/>
      <c r="L177" s="7"/>
      <c r="M177" s="7"/>
    </row>
    <row r="178" spans="1:13" s="8" customFormat="1" ht="27.95" customHeight="1" x14ac:dyDescent="0.25">
      <c r="A178" s="14"/>
      <c r="B178" s="204" t="s">
        <v>915</v>
      </c>
      <c r="C178" s="16"/>
      <c r="D178" s="205" t="s">
        <v>916</v>
      </c>
      <c r="E178" s="16"/>
      <c r="F178" s="177"/>
      <c r="G178" s="173"/>
      <c r="H178" s="6"/>
      <c r="I178" s="7"/>
      <c r="K178" s="7"/>
      <c r="L178" s="7"/>
      <c r="M178" s="7"/>
    </row>
    <row r="179" spans="1:13" s="8" customFormat="1" ht="27.95" customHeight="1" x14ac:dyDescent="0.25">
      <c r="A179" s="14"/>
      <c r="B179" s="204" t="s">
        <v>917</v>
      </c>
      <c r="C179" s="16"/>
      <c r="D179" s="205" t="s">
        <v>918</v>
      </c>
      <c r="E179" s="16"/>
      <c r="F179" s="177"/>
      <c r="G179" s="173"/>
      <c r="H179" s="6"/>
      <c r="I179" s="7"/>
      <c r="K179" s="7"/>
      <c r="L179" s="7"/>
      <c r="M179" s="7"/>
    </row>
    <row r="180" spans="1:13" s="8" customFormat="1" ht="9.9499999999999993" customHeight="1" x14ac:dyDescent="0.25">
      <c r="A180" s="14"/>
      <c r="B180" s="91"/>
      <c r="C180" s="16"/>
      <c r="D180" s="198"/>
      <c r="E180" s="16"/>
      <c r="F180" s="23"/>
      <c r="G180" s="173"/>
      <c r="H180" s="6"/>
      <c r="I180" s="7"/>
      <c r="K180" s="7"/>
      <c r="L180" s="7"/>
      <c r="M180" s="7"/>
    </row>
    <row r="181" spans="1:13" s="8" customFormat="1" ht="27.95" customHeight="1" x14ac:dyDescent="0.25">
      <c r="A181" s="14"/>
      <c r="B181" s="200" t="s">
        <v>919</v>
      </c>
      <c r="C181" s="256"/>
      <c r="D181" s="256" t="s">
        <v>701</v>
      </c>
      <c r="E181" s="16"/>
      <c r="F181" s="177" t="str">
        <f>IFERROR(ROUND(AVERAGE(F183:F187),0),"")</f>
        <v/>
      </c>
      <c r="G181" s="173"/>
      <c r="H181" s="6"/>
      <c r="I181" s="206" t="str">
        <f>F181</f>
        <v/>
      </c>
      <c r="K181" s="7"/>
      <c r="L181" s="7"/>
      <c r="M181" s="7"/>
    </row>
    <row r="182" spans="1:13" s="8" customFormat="1" ht="9.9499999999999993" customHeight="1" x14ac:dyDescent="0.25">
      <c r="A182" s="14"/>
      <c r="B182" s="200"/>
      <c r="C182" s="256"/>
      <c r="D182" s="198"/>
      <c r="E182" s="16"/>
      <c r="F182" s="23"/>
      <c r="G182" s="173"/>
      <c r="H182" s="6"/>
      <c r="I182" s="7"/>
      <c r="K182" s="7"/>
      <c r="L182" s="7"/>
      <c r="M182" s="7"/>
    </row>
    <row r="183" spans="1:13" s="8" customFormat="1" ht="27.95" customHeight="1" x14ac:dyDescent="0.25">
      <c r="A183" s="14"/>
      <c r="B183" s="204" t="s">
        <v>920</v>
      </c>
      <c r="C183" s="16"/>
      <c r="D183" s="205" t="s">
        <v>921</v>
      </c>
      <c r="E183" s="16"/>
      <c r="F183" s="177"/>
      <c r="G183" s="173"/>
      <c r="H183" s="6"/>
      <c r="I183" s="7"/>
      <c r="K183" s="7"/>
      <c r="L183" s="7"/>
      <c r="M183" s="7"/>
    </row>
    <row r="184" spans="1:13" s="8" customFormat="1" ht="27.95" customHeight="1" x14ac:dyDescent="0.25">
      <c r="A184" s="14"/>
      <c r="B184" s="204" t="s">
        <v>922</v>
      </c>
      <c r="C184" s="16"/>
      <c r="D184" s="205" t="s">
        <v>703</v>
      </c>
      <c r="E184" s="16"/>
      <c r="F184" s="177"/>
      <c r="G184" s="173"/>
      <c r="H184" s="6"/>
      <c r="I184" s="7"/>
      <c r="K184" s="7"/>
      <c r="L184" s="7"/>
      <c r="M184" s="7"/>
    </row>
    <row r="185" spans="1:13" s="8" customFormat="1" ht="27.95" customHeight="1" x14ac:dyDescent="0.25">
      <c r="A185" s="14"/>
      <c r="B185" s="204" t="s">
        <v>923</v>
      </c>
      <c r="C185" s="16"/>
      <c r="D185" s="205" t="s">
        <v>924</v>
      </c>
      <c r="E185" s="16"/>
      <c r="F185" s="177"/>
      <c r="G185" s="173"/>
      <c r="H185" s="6"/>
      <c r="I185" s="7"/>
      <c r="K185" s="7"/>
      <c r="L185" s="7"/>
      <c r="M185" s="7"/>
    </row>
    <row r="186" spans="1:13" s="8" customFormat="1" ht="27.95" customHeight="1" x14ac:dyDescent="0.25">
      <c r="A186" s="14"/>
      <c r="B186" s="204" t="s">
        <v>925</v>
      </c>
      <c r="C186" s="16"/>
      <c r="D186" s="205" t="s">
        <v>926</v>
      </c>
      <c r="E186" s="16"/>
      <c r="F186" s="177"/>
      <c r="G186" s="173"/>
      <c r="H186" s="6"/>
      <c r="I186" s="7"/>
      <c r="K186" s="7"/>
      <c r="L186" s="7"/>
      <c r="M186" s="7"/>
    </row>
    <row r="187" spans="1:13" s="8" customFormat="1" ht="27.95" customHeight="1" x14ac:dyDescent="0.25">
      <c r="A187" s="14"/>
      <c r="B187" s="204" t="s">
        <v>927</v>
      </c>
      <c r="C187" s="16"/>
      <c r="D187" s="205" t="s">
        <v>928</v>
      </c>
      <c r="E187" s="16"/>
      <c r="F187" s="177"/>
      <c r="G187" s="173"/>
      <c r="H187" s="6"/>
      <c r="I187" s="7"/>
      <c r="K187" s="7"/>
      <c r="L187" s="7"/>
      <c r="M187" s="7"/>
    </row>
    <row r="188" spans="1:13" s="8" customFormat="1" ht="9.9499999999999993" customHeight="1" x14ac:dyDescent="0.25">
      <c r="A188" s="14"/>
      <c r="B188" s="91"/>
      <c r="C188" s="16"/>
      <c r="D188" s="198"/>
      <c r="E188" s="16"/>
      <c r="F188" s="23"/>
      <c r="G188" s="173"/>
      <c r="H188" s="6"/>
      <c r="I188" s="7"/>
      <c r="K188" s="7"/>
      <c r="L188" s="7"/>
      <c r="M188" s="7"/>
    </row>
    <row r="189" spans="1:13" s="8" customFormat="1" ht="27.95" customHeight="1" x14ac:dyDescent="0.25">
      <c r="A189" s="14"/>
      <c r="B189" s="200" t="s">
        <v>929</v>
      </c>
      <c r="C189" s="256"/>
      <c r="D189" s="256" t="s">
        <v>930</v>
      </c>
      <c r="E189" s="16"/>
      <c r="F189" s="177" t="str">
        <f>IFERROR(ROUND(AVERAGE(F191:F193),0),"")</f>
        <v/>
      </c>
      <c r="G189" s="173"/>
      <c r="H189" s="6"/>
      <c r="I189" s="206" t="str">
        <f>F189</f>
        <v/>
      </c>
      <c r="K189" s="7"/>
      <c r="L189" s="7"/>
      <c r="M189" s="7"/>
    </row>
    <row r="190" spans="1:13" s="8" customFormat="1" ht="9.9499999999999993" customHeight="1" x14ac:dyDescent="0.25">
      <c r="A190" s="14"/>
      <c r="B190" s="200"/>
      <c r="C190" s="256"/>
      <c r="D190" s="198"/>
      <c r="E190" s="16"/>
      <c r="F190" s="23"/>
      <c r="G190" s="173"/>
      <c r="H190" s="6"/>
      <c r="I190" s="7"/>
      <c r="K190" s="7"/>
      <c r="L190" s="7"/>
      <c r="M190" s="7"/>
    </row>
    <row r="191" spans="1:13" s="8" customFormat="1" ht="27.95" customHeight="1" x14ac:dyDescent="0.25">
      <c r="A191" s="14"/>
      <c r="B191" s="204" t="s">
        <v>931</v>
      </c>
      <c r="C191" s="16"/>
      <c r="D191" s="205" t="s">
        <v>932</v>
      </c>
      <c r="E191" s="16"/>
      <c r="F191" s="177"/>
      <c r="G191" s="173"/>
      <c r="H191" s="6"/>
      <c r="I191" s="7"/>
      <c r="K191" s="7"/>
      <c r="L191" s="7"/>
      <c r="M191" s="7"/>
    </row>
    <row r="192" spans="1:13" s="8" customFormat="1" ht="27.95" customHeight="1" x14ac:dyDescent="0.25">
      <c r="A192" s="14"/>
      <c r="B192" s="204" t="s">
        <v>933</v>
      </c>
      <c r="C192" s="16"/>
      <c r="D192" s="205" t="s">
        <v>934</v>
      </c>
      <c r="E192" s="16"/>
      <c r="F192" s="177"/>
      <c r="G192" s="173"/>
      <c r="H192" s="6"/>
      <c r="I192" s="7"/>
      <c r="K192" s="7"/>
      <c r="L192" s="7"/>
      <c r="M192" s="7"/>
    </row>
    <row r="193" spans="1:13" s="8" customFormat="1" ht="27.95" customHeight="1" x14ac:dyDescent="0.25">
      <c r="A193" s="14"/>
      <c r="B193" s="204" t="s">
        <v>935</v>
      </c>
      <c r="C193" s="16"/>
      <c r="D193" s="205" t="s">
        <v>936</v>
      </c>
      <c r="E193" s="16"/>
      <c r="F193" s="177"/>
      <c r="G193" s="173"/>
      <c r="H193" s="6"/>
      <c r="I193" s="7"/>
      <c r="K193" s="7"/>
      <c r="L193" s="7"/>
      <c r="M193" s="7"/>
    </row>
    <row r="194" spans="1:13" s="8" customFormat="1" ht="9.9499999999999993" customHeight="1" x14ac:dyDescent="0.25">
      <c r="A194" s="14"/>
      <c r="B194" s="91"/>
      <c r="C194" s="16"/>
      <c r="D194" s="198"/>
      <c r="E194" s="16"/>
      <c r="F194" s="23"/>
      <c r="G194" s="173"/>
      <c r="H194" s="6"/>
      <c r="I194" s="7"/>
      <c r="K194" s="7"/>
      <c r="L194" s="7"/>
      <c r="M194" s="7"/>
    </row>
    <row r="195" spans="1:13" s="8" customFormat="1" ht="27.95" customHeight="1" x14ac:dyDescent="0.25">
      <c r="A195" s="14"/>
      <c r="B195" s="200" t="s">
        <v>937</v>
      </c>
      <c r="C195" s="256"/>
      <c r="D195" s="256" t="s">
        <v>712</v>
      </c>
      <c r="E195" s="16"/>
      <c r="F195" s="177" t="str">
        <f>IFERROR(ROUND(AVERAGE(F197:F201),0),"")</f>
        <v/>
      </c>
      <c r="G195" s="173"/>
      <c r="H195" s="6"/>
      <c r="I195" s="206" t="str">
        <f>F195</f>
        <v/>
      </c>
      <c r="K195" s="7"/>
      <c r="L195" s="7"/>
      <c r="M195" s="7"/>
    </row>
    <row r="196" spans="1:13" s="8" customFormat="1" ht="9.9499999999999993" customHeight="1" x14ac:dyDescent="0.25">
      <c r="A196" s="14"/>
      <c r="B196" s="200"/>
      <c r="C196" s="256"/>
      <c r="D196" s="198"/>
      <c r="E196" s="16"/>
      <c r="F196" s="23"/>
      <c r="G196" s="173"/>
      <c r="H196" s="6"/>
      <c r="I196" s="7"/>
      <c r="K196" s="7"/>
      <c r="L196" s="7"/>
      <c r="M196" s="7"/>
    </row>
    <row r="197" spans="1:13" s="8" customFormat="1" ht="27.95" customHeight="1" x14ac:dyDescent="0.25">
      <c r="A197" s="14"/>
      <c r="B197" s="204" t="s">
        <v>938</v>
      </c>
      <c r="C197" s="16"/>
      <c r="D197" s="205" t="s">
        <v>939</v>
      </c>
      <c r="E197" s="16"/>
      <c r="F197" s="177"/>
      <c r="G197" s="173"/>
      <c r="H197" s="6"/>
      <c r="I197" s="7"/>
      <c r="K197" s="7"/>
      <c r="L197" s="7"/>
      <c r="M197" s="7"/>
    </row>
    <row r="198" spans="1:13" s="8" customFormat="1" ht="27.95" customHeight="1" x14ac:dyDescent="0.25">
      <c r="A198" s="14"/>
      <c r="B198" s="204" t="s">
        <v>940</v>
      </c>
      <c r="C198" s="16"/>
      <c r="D198" s="205" t="s">
        <v>941</v>
      </c>
      <c r="E198" s="16"/>
      <c r="F198" s="177"/>
      <c r="G198" s="173"/>
      <c r="H198" s="6"/>
      <c r="I198" s="7"/>
      <c r="K198" s="7"/>
      <c r="L198" s="7"/>
      <c r="M198" s="7"/>
    </row>
    <row r="199" spans="1:13" s="8" customFormat="1" ht="27.95" customHeight="1" x14ac:dyDescent="0.25">
      <c r="A199" s="14"/>
      <c r="B199" s="204" t="s">
        <v>942</v>
      </c>
      <c r="C199" s="16"/>
      <c r="D199" s="205" t="s">
        <v>943</v>
      </c>
      <c r="E199" s="16"/>
      <c r="F199" s="177"/>
      <c r="G199" s="173"/>
      <c r="H199" s="6"/>
      <c r="I199" s="7"/>
      <c r="K199" s="7"/>
      <c r="L199" s="7"/>
      <c r="M199" s="7"/>
    </row>
    <row r="200" spans="1:13" s="8" customFormat="1" ht="27.95" customHeight="1" x14ac:dyDescent="0.25">
      <c r="A200" s="14"/>
      <c r="B200" s="204" t="s">
        <v>944</v>
      </c>
      <c r="C200" s="16"/>
      <c r="D200" s="205" t="s">
        <v>945</v>
      </c>
      <c r="E200" s="16"/>
      <c r="F200" s="177"/>
      <c r="G200" s="173"/>
      <c r="H200" s="6"/>
      <c r="I200" s="7"/>
      <c r="K200" s="7"/>
      <c r="L200" s="7"/>
      <c r="M200" s="7"/>
    </row>
    <row r="201" spans="1:13" s="8" customFormat="1" ht="27.95" customHeight="1" x14ac:dyDescent="0.25">
      <c r="A201" s="14"/>
      <c r="B201" s="204" t="s">
        <v>946</v>
      </c>
      <c r="C201" s="16"/>
      <c r="D201" s="205" t="s">
        <v>947</v>
      </c>
      <c r="E201" s="16"/>
      <c r="F201" s="177"/>
      <c r="G201" s="173"/>
      <c r="H201" s="6"/>
      <c r="I201" s="7"/>
      <c r="K201" s="7"/>
      <c r="L201" s="7"/>
      <c r="M201" s="7"/>
    </row>
    <row r="202" spans="1:13" s="8" customFormat="1" ht="9.9499999999999993" customHeight="1" x14ac:dyDescent="0.25">
      <c r="A202" s="14"/>
      <c r="B202" s="91"/>
      <c r="C202" s="16"/>
      <c r="D202" s="198"/>
      <c r="E202" s="16"/>
      <c r="F202" s="23"/>
      <c r="G202" s="173"/>
      <c r="H202" s="6"/>
      <c r="I202" s="7"/>
      <c r="K202" s="7"/>
      <c r="L202" s="7"/>
      <c r="M202" s="7"/>
    </row>
    <row r="203" spans="1:13" s="8" customFormat="1" ht="27.95" customHeight="1" x14ac:dyDescent="0.25">
      <c r="A203" s="14"/>
      <c r="B203" s="200" t="s">
        <v>948</v>
      </c>
      <c r="C203" s="256"/>
      <c r="D203" s="256" t="s">
        <v>719</v>
      </c>
      <c r="E203" s="16"/>
      <c r="F203" s="177" t="str">
        <f>IFERROR(ROUND(AVERAGE(F205:F209),0),"")</f>
        <v/>
      </c>
      <c r="G203" s="173"/>
      <c r="H203" s="6"/>
      <c r="I203" s="206" t="str">
        <f>F203</f>
        <v/>
      </c>
      <c r="K203" s="7"/>
      <c r="L203" s="7"/>
      <c r="M203" s="7"/>
    </row>
    <row r="204" spans="1:13" s="8" customFormat="1" ht="9.9499999999999993" customHeight="1" x14ac:dyDescent="0.25">
      <c r="A204" s="14"/>
      <c r="B204" s="200"/>
      <c r="C204" s="256"/>
      <c r="D204" s="198"/>
      <c r="E204" s="16"/>
      <c r="F204" s="23"/>
      <c r="G204" s="173"/>
      <c r="H204" s="6"/>
      <c r="I204" s="7"/>
      <c r="K204" s="7"/>
      <c r="L204" s="7"/>
      <c r="M204" s="7"/>
    </row>
    <row r="205" spans="1:13" s="8" customFormat="1" ht="27.95" customHeight="1" x14ac:dyDescent="0.25">
      <c r="A205" s="14"/>
      <c r="B205" s="204" t="s">
        <v>949</v>
      </c>
      <c r="C205" s="16"/>
      <c r="D205" s="205" t="s">
        <v>720</v>
      </c>
      <c r="E205" s="16"/>
      <c r="F205" s="177"/>
      <c r="G205" s="173"/>
      <c r="H205" s="6"/>
      <c r="I205" s="7"/>
      <c r="K205" s="7"/>
      <c r="L205" s="7"/>
      <c r="M205" s="7"/>
    </row>
    <row r="206" spans="1:13" s="8" customFormat="1" ht="27.95" customHeight="1" x14ac:dyDescent="0.25">
      <c r="A206" s="14"/>
      <c r="B206" s="204" t="s">
        <v>950</v>
      </c>
      <c r="C206" s="16"/>
      <c r="D206" s="205" t="s">
        <v>721</v>
      </c>
      <c r="E206" s="16"/>
      <c r="F206" s="177"/>
      <c r="G206" s="173"/>
      <c r="H206" s="6"/>
      <c r="I206" s="7"/>
      <c r="K206" s="7"/>
      <c r="L206" s="7"/>
      <c r="M206" s="7"/>
    </row>
    <row r="207" spans="1:13" s="8" customFormat="1" ht="27.95" customHeight="1" x14ac:dyDescent="0.25">
      <c r="A207" s="14"/>
      <c r="B207" s="204" t="s">
        <v>951</v>
      </c>
      <c r="C207" s="16"/>
      <c r="D207" s="205" t="s">
        <v>722</v>
      </c>
      <c r="E207" s="16"/>
      <c r="F207" s="177"/>
      <c r="G207" s="173"/>
      <c r="H207" s="6"/>
      <c r="I207" s="7"/>
      <c r="K207" s="7"/>
      <c r="L207" s="7"/>
      <c r="M207" s="7"/>
    </row>
    <row r="208" spans="1:13" s="8" customFormat="1" ht="27.95" customHeight="1" x14ac:dyDescent="0.25">
      <c r="A208" s="14"/>
      <c r="B208" s="204" t="s">
        <v>952</v>
      </c>
      <c r="C208" s="16"/>
      <c r="D208" s="205" t="s">
        <v>723</v>
      </c>
      <c r="E208" s="16"/>
      <c r="F208" s="177"/>
      <c r="G208" s="173"/>
      <c r="H208" s="6"/>
      <c r="I208" s="7"/>
      <c r="K208" s="7"/>
      <c r="L208" s="7"/>
      <c r="M208" s="7"/>
    </row>
    <row r="209" spans="1:13" s="8" customFormat="1" ht="27.95" customHeight="1" x14ac:dyDescent="0.25">
      <c r="A209" s="14"/>
      <c r="B209" s="204" t="s">
        <v>953</v>
      </c>
      <c r="C209" s="16"/>
      <c r="D209" s="205" t="s">
        <v>724</v>
      </c>
      <c r="E209" s="16"/>
      <c r="F209" s="177"/>
      <c r="G209" s="173"/>
      <c r="H209" s="6"/>
      <c r="I209" s="7"/>
      <c r="K209" s="7"/>
      <c r="L209" s="7"/>
      <c r="M209" s="7"/>
    </row>
    <row r="210" spans="1:13" s="8" customFormat="1" ht="9.9499999999999993" customHeight="1" x14ac:dyDescent="0.25">
      <c r="A210" s="14"/>
      <c r="B210" s="91"/>
      <c r="C210" s="16"/>
      <c r="D210" s="198"/>
      <c r="E210" s="16"/>
      <c r="F210" s="23"/>
      <c r="G210" s="173"/>
      <c r="H210" s="6"/>
      <c r="I210" s="7"/>
      <c r="K210" s="7"/>
      <c r="L210" s="7"/>
      <c r="M210" s="7"/>
    </row>
    <row r="211" spans="1:13" s="8" customFormat="1" ht="27.95" customHeight="1" x14ac:dyDescent="0.25">
      <c r="A211" s="14"/>
      <c r="B211" s="200" t="s">
        <v>954</v>
      </c>
      <c r="C211" s="256"/>
      <c r="D211" s="256" t="s">
        <v>725</v>
      </c>
      <c r="E211" s="16"/>
      <c r="F211" s="177" t="str">
        <f>IFERROR(ROUND(AVERAGE(F213:F217),0),"")</f>
        <v/>
      </c>
      <c r="G211" s="173"/>
      <c r="H211" s="6"/>
      <c r="I211" s="206" t="str">
        <f>F211</f>
        <v/>
      </c>
      <c r="K211" s="7"/>
      <c r="L211" s="7"/>
      <c r="M211" s="7"/>
    </row>
    <row r="212" spans="1:13" s="8" customFormat="1" ht="9.9499999999999993" customHeight="1" x14ac:dyDescent="0.25">
      <c r="A212" s="14"/>
      <c r="B212" s="200"/>
      <c r="C212" s="256"/>
      <c r="D212" s="198"/>
      <c r="E212" s="16"/>
      <c r="F212" s="23"/>
      <c r="G212" s="173"/>
      <c r="H212" s="6"/>
      <c r="I212" s="7"/>
      <c r="K212" s="7"/>
      <c r="L212" s="7"/>
      <c r="M212" s="7"/>
    </row>
    <row r="213" spans="1:13" s="8" customFormat="1" ht="27.95" customHeight="1" x14ac:dyDescent="0.25">
      <c r="A213" s="14"/>
      <c r="B213" s="204" t="s">
        <v>955</v>
      </c>
      <c r="C213" s="16"/>
      <c r="D213" s="205" t="s">
        <v>726</v>
      </c>
      <c r="E213" s="16"/>
      <c r="F213" s="177"/>
      <c r="G213" s="173"/>
      <c r="H213" s="6"/>
      <c r="I213" s="7"/>
      <c r="K213" s="7"/>
      <c r="L213" s="7"/>
      <c r="M213" s="7"/>
    </row>
    <row r="214" spans="1:13" s="8" customFormat="1" ht="27.95" customHeight="1" x14ac:dyDescent="0.25">
      <c r="A214" s="14"/>
      <c r="B214" s="204" t="s">
        <v>956</v>
      </c>
      <c r="C214" s="16"/>
      <c r="D214" s="205" t="s">
        <v>957</v>
      </c>
      <c r="E214" s="16"/>
      <c r="F214" s="177"/>
      <c r="G214" s="173"/>
      <c r="H214" s="6"/>
      <c r="I214" s="7"/>
      <c r="K214" s="7"/>
      <c r="L214" s="7"/>
      <c r="M214" s="7"/>
    </row>
    <row r="215" spans="1:13" s="8" customFormat="1" ht="27.95" customHeight="1" x14ac:dyDescent="0.25">
      <c r="A215" s="14"/>
      <c r="B215" s="204" t="s">
        <v>958</v>
      </c>
      <c r="C215" s="16"/>
      <c r="D215" s="205" t="s">
        <v>727</v>
      </c>
      <c r="E215" s="16"/>
      <c r="F215" s="177"/>
      <c r="G215" s="173"/>
      <c r="H215" s="6"/>
      <c r="I215" s="7"/>
      <c r="K215" s="7"/>
      <c r="L215" s="7"/>
      <c r="M215" s="7"/>
    </row>
    <row r="216" spans="1:13" s="8" customFormat="1" ht="27.95" customHeight="1" x14ac:dyDescent="0.25">
      <c r="A216" s="14"/>
      <c r="B216" s="204" t="s">
        <v>959</v>
      </c>
      <c r="C216" s="16"/>
      <c r="D216" s="205" t="s">
        <v>729</v>
      </c>
      <c r="E216" s="16"/>
      <c r="F216" s="177"/>
      <c r="G216" s="173"/>
      <c r="H216" s="6"/>
      <c r="I216" s="7"/>
      <c r="K216" s="7"/>
      <c r="L216" s="7"/>
      <c r="M216" s="7"/>
    </row>
    <row r="217" spans="1:13" s="8" customFormat="1" ht="27.95" customHeight="1" x14ac:dyDescent="0.25">
      <c r="A217" s="14"/>
      <c r="B217" s="204" t="s">
        <v>960</v>
      </c>
      <c r="C217" s="16"/>
      <c r="D217" s="205" t="s">
        <v>730</v>
      </c>
      <c r="E217" s="16"/>
      <c r="F217" s="177"/>
      <c r="G217" s="173"/>
      <c r="H217" s="6"/>
      <c r="I217" s="7"/>
      <c r="K217" s="7"/>
      <c r="L217" s="7"/>
      <c r="M217" s="7"/>
    </row>
    <row r="218" spans="1:13" s="8" customFormat="1" ht="9.9499999999999993" customHeight="1" x14ac:dyDescent="0.25">
      <c r="A218" s="14"/>
      <c r="B218" s="91"/>
      <c r="C218" s="16"/>
      <c r="D218" s="198"/>
      <c r="E218" s="16"/>
      <c r="F218" s="23"/>
      <c r="G218" s="173"/>
      <c r="H218" s="6"/>
      <c r="I218" s="7"/>
      <c r="K218" s="7"/>
      <c r="L218" s="7"/>
      <c r="M218" s="7"/>
    </row>
    <row r="219" spans="1:13" s="8" customFormat="1" ht="27.95" customHeight="1" x14ac:dyDescent="0.25">
      <c r="A219" s="14"/>
      <c r="B219" s="200" t="s">
        <v>961</v>
      </c>
      <c r="C219" s="256"/>
      <c r="D219" s="256" t="s">
        <v>731</v>
      </c>
      <c r="E219" s="16"/>
      <c r="F219" s="177" t="str">
        <f>IFERROR(ROUND(AVERAGE(F221:F224),0),"")</f>
        <v/>
      </c>
      <c r="G219" s="173"/>
      <c r="H219" s="6"/>
      <c r="I219" s="206" t="str">
        <f>F219</f>
        <v/>
      </c>
      <c r="K219" s="7"/>
      <c r="L219" s="7"/>
      <c r="M219" s="7"/>
    </row>
    <row r="220" spans="1:13" s="8" customFormat="1" ht="9.9499999999999993" customHeight="1" x14ac:dyDescent="0.25">
      <c r="A220" s="14"/>
      <c r="B220" s="200"/>
      <c r="C220" s="256"/>
      <c r="D220" s="198"/>
      <c r="E220" s="16"/>
      <c r="F220" s="23"/>
      <c r="G220" s="173"/>
      <c r="H220" s="6"/>
      <c r="I220" s="7"/>
      <c r="K220" s="7"/>
      <c r="L220" s="7"/>
      <c r="M220" s="7"/>
    </row>
    <row r="221" spans="1:13" s="8" customFormat="1" ht="27.95" customHeight="1" x14ac:dyDescent="0.25">
      <c r="A221" s="14"/>
      <c r="B221" s="204" t="s">
        <v>962</v>
      </c>
      <c r="C221" s="16"/>
      <c r="D221" s="257" t="s">
        <v>732</v>
      </c>
      <c r="E221" s="16"/>
      <c r="F221" s="177"/>
      <c r="G221" s="173"/>
      <c r="H221" s="6"/>
      <c r="I221" s="7"/>
      <c r="K221" s="7"/>
      <c r="L221" s="7"/>
      <c r="M221" s="7"/>
    </row>
    <row r="222" spans="1:13" s="8" customFormat="1" ht="27.95" customHeight="1" x14ac:dyDescent="0.25">
      <c r="A222" s="14"/>
      <c r="B222" s="204" t="s">
        <v>963</v>
      </c>
      <c r="C222" s="16"/>
      <c r="D222" s="205" t="s">
        <v>733</v>
      </c>
      <c r="E222" s="16"/>
      <c r="F222" s="177"/>
      <c r="G222" s="173"/>
      <c r="H222" s="6"/>
      <c r="I222" s="7"/>
      <c r="K222" s="7"/>
      <c r="L222" s="7"/>
      <c r="M222" s="7"/>
    </row>
    <row r="223" spans="1:13" s="8" customFormat="1" ht="27.95" customHeight="1" x14ac:dyDescent="0.25">
      <c r="A223" s="14"/>
      <c r="B223" s="204" t="s">
        <v>964</v>
      </c>
      <c r="C223" s="16"/>
      <c r="D223" s="205" t="s">
        <v>734</v>
      </c>
      <c r="E223" s="16"/>
      <c r="F223" s="177"/>
      <c r="G223" s="173"/>
      <c r="H223" s="6"/>
      <c r="I223" s="7"/>
      <c r="K223" s="7"/>
      <c r="L223" s="7"/>
      <c r="M223" s="7"/>
    </row>
    <row r="224" spans="1:13" s="8" customFormat="1" ht="27.95" customHeight="1" x14ac:dyDescent="0.25">
      <c r="A224" s="14"/>
      <c r="B224" s="204" t="s">
        <v>965</v>
      </c>
      <c r="C224" s="16"/>
      <c r="D224" s="205" t="s">
        <v>735</v>
      </c>
      <c r="E224" s="16"/>
      <c r="F224" s="177"/>
      <c r="G224" s="173"/>
      <c r="H224" s="6"/>
      <c r="I224" s="7"/>
      <c r="K224" s="7"/>
      <c r="L224" s="7"/>
      <c r="M224" s="7"/>
    </row>
    <row r="225" spans="1:13" s="8" customFormat="1" ht="9.9499999999999993" customHeight="1" x14ac:dyDescent="0.25">
      <c r="A225" s="14"/>
      <c r="B225" s="91"/>
      <c r="C225" s="16"/>
      <c r="D225" s="198"/>
      <c r="E225" s="16"/>
      <c r="F225" s="23"/>
      <c r="G225" s="173"/>
      <c r="H225" s="6"/>
      <c r="I225" s="7"/>
      <c r="K225" s="7"/>
      <c r="L225" s="7"/>
      <c r="M225" s="7"/>
    </row>
    <row r="226" spans="1:13" s="8" customFormat="1" ht="27.95" customHeight="1" x14ac:dyDescent="0.25">
      <c r="A226" s="14"/>
      <c r="B226" s="200" t="s">
        <v>966</v>
      </c>
      <c r="C226" s="256"/>
      <c r="D226" s="256" t="s">
        <v>967</v>
      </c>
      <c r="E226" s="16"/>
      <c r="F226" s="177" t="str">
        <f>IFERROR(ROUND(AVERAGE(F228:F231),0),"")</f>
        <v/>
      </c>
      <c r="G226" s="173"/>
      <c r="H226" s="6"/>
      <c r="I226" s="206" t="str">
        <f>F226</f>
        <v/>
      </c>
      <c r="K226" s="7"/>
      <c r="L226" s="7"/>
      <c r="M226" s="7"/>
    </row>
    <row r="227" spans="1:13" s="8" customFormat="1" ht="9.9499999999999993" customHeight="1" x14ac:dyDescent="0.25">
      <c r="A227" s="14"/>
      <c r="B227" s="91"/>
      <c r="C227" s="16"/>
      <c r="D227" s="198"/>
      <c r="E227" s="16"/>
      <c r="F227" s="23"/>
      <c r="G227" s="173"/>
      <c r="H227" s="6"/>
      <c r="I227" s="7"/>
      <c r="K227" s="7"/>
      <c r="L227" s="7"/>
      <c r="M227" s="7"/>
    </row>
    <row r="228" spans="1:13" s="8" customFormat="1" ht="27.95" customHeight="1" x14ac:dyDescent="0.25">
      <c r="A228" s="14"/>
      <c r="B228" s="204" t="s">
        <v>968</v>
      </c>
      <c r="C228" s="16"/>
      <c r="D228" s="205" t="s">
        <v>969</v>
      </c>
      <c r="E228" s="16"/>
      <c r="F228" s="177"/>
      <c r="G228" s="173"/>
      <c r="H228" s="6"/>
      <c r="I228" s="7"/>
      <c r="K228" s="7"/>
      <c r="L228" s="7"/>
      <c r="M228" s="7"/>
    </row>
    <row r="229" spans="1:13" s="8" customFormat="1" ht="27.95" customHeight="1" x14ac:dyDescent="0.25">
      <c r="A229" s="14"/>
      <c r="B229" s="204" t="s">
        <v>970</v>
      </c>
      <c r="C229" s="16"/>
      <c r="D229" s="205" t="s">
        <v>971</v>
      </c>
      <c r="E229" s="16"/>
      <c r="F229" s="177"/>
      <c r="G229" s="173"/>
      <c r="H229" s="6"/>
      <c r="I229" s="7"/>
      <c r="K229" s="7"/>
      <c r="L229" s="7"/>
      <c r="M229" s="7"/>
    </row>
    <row r="230" spans="1:13" s="8" customFormat="1" ht="27.95" customHeight="1" x14ac:dyDescent="0.25">
      <c r="A230" s="14"/>
      <c r="B230" s="204" t="s">
        <v>972</v>
      </c>
      <c r="C230" s="16"/>
      <c r="D230" s="205" t="s">
        <v>973</v>
      </c>
      <c r="E230" s="16"/>
      <c r="F230" s="177"/>
      <c r="G230" s="173"/>
      <c r="H230" s="6"/>
      <c r="I230" s="7"/>
      <c r="K230" s="7"/>
      <c r="L230" s="7"/>
      <c r="M230" s="7"/>
    </row>
    <row r="231" spans="1:13" s="8" customFormat="1" ht="27.95" customHeight="1" x14ac:dyDescent="0.25">
      <c r="A231" s="14"/>
      <c r="B231" s="204" t="s">
        <v>974</v>
      </c>
      <c r="C231" s="16"/>
      <c r="D231" s="205" t="s">
        <v>975</v>
      </c>
      <c r="E231" s="16"/>
      <c r="F231" s="177"/>
      <c r="G231" s="173"/>
      <c r="H231" s="6"/>
      <c r="I231" s="7"/>
      <c r="K231" s="7"/>
      <c r="L231" s="7"/>
      <c r="M231" s="7"/>
    </row>
    <row r="232" spans="1:13" s="8" customFormat="1" ht="9.9499999999999993" customHeight="1" x14ac:dyDescent="0.25">
      <c r="A232" s="14"/>
      <c r="B232" s="91"/>
      <c r="C232" s="16"/>
      <c r="D232" s="198"/>
      <c r="E232" s="16"/>
      <c r="F232" s="23"/>
      <c r="G232" s="173"/>
      <c r="H232" s="6"/>
      <c r="I232" s="7"/>
      <c r="K232" s="7"/>
      <c r="L232" s="7"/>
      <c r="M232" s="7"/>
    </row>
    <row r="233" spans="1:13" s="8" customFormat="1" ht="27.95" customHeight="1" x14ac:dyDescent="0.25">
      <c r="A233" s="14"/>
      <c r="B233" s="91"/>
      <c r="C233" s="16"/>
      <c r="D233" s="269" t="s">
        <v>736</v>
      </c>
      <c r="E233" s="16"/>
      <c r="F233" s="221">
        <f>I233</f>
        <v>0</v>
      </c>
      <c r="G233" s="173"/>
      <c r="H233" s="6"/>
      <c r="I233" s="206">
        <f>COUNTIF(I$9:I$226,3)</f>
        <v>0</v>
      </c>
      <c r="K233" s="7"/>
      <c r="L233" s="7"/>
      <c r="M233" s="7"/>
    </row>
    <row r="234" spans="1:13" s="8" customFormat="1" ht="27.95" customHeight="1" x14ac:dyDescent="0.25">
      <c r="A234" s="14"/>
      <c r="B234" s="91"/>
      <c r="C234" s="16"/>
      <c r="D234" s="269" t="s">
        <v>737</v>
      </c>
      <c r="E234" s="16"/>
      <c r="F234" s="195">
        <f>I234</f>
        <v>0</v>
      </c>
      <c r="G234" s="173"/>
      <c r="H234" s="6"/>
      <c r="I234" s="206">
        <f>COUNTIF(I$9:I$226,2)</f>
        <v>0</v>
      </c>
      <c r="K234" s="7"/>
      <c r="L234" s="7"/>
      <c r="M234" s="7"/>
    </row>
    <row r="235" spans="1:13" s="8" customFormat="1" ht="27.95" customHeight="1" x14ac:dyDescent="0.25">
      <c r="A235" s="14"/>
      <c r="B235" s="91"/>
      <c r="C235" s="16"/>
      <c r="D235" s="269" t="s">
        <v>738</v>
      </c>
      <c r="E235" s="16"/>
      <c r="F235" s="166">
        <f>I235</f>
        <v>0</v>
      </c>
      <c r="G235" s="173"/>
      <c r="H235" s="6"/>
      <c r="I235" s="206">
        <f>COUNTIF(I$9:I$226,1)</f>
        <v>0</v>
      </c>
      <c r="K235" s="7"/>
      <c r="L235" s="7"/>
      <c r="M235" s="7"/>
    </row>
    <row r="236" spans="1:13" s="8" customFormat="1" ht="27.95" customHeight="1" x14ac:dyDescent="0.25">
      <c r="A236" s="14"/>
      <c r="B236" s="91"/>
      <c r="C236" s="16"/>
      <c r="D236" s="269" t="s">
        <v>739</v>
      </c>
      <c r="E236" s="16"/>
      <c r="F236" s="194">
        <f>I236</f>
        <v>0</v>
      </c>
      <c r="G236" s="173"/>
      <c r="H236" s="6"/>
      <c r="I236" s="206">
        <f>COUNTIF(I$9:I$226,0)</f>
        <v>0</v>
      </c>
      <c r="K236" s="7"/>
      <c r="L236" s="7"/>
      <c r="M236" s="7"/>
    </row>
    <row r="237" spans="1:13" s="8" customFormat="1" ht="9.9499999999999993" customHeight="1" x14ac:dyDescent="0.25">
      <c r="A237" s="19"/>
      <c r="B237" s="51"/>
      <c r="C237" s="20"/>
      <c r="D237" s="202"/>
      <c r="E237" s="20"/>
      <c r="F237" s="203"/>
      <c r="G237" s="185"/>
      <c r="H237" s="6"/>
      <c r="I237" s="7"/>
      <c r="K237" s="7"/>
      <c r="L237" s="7"/>
      <c r="M237" s="7"/>
    </row>
  </sheetData>
  <sheetProtection algorithmName="SHA-512" hashValue="r0kaO4a58xhQixd3UqQDFlQOk3CoLkdlIwkDpA5OZjMpMrvlKlrFTuPzI+XBC7lXtQSlsny0E9o9K4XYbAqHkg==" saltValue="LaegxOQRn8EeW7ovjwvaYw==" spinCount="100000" sheet="1" objects="1" scenarios="1"/>
  <mergeCells count="3">
    <mergeCell ref="B4:F4"/>
    <mergeCell ref="D6:F6"/>
    <mergeCell ref="B2:F2"/>
  </mergeCells>
  <conditionalFormatting sqref="F225 F227">
    <cfRule type="cellIs" dxfId="181" priority="156" operator="equal">
      <formula>3</formula>
    </cfRule>
    <cfRule type="cellIs" dxfId="180" priority="157" operator="equal">
      <formula>2</formula>
    </cfRule>
    <cfRule type="cellIs" dxfId="179" priority="158" operator="equal">
      <formula>1</formula>
    </cfRule>
  </conditionalFormatting>
  <conditionalFormatting sqref="F11:F15">
    <cfRule type="cellIs" dxfId="178" priority="152" operator="equal">
      <formula>1</formula>
    </cfRule>
    <cfRule type="cellIs" dxfId="177" priority="153" operator="equal">
      <formula>3</formula>
    </cfRule>
    <cfRule type="cellIs" dxfId="176" priority="154" operator="equal">
      <formula>2</formula>
    </cfRule>
    <cfRule type="cellIs" dxfId="175" priority="155" operator="equal">
      <formula>0</formula>
    </cfRule>
  </conditionalFormatting>
  <conditionalFormatting sqref="F9">
    <cfRule type="cellIs" dxfId="174" priority="147" operator="equal">
      <formula>1</formula>
    </cfRule>
    <cfRule type="cellIs" dxfId="173" priority="148" operator="equal">
      <formula>3</formula>
    </cfRule>
    <cfRule type="cellIs" dxfId="172" priority="149" operator="equal">
      <formula>2</formula>
    </cfRule>
    <cfRule type="cellIs" dxfId="171" priority="150" operator="equal">
      <formula>0</formula>
    </cfRule>
  </conditionalFormatting>
  <conditionalFormatting sqref="F228:F231 F221:F224 F213:F217 F205:F209 F197:F201 F191:F193 F183:F187 F175:F179 F170:F171 F163:F166 F157:F159 F150:F153 F142:F146 F131:F138 F122:F126 F114:F118 F106:F110 F99:F102 F91:F95 F83:F87 F75:F79 F67:F71 F59:F63 F51:F55 F44:F46 F38:F40 F29:F34 F19:F25">
    <cfRule type="cellIs" dxfId="170" priority="142" operator="equal">
      <formula>1</formula>
    </cfRule>
    <cfRule type="cellIs" dxfId="169" priority="143" operator="equal">
      <formula>3</formula>
    </cfRule>
    <cfRule type="cellIs" dxfId="168" priority="144" operator="equal">
      <formula>2</formula>
    </cfRule>
    <cfRule type="cellIs" dxfId="167" priority="145" operator="equal">
      <formula>0</formula>
    </cfRule>
  </conditionalFormatting>
  <conditionalFormatting sqref="F49">
    <cfRule type="cellIs" dxfId="166" priority="137" operator="equal">
      <formula>1</formula>
    </cfRule>
    <cfRule type="cellIs" dxfId="165" priority="138" operator="equal">
      <formula>3</formula>
    </cfRule>
    <cfRule type="cellIs" dxfId="164" priority="139" operator="equal">
      <formula>2</formula>
    </cfRule>
    <cfRule type="cellIs" dxfId="163" priority="140" operator="equal">
      <formula>0</formula>
    </cfRule>
  </conditionalFormatting>
  <conditionalFormatting sqref="F57">
    <cfRule type="cellIs" dxfId="162" priority="132" operator="equal">
      <formula>1</formula>
    </cfRule>
    <cfRule type="cellIs" dxfId="161" priority="133" operator="equal">
      <formula>3</formula>
    </cfRule>
    <cfRule type="cellIs" dxfId="160" priority="134" operator="equal">
      <formula>2</formula>
    </cfRule>
    <cfRule type="cellIs" dxfId="159" priority="135" operator="equal">
      <formula>0</formula>
    </cfRule>
  </conditionalFormatting>
  <conditionalFormatting sqref="F65">
    <cfRule type="cellIs" dxfId="158" priority="127" operator="equal">
      <formula>1</formula>
    </cfRule>
    <cfRule type="cellIs" dxfId="157" priority="128" operator="equal">
      <formula>3</formula>
    </cfRule>
    <cfRule type="cellIs" dxfId="156" priority="129" operator="equal">
      <formula>2</formula>
    </cfRule>
    <cfRule type="cellIs" dxfId="155" priority="130" operator="equal">
      <formula>0</formula>
    </cfRule>
  </conditionalFormatting>
  <conditionalFormatting sqref="F73">
    <cfRule type="cellIs" dxfId="154" priority="122" operator="equal">
      <formula>1</formula>
    </cfRule>
    <cfRule type="cellIs" dxfId="153" priority="123" operator="equal">
      <formula>3</formula>
    </cfRule>
    <cfRule type="cellIs" dxfId="152" priority="124" operator="equal">
      <formula>2</formula>
    </cfRule>
    <cfRule type="cellIs" dxfId="151" priority="125" operator="equal">
      <formula>0</formula>
    </cfRule>
  </conditionalFormatting>
  <conditionalFormatting sqref="F81">
    <cfRule type="cellIs" dxfId="150" priority="117" operator="equal">
      <formula>1</formula>
    </cfRule>
    <cfRule type="cellIs" dxfId="149" priority="118" operator="equal">
      <formula>3</formula>
    </cfRule>
    <cfRule type="cellIs" dxfId="148" priority="119" operator="equal">
      <formula>2</formula>
    </cfRule>
    <cfRule type="cellIs" dxfId="147" priority="120" operator="equal">
      <formula>0</formula>
    </cfRule>
  </conditionalFormatting>
  <conditionalFormatting sqref="F89">
    <cfRule type="cellIs" dxfId="146" priority="112" operator="equal">
      <formula>1</formula>
    </cfRule>
    <cfRule type="cellIs" dxfId="145" priority="113" operator="equal">
      <formula>3</formula>
    </cfRule>
    <cfRule type="cellIs" dxfId="144" priority="114" operator="equal">
      <formula>2</formula>
    </cfRule>
    <cfRule type="cellIs" dxfId="143" priority="115" operator="equal">
      <formula>0</formula>
    </cfRule>
  </conditionalFormatting>
  <conditionalFormatting sqref="F97">
    <cfRule type="cellIs" dxfId="142" priority="107" operator="equal">
      <formula>1</formula>
    </cfRule>
    <cfRule type="cellIs" dxfId="141" priority="108" operator="equal">
      <formula>3</formula>
    </cfRule>
    <cfRule type="cellIs" dxfId="140" priority="109" operator="equal">
      <formula>2</formula>
    </cfRule>
    <cfRule type="cellIs" dxfId="139" priority="110" operator="equal">
      <formula>0</formula>
    </cfRule>
  </conditionalFormatting>
  <conditionalFormatting sqref="F17">
    <cfRule type="cellIs" dxfId="138" priority="102" operator="equal">
      <formula>1</formula>
    </cfRule>
    <cfRule type="cellIs" dxfId="137" priority="103" operator="equal">
      <formula>3</formula>
    </cfRule>
    <cfRule type="cellIs" dxfId="136" priority="104" operator="equal">
      <formula>2</formula>
    </cfRule>
    <cfRule type="cellIs" dxfId="135" priority="105" operator="equal">
      <formula>0</formula>
    </cfRule>
  </conditionalFormatting>
  <conditionalFormatting sqref="F27">
    <cfRule type="cellIs" dxfId="134" priority="97" operator="equal">
      <formula>1</formula>
    </cfRule>
    <cfRule type="cellIs" dxfId="133" priority="98" operator="equal">
      <formula>3</formula>
    </cfRule>
    <cfRule type="cellIs" dxfId="132" priority="99" operator="equal">
      <formula>2</formula>
    </cfRule>
    <cfRule type="cellIs" dxfId="131" priority="100" operator="equal">
      <formula>0</formula>
    </cfRule>
  </conditionalFormatting>
  <conditionalFormatting sqref="F36">
    <cfRule type="cellIs" dxfId="130" priority="92" operator="equal">
      <formula>1</formula>
    </cfRule>
    <cfRule type="cellIs" dxfId="129" priority="93" operator="equal">
      <formula>3</formula>
    </cfRule>
    <cfRule type="cellIs" dxfId="128" priority="94" operator="equal">
      <formula>2</formula>
    </cfRule>
    <cfRule type="cellIs" dxfId="127" priority="95" operator="equal">
      <formula>0</formula>
    </cfRule>
  </conditionalFormatting>
  <conditionalFormatting sqref="F42">
    <cfRule type="cellIs" dxfId="126" priority="87" operator="equal">
      <formula>1</formula>
    </cfRule>
    <cfRule type="cellIs" dxfId="125" priority="88" operator="equal">
      <formula>3</formula>
    </cfRule>
    <cfRule type="cellIs" dxfId="124" priority="89" operator="equal">
      <formula>2</formula>
    </cfRule>
    <cfRule type="cellIs" dxfId="123" priority="90" operator="equal">
      <formula>0</formula>
    </cfRule>
  </conditionalFormatting>
  <conditionalFormatting sqref="F104">
    <cfRule type="cellIs" dxfId="122" priority="82" operator="equal">
      <formula>1</formula>
    </cfRule>
    <cfRule type="cellIs" dxfId="121" priority="83" operator="equal">
      <formula>3</formula>
    </cfRule>
    <cfRule type="cellIs" dxfId="120" priority="84" operator="equal">
      <formula>2</formula>
    </cfRule>
    <cfRule type="cellIs" dxfId="119" priority="85" operator="equal">
      <formula>0</formula>
    </cfRule>
  </conditionalFormatting>
  <conditionalFormatting sqref="F112">
    <cfRule type="cellIs" dxfId="118" priority="77" operator="equal">
      <formula>1</formula>
    </cfRule>
    <cfRule type="cellIs" dxfId="117" priority="78" operator="equal">
      <formula>3</formula>
    </cfRule>
    <cfRule type="cellIs" dxfId="116" priority="79" operator="equal">
      <formula>2</formula>
    </cfRule>
    <cfRule type="cellIs" dxfId="115" priority="80" operator="equal">
      <formula>0</formula>
    </cfRule>
  </conditionalFormatting>
  <conditionalFormatting sqref="F120">
    <cfRule type="cellIs" dxfId="114" priority="72" operator="equal">
      <formula>1</formula>
    </cfRule>
    <cfRule type="cellIs" dxfId="113" priority="73" operator="equal">
      <formula>3</formula>
    </cfRule>
    <cfRule type="cellIs" dxfId="112" priority="74" operator="equal">
      <formula>2</formula>
    </cfRule>
    <cfRule type="cellIs" dxfId="111" priority="75" operator="equal">
      <formula>0</formula>
    </cfRule>
  </conditionalFormatting>
  <conditionalFormatting sqref="F129">
    <cfRule type="cellIs" dxfId="110" priority="67" operator="equal">
      <formula>1</formula>
    </cfRule>
    <cfRule type="cellIs" dxfId="109" priority="68" operator="equal">
      <formula>3</formula>
    </cfRule>
    <cfRule type="cellIs" dxfId="108" priority="69" operator="equal">
      <formula>2</formula>
    </cfRule>
    <cfRule type="cellIs" dxfId="107" priority="70" operator="equal">
      <formula>0</formula>
    </cfRule>
  </conditionalFormatting>
  <conditionalFormatting sqref="F140">
    <cfRule type="cellIs" dxfId="106" priority="62" operator="equal">
      <formula>1</formula>
    </cfRule>
    <cfRule type="cellIs" dxfId="105" priority="63" operator="equal">
      <formula>3</formula>
    </cfRule>
    <cfRule type="cellIs" dxfId="104" priority="64" operator="equal">
      <formula>2</formula>
    </cfRule>
    <cfRule type="cellIs" dxfId="103" priority="65" operator="equal">
      <formula>0</formula>
    </cfRule>
  </conditionalFormatting>
  <conditionalFormatting sqref="F148">
    <cfRule type="cellIs" dxfId="102" priority="57" operator="equal">
      <formula>1</formula>
    </cfRule>
    <cfRule type="cellIs" dxfId="101" priority="58" operator="equal">
      <formula>3</formula>
    </cfRule>
    <cfRule type="cellIs" dxfId="100" priority="59" operator="equal">
      <formula>2</formula>
    </cfRule>
    <cfRule type="cellIs" dxfId="99" priority="60" operator="equal">
      <formula>0</formula>
    </cfRule>
  </conditionalFormatting>
  <conditionalFormatting sqref="F155">
    <cfRule type="cellIs" dxfId="98" priority="52" operator="equal">
      <formula>1</formula>
    </cfRule>
    <cfRule type="cellIs" dxfId="97" priority="53" operator="equal">
      <formula>3</formula>
    </cfRule>
    <cfRule type="cellIs" dxfId="96" priority="54" operator="equal">
      <formula>2</formula>
    </cfRule>
    <cfRule type="cellIs" dxfId="95" priority="55" operator="equal">
      <formula>0</formula>
    </cfRule>
  </conditionalFormatting>
  <conditionalFormatting sqref="F161">
    <cfRule type="cellIs" dxfId="94" priority="47" operator="equal">
      <formula>1</formula>
    </cfRule>
    <cfRule type="cellIs" dxfId="93" priority="48" operator="equal">
      <formula>3</formula>
    </cfRule>
    <cfRule type="cellIs" dxfId="92" priority="49" operator="equal">
      <formula>2</formula>
    </cfRule>
    <cfRule type="cellIs" dxfId="91" priority="50" operator="equal">
      <formula>0</formula>
    </cfRule>
  </conditionalFormatting>
  <conditionalFormatting sqref="F168">
    <cfRule type="cellIs" dxfId="90" priority="42" operator="equal">
      <formula>1</formula>
    </cfRule>
    <cfRule type="cellIs" dxfId="89" priority="43" operator="equal">
      <formula>3</formula>
    </cfRule>
    <cfRule type="cellIs" dxfId="88" priority="44" operator="equal">
      <formula>2</formula>
    </cfRule>
    <cfRule type="cellIs" dxfId="87" priority="45" operator="equal">
      <formula>0</formula>
    </cfRule>
  </conditionalFormatting>
  <conditionalFormatting sqref="F173">
    <cfRule type="cellIs" dxfId="86" priority="37" operator="equal">
      <formula>1</formula>
    </cfRule>
    <cfRule type="cellIs" dxfId="85" priority="38" operator="equal">
      <formula>3</formula>
    </cfRule>
    <cfRule type="cellIs" dxfId="84" priority="39" operator="equal">
      <formula>2</formula>
    </cfRule>
    <cfRule type="cellIs" dxfId="83" priority="40" operator="equal">
      <formula>0</formula>
    </cfRule>
  </conditionalFormatting>
  <conditionalFormatting sqref="F181">
    <cfRule type="cellIs" dxfId="82" priority="32" operator="equal">
      <formula>1</formula>
    </cfRule>
    <cfRule type="cellIs" dxfId="81" priority="33" operator="equal">
      <formula>3</formula>
    </cfRule>
    <cfRule type="cellIs" dxfId="80" priority="34" operator="equal">
      <formula>2</formula>
    </cfRule>
    <cfRule type="cellIs" dxfId="79" priority="35" operator="equal">
      <formula>0</formula>
    </cfRule>
  </conditionalFormatting>
  <conditionalFormatting sqref="F189">
    <cfRule type="cellIs" dxfId="78" priority="27" operator="equal">
      <formula>1</formula>
    </cfRule>
    <cfRule type="cellIs" dxfId="77" priority="28" operator="equal">
      <formula>3</formula>
    </cfRule>
    <cfRule type="cellIs" dxfId="76" priority="29" operator="equal">
      <formula>2</formula>
    </cfRule>
    <cfRule type="cellIs" dxfId="75" priority="30" operator="equal">
      <formula>0</formula>
    </cfRule>
  </conditionalFormatting>
  <conditionalFormatting sqref="F195">
    <cfRule type="cellIs" dxfId="74" priority="22" operator="equal">
      <formula>1</formula>
    </cfRule>
    <cfRule type="cellIs" dxfId="73" priority="23" operator="equal">
      <formula>3</formula>
    </cfRule>
    <cfRule type="cellIs" dxfId="72" priority="24" operator="equal">
      <formula>2</formula>
    </cfRule>
    <cfRule type="cellIs" dxfId="71" priority="25" operator="equal">
      <formula>0</formula>
    </cfRule>
  </conditionalFormatting>
  <conditionalFormatting sqref="F203">
    <cfRule type="cellIs" dxfId="70" priority="17" operator="equal">
      <formula>1</formula>
    </cfRule>
    <cfRule type="cellIs" dxfId="69" priority="18" operator="equal">
      <formula>3</formula>
    </cfRule>
    <cfRule type="cellIs" dxfId="68" priority="19" operator="equal">
      <formula>2</formula>
    </cfRule>
    <cfRule type="cellIs" dxfId="67" priority="20" operator="equal">
      <formula>0</formula>
    </cfRule>
  </conditionalFormatting>
  <conditionalFormatting sqref="F211">
    <cfRule type="cellIs" dxfId="66" priority="12" operator="equal">
      <formula>1</formula>
    </cfRule>
    <cfRule type="cellIs" dxfId="65" priority="13" operator="equal">
      <formula>3</formula>
    </cfRule>
    <cfRule type="cellIs" dxfId="64" priority="14" operator="equal">
      <formula>2</formula>
    </cfRule>
    <cfRule type="cellIs" dxfId="63" priority="15" operator="equal">
      <formula>0</formula>
    </cfRule>
  </conditionalFormatting>
  <conditionalFormatting sqref="F219">
    <cfRule type="cellIs" dxfId="62" priority="7" operator="equal">
      <formula>1</formula>
    </cfRule>
    <cfRule type="cellIs" dxfId="61" priority="8" operator="equal">
      <formula>3</formula>
    </cfRule>
    <cfRule type="cellIs" dxfId="60" priority="9" operator="equal">
      <formula>2</formula>
    </cfRule>
    <cfRule type="cellIs" dxfId="59" priority="10" operator="equal">
      <formula>0</formula>
    </cfRule>
  </conditionalFormatting>
  <conditionalFormatting sqref="F226">
    <cfRule type="cellIs" dxfId="58" priority="2" operator="equal">
      <formula>1</formula>
    </cfRule>
    <cfRule type="cellIs" dxfId="57" priority="3" operator="equal">
      <formula>3</formula>
    </cfRule>
    <cfRule type="cellIs" dxfId="56" priority="4" operator="equal">
      <formula>2</formula>
    </cfRule>
    <cfRule type="cellIs" dxfId="55" priority="5" operator="equal">
      <formula>0</formula>
    </cfRule>
  </conditionalFormatting>
  <dataValidations count="2">
    <dataValidation type="whole" allowBlank="1" showInputMessage="1" showErrorMessage="1" error="Geben Sie einen Wert von 0 bis 3 ein!" sqref="F11:F15 F19:F25 F29:F34 F38:F40 F44:F46 F51:F55 F59:F63 F67:F71 F75:F79 F83:F87 F91:F95 F99:F102 F106:F110 F114:F118 F122:F126 F131:F138 F142:F146 F150:F153 F157:F159 F163:F166 F170:F171 F175:F179 F183:F187 F191:F193 F197:F201 F205:F209 F213:F217 F221:F224 F228:F231" xr:uid="{D4A8CB90-02FF-4DA3-AA16-1210ACF17DEF}">
      <formula1>0</formula1>
      <formula2>3</formula2>
    </dataValidation>
    <dataValidation type="whole" allowBlank="1" showInputMessage="1" showErrorMessage="1" error="Geben Sie 1, 2 oder 3 ein!" sqref="F225 F227" xr:uid="{351CF4AA-F979-4C48-AD42-BD77BAB95697}">
      <formula1>1</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and C
Recertification application
Self-assessment programme management&amp;R&amp;G</oddHeader>
    <oddFooter>&amp;L&amp;"Verdana,Standard"&amp;9© VZPM&amp;C&amp;"Verdana,Standard"&amp;9&amp;F&amp;R&amp;"Verdana,Standard"&amp;9&amp;A Page &amp;P/&amp;N</oddFooter>
  </headerFooter>
  <ignoredErrors>
    <ignoredError sqref="B8" numberStoredAsText="1"/>
    <ignoredError sqref="B9:B231" twoDigitTextYear="1" numberStoredAsText="1"/>
    <ignoredError sqref="F9:F227 F229:F231"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1" operator="notContains" id="{2ECBE62A-307C-41BE-A2A0-66DB20F56892}">
            <xm:f>ISERROR(SEARCH("",F11))</xm:f>
            <xm:f>""</xm:f>
            <x14:dxf>
              <fill>
                <patternFill>
                  <bgColor theme="0"/>
                </patternFill>
              </fill>
            </x14:dxf>
          </x14:cfRule>
          <xm:sqref>F11:F15</xm:sqref>
        </x14:conditionalFormatting>
        <x14:conditionalFormatting xmlns:xm="http://schemas.microsoft.com/office/excel/2006/main">
          <x14:cfRule type="notContainsText" priority="146" operator="notContains" id="{ABAD35E9-530F-4920-A88A-CD807A353E9E}">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7E254B91-8AB1-4F07-9EE9-BE98F78137EE}">
            <xm:f>ISERROR(SEARCH("",F19))</xm:f>
            <xm:f>""</xm:f>
            <x14:dxf>
              <fill>
                <patternFill>
                  <bgColor theme="0"/>
                </patternFill>
              </fill>
            </x14:dxf>
          </x14:cfRule>
          <xm:sqref>F228:F231 F221:F224 F213:F217 F205:F209 F197:F201 F191:F193 F183:F187 F175:F179 F170:F171 F163:F166 F157:F159 F150:F153 F142:F146 F131:F138 F122:F126 F114:F118 F106:F110 F99:F102 F91:F95 F83:F87 F75:F79 F67:F71 F59:F63 F51:F55 F44:F46 F38:F40 F29:F34 F19:F25</xm:sqref>
        </x14:conditionalFormatting>
        <x14:conditionalFormatting xmlns:xm="http://schemas.microsoft.com/office/excel/2006/main">
          <x14:cfRule type="notContainsText" priority="136" operator="notContains" id="{E61C5059-D3AF-4F76-B10C-6DA2FD9A96B0}">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31" operator="notContains" id="{8BE1F2A4-1BC5-4A91-846D-9D79AF58BE4C}">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26" operator="notContains" id="{E194461C-5FC1-4FC8-8BB7-6484D3F431EB}">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121" operator="notContains" id="{1A9CBD88-3EBF-46A5-9D75-EE11A71370D0}">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116" operator="notContains" id="{BFFB55CC-B698-41BE-85DE-7A967A5B57FD}">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111" operator="notContains" id="{E953CA6C-7BDA-439F-9AC0-B68B0539B9FA}">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106" operator="notContains" id="{4B295E53-B6DF-4BE1-94D9-990598D143F6}">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101" operator="notContains" id="{6A382675-0142-4B80-BA3D-8AE7AD64C66C}">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96" operator="notContains" id="{2B861898-B372-462F-B90A-1E0D1A518160}">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91" operator="notContains" id="{8010EE61-FE34-4A7D-8005-8FD2BA4FE3AF}">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86" operator="notContains" id="{74F55CA0-50CA-44B2-91B8-67A09103426E}">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81" operator="notContains" id="{1AEC80A2-2730-4FB1-857B-F2FE2801A97C}">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6" operator="notContains" id="{6BAFBC79-DD72-404E-9F7D-C9D9CEEE925E}">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71" operator="notContains" id="{5627669D-3C25-470A-A294-F2CE12083A41}">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6" operator="notContains" id="{7F3FF6AD-4271-4ACD-9C77-544C06536FF4}">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61" operator="notContains" id="{BE080FEB-9613-437C-A1FA-39B02F568D40}">
            <xm:f>ISERROR(SEARCH("",F140))</xm:f>
            <xm:f>""</xm:f>
            <x14:dxf>
              <fill>
                <patternFill>
                  <bgColor theme="0" tint="-0.14996795556505021"/>
                </patternFill>
              </fill>
            </x14:dxf>
          </x14:cfRule>
          <xm:sqref>F140</xm:sqref>
        </x14:conditionalFormatting>
        <x14:conditionalFormatting xmlns:xm="http://schemas.microsoft.com/office/excel/2006/main">
          <x14:cfRule type="notContainsText" priority="56" operator="notContains" id="{67770EFE-5D56-4336-ABF2-71D695FFA626}">
            <xm:f>ISERROR(SEARCH("",F148))</xm:f>
            <xm:f>""</xm:f>
            <x14:dxf>
              <fill>
                <patternFill>
                  <bgColor theme="0" tint="-0.14996795556505021"/>
                </patternFill>
              </fill>
            </x14:dxf>
          </x14:cfRule>
          <xm:sqref>F148</xm:sqref>
        </x14:conditionalFormatting>
        <x14:conditionalFormatting xmlns:xm="http://schemas.microsoft.com/office/excel/2006/main">
          <x14:cfRule type="notContainsText" priority="51" operator="notContains" id="{D4E3AEB5-CFF7-4B6C-BE61-46F2F4BD631E}">
            <xm:f>ISERROR(SEARCH("",F155))</xm:f>
            <xm:f>""</xm:f>
            <x14:dxf>
              <fill>
                <patternFill>
                  <bgColor theme="0" tint="-0.14996795556505021"/>
                </patternFill>
              </fill>
            </x14:dxf>
          </x14:cfRule>
          <xm:sqref>F155</xm:sqref>
        </x14:conditionalFormatting>
        <x14:conditionalFormatting xmlns:xm="http://schemas.microsoft.com/office/excel/2006/main">
          <x14:cfRule type="notContainsText" priority="46" operator="notContains" id="{61322351-9130-44B2-ACBB-F8ADE603253F}">
            <xm:f>ISERROR(SEARCH("",F161))</xm:f>
            <xm:f>""</xm:f>
            <x14:dxf>
              <fill>
                <patternFill>
                  <bgColor theme="0" tint="-0.14996795556505021"/>
                </patternFill>
              </fill>
            </x14:dxf>
          </x14:cfRule>
          <xm:sqref>F161</xm:sqref>
        </x14:conditionalFormatting>
        <x14:conditionalFormatting xmlns:xm="http://schemas.microsoft.com/office/excel/2006/main">
          <x14:cfRule type="notContainsText" priority="41" operator="notContains" id="{AED1D379-F9F1-40EA-B15A-2411BB2D321D}">
            <xm:f>ISERROR(SEARCH("",F168))</xm:f>
            <xm:f>""</xm:f>
            <x14:dxf>
              <fill>
                <patternFill>
                  <bgColor theme="0" tint="-0.14996795556505021"/>
                </patternFill>
              </fill>
            </x14:dxf>
          </x14:cfRule>
          <xm:sqref>F168</xm:sqref>
        </x14:conditionalFormatting>
        <x14:conditionalFormatting xmlns:xm="http://schemas.microsoft.com/office/excel/2006/main">
          <x14:cfRule type="notContainsText" priority="36" operator="notContains" id="{27CF0B5F-7B6D-4D95-8962-6B8D7398F369}">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31" operator="notContains" id="{DCFEBFCF-37C2-42BB-AD82-7B74F2AE4C2D}">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6" operator="notContains" id="{04F9E903-2D29-4145-8343-64B5616A00B1}">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21" operator="notContains" id="{29D2D86D-872A-4B28-87BD-A9CBB71C17CA}">
            <xm:f>ISERROR(SEARCH("",F195))</xm:f>
            <xm:f>""</xm:f>
            <x14:dxf>
              <fill>
                <patternFill>
                  <bgColor theme="0" tint="-0.14996795556505021"/>
                </patternFill>
              </fill>
            </x14:dxf>
          </x14:cfRule>
          <xm:sqref>F195</xm:sqref>
        </x14:conditionalFormatting>
        <x14:conditionalFormatting xmlns:xm="http://schemas.microsoft.com/office/excel/2006/main">
          <x14:cfRule type="notContainsText" priority="16" operator="notContains" id="{08153DBD-0CCD-4527-BF83-F9684DC2D114}">
            <xm:f>ISERROR(SEARCH("",F203))</xm:f>
            <xm:f>""</xm:f>
            <x14:dxf>
              <fill>
                <patternFill>
                  <bgColor theme="0" tint="-0.14996795556505021"/>
                </patternFill>
              </fill>
            </x14:dxf>
          </x14:cfRule>
          <xm:sqref>F203</xm:sqref>
        </x14:conditionalFormatting>
        <x14:conditionalFormatting xmlns:xm="http://schemas.microsoft.com/office/excel/2006/main">
          <x14:cfRule type="notContainsText" priority="11" operator="notContains" id="{5AC016BC-3BEB-4EDA-BCF1-A947F0F0C3D6}">
            <xm:f>ISERROR(SEARCH("",F211))</xm:f>
            <xm:f>""</xm:f>
            <x14:dxf>
              <fill>
                <patternFill>
                  <bgColor theme="0" tint="-0.14996795556505021"/>
                </patternFill>
              </fill>
            </x14:dxf>
          </x14:cfRule>
          <xm:sqref>F211</xm:sqref>
        </x14:conditionalFormatting>
        <x14:conditionalFormatting xmlns:xm="http://schemas.microsoft.com/office/excel/2006/main">
          <x14:cfRule type="notContainsText" priority="6" operator="notContains" id="{FB0D1F52-A355-4A84-9811-7806AF15F94B}">
            <xm:f>ISERROR(SEARCH("",F219))</xm:f>
            <xm:f>""</xm:f>
            <x14:dxf>
              <fill>
                <patternFill>
                  <bgColor theme="0" tint="-0.14996795556505021"/>
                </patternFill>
              </fill>
            </x14:dxf>
          </x14:cfRule>
          <xm:sqref>F219</xm:sqref>
        </x14:conditionalFormatting>
        <x14:conditionalFormatting xmlns:xm="http://schemas.microsoft.com/office/excel/2006/main">
          <x14:cfRule type="notContainsText" priority="1" operator="notContains" id="{A1E8445D-C1EA-43B3-9230-BBA01BD6332D}">
            <xm:f>ISERROR(SEARCH("",F226))</xm:f>
            <xm:f>""</xm:f>
            <x14:dxf>
              <fill>
                <patternFill>
                  <bgColor theme="0" tint="-0.14996795556505021"/>
                </patternFill>
              </fill>
            </x14:dxf>
          </x14:cfRule>
          <xm:sqref>F226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8651-4E13-4B4A-862A-B909B96FF349}">
  <sheetPr>
    <tabColor theme="7" tint="0.39997558519241921"/>
    <pageSetUpPr fitToPage="1"/>
  </sheetPr>
  <dimension ref="A1:M212"/>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101" customWidth="1"/>
    <col min="3" max="3" width="1.7109375" style="6" customWidth="1"/>
    <col min="4" max="4" width="118.7109375" style="193" customWidth="1"/>
    <col min="5" max="5" width="1.7109375" style="6" customWidth="1"/>
    <col min="6" max="6" width="8.7109375" style="7" customWidth="1"/>
    <col min="7" max="8" width="1.7109375" style="6" customWidth="1"/>
    <col min="9" max="9" width="8.7109375" style="7" hidden="1" customWidth="1"/>
    <col min="10" max="10" width="11.42578125" style="8" customWidth="1"/>
    <col min="11" max="13" width="11.42578125" style="7"/>
    <col min="14" max="16384" width="11.42578125" style="6"/>
  </cols>
  <sheetData>
    <row r="1" spans="1:9" ht="9.9499999999999993" customHeight="1" x14ac:dyDescent="0.25">
      <c r="A1" s="11"/>
      <c r="B1" s="159"/>
      <c r="C1" s="12"/>
      <c r="D1" s="196"/>
      <c r="E1" s="12"/>
      <c r="F1" s="197"/>
      <c r="G1" s="184"/>
    </row>
    <row r="2" spans="1:9" ht="18" customHeight="1" x14ac:dyDescent="0.25">
      <c r="A2" s="14"/>
      <c r="B2" s="417" t="s">
        <v>976</v>
      </c>
      <c r="C2" s="417"/>
      <c r="D2" s="417"/>
      <c r="E2" s="417"/>
      <c r="F2" s="417"/>
      <c r="G2" s="173"/>
    </row>
    <row r="3" spans="1:9" ht="9.9499999999999993" customHeight="1" x14ac:dyDescent="0.25">
      <c r="A3" s="14"/>
      <c r="B3" s="16"/>
      <c r="C3" s="16"/>
      <c r="D3" s="198"/>
      <c r="E3" s="16"/>
      <c r="F3" s="23"/>
      <c r="G3" s="173"/>
    </row>
    <row r="4" spans="1:9" ht="24" customHeight="1" x14ac:dyDescent="0.25">
      <c r="A4" s="14"/>
      <c r="B4" s="415" t="s">
        <v>1552</v>
      </c>
      <c r="C4" s="415"/>
      <c r="D4" s="415"/>
      <c r="E4" s="415"/>
      <c r="F4" s="415"/>
      <c r="G4" s="173"/>
    </row>
    <row r="5" spans="1:9" ht="9.9499999999999993" customHeight="1" x14ac:dyDescent="0.25">
      <c r="A5" s="14"/>
      <c r="B5" s="16"/>
      <c r="C5" s="16"/>
      <c r="D5" s="198"/>
      <c r="E5" s="16"/>
      <c r="F5" s="23"/>
      <c r="G5" s="173"/>
    </row>
    <row r="6" spans="1:9" ht="30" customHeight="1" x14ac:dyDescent="0.25">
      <c r="A6" s="14"/>
      <c r="B6" s="268" t="s">
        <v>571</v>
      </c>
      <c r="C6" s="16"/>
      <c r="D6" s="416" t="s">
        <v>572</v>
      </c>
      <c r="E6" s="416"/>
      <c r="F6" s="416"/>
      <c r="G6" s="173"/>
    </row>
    <row r="7" spans="1:9" ht="9.9499999999999993" customHeight="1" x14ac:dyDescent="0.25">
      <c r="A7" s="14"/>
      <c r="B7" s="91"/>
      <c r="C7" s="16"/>
      <c r="D7" s="198"/>
      <c r="E7" s="16"/>
      <c r="F7" s="23"/>
      <c r="G7" s="173"/>
    </row>
    <row r="8" spans="1:9" ht="27.95" customHeight="1" x14ac:dyDescent="0.25">
      <c r="A8" s="14"/>
      <c r="B8" s="254" t="s">
        <v>977</v>
      </c>
      <c r="C8" s="28"/>
      <c r="D8" s="28" t="s">
        <v>573</v>
      </c>
      <c r="E8" s="16"/>
      <c r="F8" s="199"/>
      <c r="G8" s="173"/>
    </row>
    <row r="9" spans="1:9" ht="27.95" customHeight="1" x14ac:dyDescent="0.25">
      <c r="A9" s="14"/>
      <c r="B9" s="200" t="s">
        <v>978</v>
      </c>
      <c r="C9" s="256"/>
      <c r="D9" s="256" t="s">
        <v>355</v>
      </c>
      <c r="E9" s="16"/>
      <c r="F9" s="177" t="str">
        <f>IFERROR(ROUND(AVERAGE(F11:F15),0),"")</f>
        <v/>
      </c>
      <c r="G9" s="173"/>
      <c r="I9" s="206" t="str">
        <f>F9</f>
        <v/>
      </c>
    </row>
    <row r="10" spans="1:9" ht="9.9499999999999993" customHeight="1" x14ac:dyDescent="0.25">
      <c r="A10" s="14"/>
      <c r="B10" s="200"/>
      <c r="C10" s="256"/>
      <c r="D10" s="198"/>
      <c r="E10" s="16"/>
      <c r="F10" s="201"/>
      <c r="G10" s="173"/>
    </row>
    <row r="11" spans="1:9" ht="27.95" customHeight="1" x14ac:dyDescent="0.25">
      <c r="A11" s="14"/>
      <c r="B11" s="204" t="s">
        <v>979</v>
      </c>
      <c r="C11" s="16"/>
      <c r="D11" s="205" t="s">
        <v>574</v>
      </c>
      <c r="E11" s="16"/>
      <c r="F11" s="177"/>
      <c r="G11" s="173"/>
    </row>
    <row r="12" spans="1:9" ht="27.95" customHeight="1" x14ac:dyDescent="0.25">
      <c r="A12" s="14"/>
      <c r="B12" s="204" t="s">
        <v>980</v>
      </c>
      <c r="C12" s="16"/>
      <c r="D12" s="205" t="s">
        <v>575</v>
      </c>
      <c r="E12" s="16"/>
      <c r="F12" s="177"/>
      <c r="G12" s="173"/>
    </row>
    <row r="13" spans="1:9" ht="27.95" customHeight="1" x14ac:dyDescent="0.25">
      <c r="A13" s="14"/>
      <c r="B13" s="204" t="s">
        <v>981</v>
      </c>
      <c r="C13" s="16"/>
      <c r="D13" s="205" t="s">
        <v>982</v>
      </c>
      <c r="E13" s="16"/>
      <c r="F13" s="177"/>
      <c r="G13" s="173"/>
    </row>
    <row r="14" spans="1:9" ht="27.95" customHeight="1" x14ac:dyDescent="0.25">
      <c r="A14" s="14"/>
      <c r="B14" s="204" t="s">
        <v>983</v>
      </c>
      <c r="C14" s="16"/>
      <c r="D14" s="205" t="s">
        <v>577</v>
      </c>
      <c r="E14" s="16"/>
      <c r="F14" s="177"/>
      <c r="G14" s="173"/>
    </row>
    <row r="15" spans="1:9" ht="27.95" customHeight="1" x14ac:dyDescent="0.25">
      <c r="A15" s="14"/>
      <c r="B15" s="204" t="s">
        <v>984</v>
      </c>
      <c r="C15" s="16"/>
      <c r="D15" s="205" t="s">
        <v>578</v>
      </c>
      <c r="E15" s="16"/>
      <c r="F15" s="177"/>
      <c r="G15" s="173"/>
    </row>
    <row r="16" spans="1:9" ht="9.9499999999999993" customHeight="1" x14ac:dyDescent="0.25">
      <c r="A16" s="14"/>
      <c r="B16" s="91"/>
      <c r="C16" s="16"/>
      <c r="D16" s="198"/>
      <c r="E16" s="16"/>
      <c r="F16" s="201"/>
      <c r="G16" s="173"/>
    </row>
    <row r="17" spans="1:13" ht="27.95" customHeight="1" x14ac:dyDescent="0.25">
      <c r="A17" s="14"/>
      <c r="B17" s="200" t="s">
        <v>985</v>
      </c>
      <c r="C17" s="256"/>
      <c r="D17" s="256" t="s">
        <v>579</v>
      </c>
      <c r="E17" s="16"/>
      <c r="F17" s="177" t="str">
        <f>IFERROR(ROUND(AVERAGE(F19:F23),0),"")</f>
        <v/>
      </c>
      <c r="G17" s="173"/>
      <c r="I17" s="206" t="str">
        <f>F17</f>
        <v/>
      </c>
    </row>
    <row r="18" spans="1:13" ht="9.9499999999999993" customHeight="1" x14ac:dyDescent="0.25">
      <c r="A18" s="14"/>
      <c r="B18" s="200"/>
      <c r="C18" s="256"/>
      <c r="D18" s="198"/>
      <c r="E18" s="16"/>
      <c r="F18" s="201"/>
      <c r="G18" s="173"/>
    </row>
    <row r="19" spans="1:13" ht="27.95" customHeight="1" x14ac:dyDescent="0.25">
      <c r="A19" s="14"/>
      <c r="B19" s="204" t="s">
        <v>986</v>
      </c>
      <c r="C19" s="16"/>
      <c r="D19" s="205" t="s">
        <v>987</v>
      </c>
      <c r="E19" s="16"/>
      <c r="F19" s="177"/>
      <c r="G19" s="173"/>
    </row>
    <row r="20" spans="1:13" ht="27.95" customHeight="1" x14ac:dyDescent="0.25">
      <c r="A20" s="14"/>
      <c r="B20" s="204" t="s">
        <v>988</v>
      </c>
      <c r="C20" s="16"/>
      <c r="D20" s="205" t="s">
        <v>989</v>
      </c>
      <c r="E20" s="16"/>
      <c r="F20" s="177"/>
      <c r="G20" s="173"/>
    </row>
    <row r="21" spans="1:13" s="8" customFormat="1" ht="27.95" customHeight="1" x14ac:dyDescent="0.25">
      <c r="A21" s="14"/>
      <c r="B21" s="204" t="s">
        <v>990</v>
      </c>
      <c r="C21" s="16"/>
      <c r="D21" s="205" t="s">
        <v>991</v>
      </c>
      <c r="E21" s="16"/>
      <c r="F21" s="177"/>
      <c r="G21" s="173"/>
      <c r="H21" s="6"/>
      <c r="I21" s="7"/>
      <c r="K21" s="7"/>
      <c r="L21" s="7"/>
      <c r="M21" s="7"/>
    </row>
    <row r="22" spans="1:13" s="8" customFormat="1" ht="27.95" customHeight="1" x14ac:dyDescent="0.25">
      <c r="A22" s="14"/>
      <c r="B22" s="204" t="s">
        <v>992</v>
      </c>
      <c r="C22" s="16"/>
      <c r="D22" s="205" t="s">
        <v>993</v>
      </c>
      <c r="E22" s="16"/>
      <c r="F22" s="177"/>
      <c r="G22" s="173"/>
      <c r="H22" s="6"/>
      <c r="I22" s="7"/>
      <c r="K22" s="7"/>
      <c r="L22" s="7"/>
      <c r="M22" s="7"/>
    </row>
    <row r="23" spans="1:13" s="8" customFormat="1" ht="27.95" customHeight="1" x14ac:dyDescent="0.25">
      <c r="A23" s="14"/>
      <c r="B23" s="204" t="s">
        <v>994</v>
      </c>
      <c r="C23" s="16"/>
      <c r="D23" s="205" t="s">
        <v>995</v>
      </c>
      <c r="E23" s="16"/>
      <c r="F23" s="177"/>
      <c r="G23" s="173"/>
      <c r="H23" s="6"/>
      <c r="I23" s="7"/>
      <c r="K23" s="7"/>
      <c r="L23" s="7"/>
      <c r="M23" s="7"/>
    </row>
    <row r="24" spans="1:13" s="8" customFormat="1" ht="9.9499999999999993" customHeight="1" x14ac:dyDescent="0.25">
      <c r="A24" s="14"/>
      <c r="B24" s="91"/>
      <c r="C24" s="16"/>
      <c r="D24" s="198"/>
      <c r="E24" s="16"/>
      <c r="F24" s="201"/>
      <c r="G24" s="173"/>
      <c r="H24" s="6"/>
      <c r="I24" s="7"/>
      <c r="K24" s="7"/>
      <c r="L24" s="7"/>
      <c r="M24" s="7"/>
    </row>
    <row r="25" spans="1:13" s="8" customFormat="1" ht="27.95" customHeight="1" x14ac:dyDescent="0.25">
      <c r="A25" s="14"/>
      <c r="B25" s="200" t="s">
        <v>996</v>
      </c>
      <c r="C25" s="256"/>
      <c r="D25" s="256" t="s">
        <v>587</v>
      </c>
      <c r="E25" s="16"/>
      <c r="F25" s="177" t="str">
        <f>IFERROR(ROUND(AVERAGE(F27:F32),0),"")</f>
        <v/>
      </c>
      <c r="G25" s="173"/>
      <c r="H25" s="6"/>
      <c r="I25" s="206" t="str">
        <f>F25</f>
        <v/>
      </c>
      <c r="K25" s="7"/>
      <c r="L25" s="7"/>
      <c r="M25" s="7"/>
    </row>
    <row r="26" spans="1:13" s="8" customFormat="1" ht="9.9499999999999993" customHeight="1" x14ac:dyDescent="0.25">
      <c r="A26" s="14"/>
      <c r="B26" s="200"/>
      <c r="C26" s="256"/>
      <c r="D26" s="198"/>
      <c r="E26" s="16"/>
      <c r="F26" s="201"/>
      <c r="G26" s="173"/>
      <c r="H26" s="6"/>
      <c r="I26" s="7"/>
      <c r="K26" s="7"/>
      <c r="L26" s="7"/>
      <c r="M26" s="7"/>
    </row>
    <row r="27" spans="1:13" s="8" customFormat="1" ht="27.95" customHeight="1" x14ac:dyDescent="0.25">
      <c r="A27" s="14"/>
      <c r="B27" s="204" t="s">
        <v>997</v>
      </c>
      <c r="C27" s="16"/>
      <c r="D27" s="205" t="s">
        <v>998</v>
      </c>
      <c r="E27" s="16"/>
      <c r="F27" s="177"/>
      <c r="G27" s="173"/>
      <c r="H27" s="6"/>
      <c r="I27" s="7"/>
      <c r="K27" s="7"/>
      <c r="L27" s="7"/>
      <c r="M27" s="7"/>
    </row>
    <row r="28" spans="1:13" s="8" customFormat="1" ht="27.95" customHeight="1" x14ac:dyDescent="0.25">
      <c r="A28" s="14"/>
      <c r="B28" s="204" t="s">
        <v>999</v>
      </c>
      <c r="C28" s="16"/>
      <c r="D28" s="205" t="s">
        <v>1000</v>
      </c>
      <c r="E28" s="16"/>
      <c r="F28" s="177"/>
      <c r="G28" s="173"/>
      <c r="H28" s="6"/>
      <c r="I28" s="7"/>
      <c r="K28" s="7"/>
      <c r="L28" s="7"/>
      <c r="M28" s="7"/>
    </row>
    <row r="29" spans="1:13" s="8" customFormat="1" ht="27.95" customHeight="1" x14ac:dyDescent="0.25">
      <c r="A29" s="14"/>
      <c r="B29" s="204" t="s">
        <v>1001</v>
      </c>
      <c r="C29" s="16"/>
      <c r="D29" s="205" t="s">
        <v>1002</v>
      </c>
      <c r="E29" s="16"/>
      <c r="F29" s="177"/>
      <c r="G29" s="173"/>
      <c r="H29" s="6"/>
      <c r="I29" s="7"/>
      <c r="K29" s="7"/>
      <c r="L29" s="7"/>
      <c r="M29" s="7"/>
    </row>
    <row r="30" spans="1:13" s="8" customFormat="1" ht="27.95" customHeight="1" x14ac:dyDescent="0.25">
      <c r="A30" s="14"/>
      <c r="B30" s="204" t="s">
        <v>1003</v>
      </c>
      <c r="C30" s="16"/>
      <c r="D30" s="205" t="s">
        <v>1004</v>
      </c>
      <c r="E30" s="16"/>
      <c r="F30" s="177"/>
      <c r="G30" s="173"/>
      <c r="H30" s="6"/>
      <c r="I30" s="7"/>
      <c r="K30" s="7"/>
      <c r="L30" s="7"/>
      <c r="M30" s="7"/>
    </row>
    <row r="31" spans="1:13" s="8" customFormat="1" ht="27.95" customHeight="1" x14ac:dyDescent="0.25">
      <c r="A31" s="14"/>
      <c r="B31" s="204" t="s">
        <v>1005</v>
      </c>
      <c r="C31" s="16"/>
      <c r="D31" s="205" t="s">
        <v>1006</v>
      </c>
      <c r="E31" s="16"/>
      <c r="F31" s="177"/>
      <c r="G31" s="173"/>
      <c r="H31" s="6"/>
      <c r="I31" s="7"/>
      <c r="K31" s="7"/>
      <c r="L31" s="7"/>
      <c r="M31" s="7"/>
    </row>
    <row r="32" spans="1:13" s="8" customFormat="1" ht="27.95" customHeight="1" x14ac:dyDescent="0.25">
      <c r="A32" s="14"/>
      <c r="B32" s="204" t="s">
        <v>1007</v>
      </c>
      <c r="C32" s="16"/>
      <c r="D32" s="205" t="s">
        <v>1008</v>
      </c>
      <c r="E32" s="16"/>
      <c r="F32" s="177"/>
      <c r="G32" s="173"/>
      <c r="H32" s="6"/>
      <c r="I32" s="7"/>
      <c r="K32" s="7"/>
      <c r="L32" s="7"/>
      <c r="M32" s="7"/>
    </row>
    <row r="33" spans="1:13" s="8" customFormat="1" ht="9.9499999999999993" customHeight="1" x14ac:dyDescent="0.25">
      <c r="A33" s="14"/>
      <c r="B33" s="91"/>
      <c r="C33" s="16"/>
      <c r="D33" s="198"/>
      <c r="E33" s="16"/>
      <c r="F33" s="201"/>
      <c r="G33" s="173"/>
      <c r="H33" s="6"/>
      <c r="I33" s="7"/>
      <c r="K33" s="7"/>
      <c r="L33" s="7"/>
      <c r="M33" s="7"/>
    </row>
    <row r="34" spans="1:13" s="8" customFormat="1" ht="27.95" customHeight="1" x14ac:dyDescent="0.25">
      <c r="A34" s="14"/>
      <c r="B34" s="200" t="s">
        <v>1009</v>
      </c>
      <c r="C34" s="256"/>
      <c r="D34" s="256" t="s">
        <v>594</v>
      </c>
      <c r="E34" s="16"/>
      <c r="F34" s="177" t="str">
        <f>IFERROR(ROUND(AVERAGE(F36:F38),0),"")</f>
        <v/>
      </c>
      <c r="G34" s="173"/>
      <c r="H34" s="6"/>
      <c r="I34" s="206" t="str">
        <f>F34</f>
        <v/>
      </c>
      <c r="K34" s="7"/>
      <c r="L34" s="7"/>
      <c r="M34" s="7"/>
    </row>
    <row r="35" spans="1:13" s="8" customFormat="1" ht="9.9499999999999993" customHeight="1" x14ac:dyDescent="0.25">
      <c r="A35" s="14"/>
      <c r="B35" s="200"/>
      <c r="C35" s="256"/>
      <c r="D35" s="198"/>
      <c r="E35" s="16"/>
      <c r="F35" s="201"/>
      <c r="G35" s="173"/>
      <c r="H35" s="6"/>
      <c r="I35" s="7"/>
      <c r="K35" s="7"/>
      <c r="L35" s="7"/>
      <c r="M35" s="7"/>
    </row>
    <row r="36" spans="1:13" s="8" customFormat="1" ht="27.95" customHeight="1" x14ac:dyDescent="0.25">
      <c r="A36" s="14"/>
      <c r="B36" s="204" t="s">
        <v>1010</v>
      </c>
      <c r="C36" s="16"/>
      <c r="D36" s="205" t="s">
        <v>1011</v>
      </c>
      <c r="E36" s="16"/>
      <c r="F36" s="177"/>
      <c r="G36" s="173"/>
      <c r="H36" s="6"/>
      <c r="I36" s="7"/>
      <c r="K36" s="7"/>
      <c r="L36" s="7"/>
      <c r="M36" s="7"/>
    </row>
    <row r="37" spans="1:13" s="8" customFormat="1" ht="27.95" customHeight="1" x14ac:dyDescent="0.25">
      <c r="A37" s="14"/>
      <c r="B37" s="204" t="s">
        <v>1012</v>
      </c>
      <c r="C37" s="16"/>
      <c r="D37" s="205" t="s">
        <v>1013</v>
      </c>
      <c r="E37" s="16"/>
      <c r="F37" s="177"/>
      <c r="G37" s="173"/>
      <c r="H37" s="6"/>
      <c r="I37" s="7"/>
      <c r="K37" s="7"/>
      <c r="L37" s="7"/>
      <c r="M37" s="7"/>
    </row>
    <row r="38" spans="1:13" s="8" customFormat="1" ht="27.95" customHeight="1" x14ac:dyDescent="0.25">
      <c r="A38" s="14"/>
      <c r="B38" s="204" t="s">
        <v>1014</v>
      </c>
      <c r="C38" s="16"/>
      <c r="D38" s="205" t="s">
        <v>1015</v>
      </c>
      <c r="E38" s="16"/>
      <c r="F38" s="177"/>
      <c r="G38" s="173"/>
      <c r="H38" s="6"/>
      <c r="I38" s="7"/>
      <c r="K38" s="7"/>
      <c r="L38" s="7"/>
      <c r="M38" s="7"/>
    </row>
    <row r="39" spans="1:13" s="8" customFormat="1" ht="9.9499999999999993" customHeight="1" x14ac:dyDescent="0.25">
      <c r="A39" s="14"/>
      <c r="B39" s="91"/>
      <c r="C39" s="16"/>
      <c r="D39" s="198"/>
      <c r="E39" s="16"/>
      <c r="F39" s="201"/>
      <c r="G39" s="173"/>
      <c r="H39" s="6"/>
      <c r="I39" s="7"/>
      <c r="K39" s="7"/>
      <c r="L39" s="7"/>
      <c r="M39" s="7"/>
    </row>
    <row r="40" spans="1:13" s="8" customFormat="1" ht="27.95" customHeight="1" x14ac:dyDescent="0.25">
      <c r="A40" s="14"/>
      <c r="B40" s="200" t="s">
        <v>1016</v>
      </c>
      <c r="C40" s="256"/>
      <c r="D40" s="256" t="s">
        <v>598</v>
      </c>
      <c r="E40" s="16"/>
      <c r="F40" s="177" t="str">
        <f>IFERROR(ROUND(AVERAGE(F42:F44),0),"")</f>
        <v/>
      </c>
      <c r="G40" s="173"/>
      <c r="H40" s="6"/>
      <c r="I40" s="206" t="str">
        <f>F40</f>
        <v/>
      </c>
      <c r="K40" s="7"/>
      <c r="L40" s="7"/>
      <c r="M40" s="7"/>
    </row>
    <row r="41" spans="1:13" s="8" customFormat="1" ht="9.9499999999999993" customHeight="1" x14ac:dyDescent="0.25">
      <c r="A41" s="14"/>
      <c r="B41" s="200"/>
      <c r="C41" s="256"/>
      <c r="D41" s="198"/>
      <c r="E41" s="16"/>
      <c r="F41" s="201"/>
      <c r="G41" s="173"/>
      <c r="H41" s="6"/>
      <c r="I41" s="7"/>
      <c r="K41" s="7"/>
      <c r="L41" s="7"/>
      <c r="M41" s="7"/>
    </row>
    <row r="42" spans="1:13" s="8" customFormat="1" ht="27.95" customHeight="1" x14ac:dyDescent="0.25">
      <c r="A42" s="14"/>
      <c r="B42" s="204" t="s">
        <v>1017</v>
      </c>
      <c r="C42" s="16"/>
      <c r="D42" s="205" t="s">
        <v>1018</v>
      </c>
      <c r="E42" s="16"/>
      <c r="F42" s="177"/>
      <c r="G42" s="173"/>
      <c r="H42" s="6"/>
      <c r="I42" s="7"/>
      <c r="K42" s="7"/>
      <c r="L42" s="7"/>
      <c r="M42" s="7"/>
    </row>
    <row r="43" spans="1:13" s="8" customFormat="1" ht="27.95" customHeight="1" x14ac:dyDescent="0.25">
      <c r="A43" s="14"/>
      <c r="B43" s="204" t="s">
        <v>1019</v>
      </c>
      <c r="C43" s="16"/>
      <c r="D43" s="205" t="s">
        <v>1020</v>
      </c>
      <c r="E43" s="16"/>
      <c r="F43" s="177"/>
      <c r="G43" s="173"/>
      <c r="H43" s="6"/>
      <c r="I43" s="7"/>
      <c r="K43" s="7"/>
      <c r="L43" s="7"/>
      <c r="M43" s="7"/>
    </row>
    <row r="44" spans="1:13" s="8" customFormat="1" ht="27.95" customHeight="1" x14ac:dyDescent="0.25">
      <c r="A44" s="14"/>
      <c r="B44" s="204" t="s">
        <v>1021</v>
      </c>
      <c r="C44" s="16"/>
      <c r="D44" s="205" t="s">
        <v>1022</v>
      </c>
      <c r="E44" s="16"/>
      <c r="F44" s="177"/>
      <c r="G44" s="173"/>
      <c r="H44" s="6"/>
      <c r="I44" s="7"/>
      <c r="K44" s="7"/>
      <c r="L44" s="7"/>
      <c r="M44" s="7"/>
    </row>
    <row r="45" spans="1:13" s="8" customFormat="1" ht="9.9499999999999993" customHeight="1" x14ac:dyDescent="0.25">
      <c r="A45" s="14"/>
      <c r="B45" s="91"/>
      <c r="C45" s="16"/>
      <c r="D45" s="198"/>
      <c r="E45" s="16"/>
      <c r="F45" s="23"/>
      <c r="G45" s="173"/>
      <c r="H45" s="6"/>
      <c r="I45" s="7"/>
      <c r="K45" s="7"/>
      <c r="L45" s="7"/>
      <c r="M45" s="7"/>
    </row>
    <row r="46" spans="1:13" s="8" customFormat="1" ht="18" customHeight="1" x14ac:dyDescent="0.25">
      <c r="A46" s="14"/>
      <c r="B46" s="254" t="s">
        <v>1023</v>
      </c>
      <c r="C46" s="28"/>
      <c r="D46" s="28" t="s">
        <v>602</v>
      </c>
      <c r="E46" s="16"/>
      <c r="F46" s="23"/>
      <c r="G46" s="173"/>
      <c r="H46" s="6"/>
      <c r="I46" s="7"/>
      <c r="K46" s="7"/>
      <c r="L46" s="7"/>
      <c r="M46" s="7"/>
    </row>
    <row r="47" spans="1:13" s="8" customFormat="1" ht="27.95" customHeight="1" x14ac:dyDescent="0.25">
      <c r="A47" s="14"/>
      <c r="B47" s="200" t="s">
        <v>1024</v>
      </c>
      <c r="C47" s="256"/>
      <c r="D47" s="256" t="s">
        <v>603</v>
      </c>
      <c r="E47" s="16"/>
      <c r="F47" s="177" t="str">
        <f>IFERROR(ROUND(AVERAGE(F49:F53),0),"")</f>
        <v/>
      </c>
      <c r="G47" s="173"/>
      <c r="H47" s="6"/>
      <c r="I47" s="206" t="str">
        <f>F47</f>
        <v/>
      </c>
      <c r="K47" s="7"/>
      <c r="L47" s="7"/>
      <c r="M47" s="7"/>
    </row>
    <row r="48" spans="1:13" s="8" customFormat="1" ht="9.9499999999999993" customHeight="1" x14ac:dyDescent="0.25">
      <c r="A48" s="14"/>
      <c r="B48" s="200"/>
      <c r="C48" s="256"/>
      <c r="D48" s="198"/>
      <c r="E48" s="16"/>
      <c r="F48" s="201"/>
      <c r="G48" s="173"/>
      <c r="H48" s="6"/>
      <c r="I48" s="7"/>
      <c r="K48" s="7"/>
      <c r="L48" s="7"/>
      <c r="M48" s="7"/>
    </row>
    <row r="49" spans="1:13" s="8" customFormat="1" ht="27.95" customHeight="1" x14ac:dyDescent="0.25">
      <c r="A49" s="14"/>
      <c r="B49" s="204" t="s">
        <v>1025</v>
      </c>
      <c r="C49" s="16"/>
      <c r="D49" s="205" t="s">
        <v>604</v>
      </c>
      <c r="E49" s="16"/>
      <c r="F49" s="177"/>
      <c r="G49" s="173"/>
      <c r="H49" s="6"/>
      <c r="I49" s="7"/>
      <c r="K49" s="7"/>
      <c r="L49" s="7"/>
      <c r="M49" s="7"/>
    </row>
    <row r="50" spans="1:13" s="8" customFormat="1" ht="27.95" customHeight="1" x14ac:dyDescent="0.25">
      <c r="A50" s="14"/>
      <c r="B50" s="204" t="s">
        <v>1026</v>
      </c>
      <c r="C50" s="16"/>
      <c r="D50" s="205" t="s">
        <v>605</v>
      </c>
      <c r="E50" s="16"/>
      <c r="F50" s="177"/>
      <c r="G50" s="173"/>
      <c r="H50" s="6"/>
      <c r="I50" s="7"/>
      <c r="K50" s="7"/>
      <c r="L50" s="7"/>
      <c r="M50" s="7"/>
    </row>
    <row r="51" spans="1:13" s="8" customFormat="1" ht="27.95" customHeight="1" x14ac:dyDescent="0.25">
      <c r="A51" s="14"/>
      <c r="B51" s="204" t="s">
        <v>1027</v>
      </c>
      <c r="C51" s="16"/>
      <c r="D51" s="205" t="s">
        <v>606</v>
      </c>
      <c r="E51" s="16"/>
      <c r="F51" s="177"/>
      <c r="G51" s="173"/>
      <c r="H51" s="6"/>
      <c r="I51" s="7"/>
      <c r="K51" s="7"/>
      <c r="L51" s="7"/>
      <c r="M51" s="7"/>
    </row>
    <row r="52" spans="1:13" s="8" customFormat="1" ht="27.95" customHeight="1" x14ac:dyDescent="0.25">
      <c r="A52" s="14"/>
      <c r="B52" s="204" t="s">
        <v>1028</v>
      </c>
      <c r="C52" s="16"/>
      <c r="D52" s="205" t="s">
        <v>607</v>
      </c>
      <c r="E52" s="16"/>
      <c r="F52" s="177"/>
      <c r="G52" s="173"/>
      <c r="H52" s="6"/>
      <c r="I52" s="7"/>
      <c r="K52" s="7"/>
      <c r="L52" s="7"/>
      <c r="M52" s="7"/>
    </row>
    <row r="53" spans="1:13" s="8" customFormat="1" ht="27.95" customHeight="1" x14ac:dyDescent="0.25">
      <c r="A53" s="14"/>
      <c r="B53" s="204" t="s">
        <v>1029</v>
      </c>
      <c r="C53" s="16"/>
      <c r="D53" s="205" t="s">
        <v>608</v>
      </c>
      <c r="E53" s="16"/>
      <c r="F53" s="177"/>
      <c r="G53" s="173"/>
      <c r="H53" s="6"/>
      <c r="I53" s="7"/>
      <c r="K53" s="7"/>
      <c r="L53" s="7"/>
      <c r="M53" s="7"/>
    </row>
    <row r="54" spans="1:13" s="8" customFormat="1" ht="9.9499999999999993" customHeight="1" x14ac:dyDescent="0.25">
      <c r="A54" s="14"/>
      <c r="B54" s="91"/>
      <c r="C54" s="16"/>
      <c r="D54" s="198"/>
      <c r="E54" s="16"/>
      <c r="F54" s="201"/>
      <c r="G54" s="173"/>
      <c r="H54" s="6"/>
      <c r="I54" s="7"/>
      <c r="K54" s="7"/>
      <c r="L54" s="7"/>
      <c r="M54" s="7"/>
    </row>
    <row r="55" spans="1:13" s="8" customFormat="1" ht="27.95" customHeight="1" x14ac:dyDescent="0.25">
      <c r="A55" s="14"/>
      <c r="B55" s="200" t="s">
        <v>1030</v>
      </c>
      <c r="C55" s="256"/>
      <c r="D55" s="256" t="s">
        <v>609</v>
      </c>
      <c r="E55" s="16"/>
      <c r="F55" s="177" t="str">
        <f>IFERROR(ROUND(AVERAGE(F57:F61),0),"")</f>
        <v/>
      </c>
      <c r="G55" s="173"/>
      <c r="H55" s="6"/>
      <c r="I55" s="206" t="str">
        <f>F55</f>
        <v/>
      </c>
      <c r="K55" s="7"/>
      <c r="L55" s="7"/>
      <c r="M55" s="7"/>
    </row>
    <row r="56" spans="1:13" s="8" customFormat="1" ht="9.9499999999999993" customHeight="1" x14ac:dyDescent="0.25">
      <c r="A56" s="14"/>
      <c r="B56" s="200"/>
      <c r="C56" s="256"/>
      <c r="D56" s="198"/>
      <c r="E56" s="16"/>
      <c r="F56" s="201"/>
      <c r="G56" s="173"/>
      <c r="H56" s="6"/>
      <c r="I56" s="7"/>
      <c r="K56" s="7"/>
      <c r="L56" s="7"/>
      <c r="M56" s="7"/>
    </row>
    <row r="57" spans="1:13" s="8" customFormat="1" ht="27.95" customHeight="1" x14ac:dyDescent="0.25">
      <c r="A57" s="14"/>
      <c r="B57" s="204" t="s">
        <v>1031</v>
      </c>
      <c r="C57" s="16"/>
      <c r="D57" s="205" t="s">
        <v>610</v>
      </c>
      <c r="E57" s="16"/>
      <c r="F57" s="177"/>
      <c r="G57" s="173"/>
      <c r="H57" s="6"/>
      <c r="I57" s="7"/>
      <c r="K57" s="7"/>
      <c r="L57" s="7"/>
      <c r="M57" s="7"/>
    </row>
    <row r="58" spans="1:13" s="8" customFormat="1" ht="27.95" customHeight="1" x14ac:dyDescent="0.25">
      <c r="A58" s="14"/>
      <c r="B58" s="204" t="s">
        <v>1032</v>
      </c>
      <c r="C58" s="16"/>
      <c r="D58" s="205" t="s">
        <v>611</v>
      </c>
      <c r="E58" s="16"/>
      <c r="F58" s="177"/>
      <c r="G58" s="173"/>
      <c r="H58" s="6"/>
      <c r="I58" s="7"/>
      <c r="K58" s="7"/>
      <c r="L58" s="7"/>
      <c r="M58" s="7"/>
    </row>
    <row r="59" spans="1:13" s="8" customFormat="1" ht="27.95" customHeight="1" x14ac:dyDescent="0.25">
      <c r="A59" s="14"/>
      <c r="B59" s="204" t="s">
        <v>1033</v>
      </c>
      <c r="C59" s="16"/>
      <c r="D59" s="205" t="s">
        <v>612</v>
      </c>
      <c r="E59" s="16"/>
      <c r="F59" s="177"/>
      <c r="G59" s="173"/>
      <c r="H59" s="6"/>
      <c r="I59" s="7"/>
      <c r="K59" s="7"/>
      <c r="L59" s="7"/>
      <c r="M59" s="7"/>
    </row>
    <row r="60" spans="1:13" s="8" customFormat="1" ht="27.95" customHeight="1" x14ac:dyDescent="0.25">
      <c r="A60" s="14"/>
      <c r="B60" s="204" t="s">
        <v>1034</v>
      </c>
      <c r="C60" s="16"/>
      <c r="D60" s="205" t="s">
        <v>613</v>
      </c>
      <c r="E60" s="16"/>
      <c r="F60" s="177"/>
      <c r="G60" s="173"/>
      <c r="H60" s="6"/>
      <c r="I60" s="7"/>
      <c r="K60" s="7"/>
      <c r="L60" s="7"/>
      <c r="M60" s="7"/>
    </row>
    <row r="61" spans="1:13" s="8" customFormat="1" ht="27.95" customHeight="1" x14ac:dyDescent="0.25">
      <c r="A61" s="14"/>
      <c r="B61" s="204" t="s">
        <v>1035</v>
      </c>
      <c r="C61" s="16"/>
      <c r="D61" s="205" t="s">
        <v>614</v>
      </c>
      <c r="E61" s="16"/>
      <c r="F61" s="177"/>
      <c r="G61" s="173"/>
      <c r="H61" s="6"/>
      <c r="I61" s="7"/>
      <c r="K61" s="7"/>
      <c r="L61" s="7"/>
      <c r="M61" s="7"/>
    </row>
    <row r="62" spans="1:13" s="8" customFormat="1" ht="9.9499999999999993" customHeight="1" x14ac:dyDescent="0.25">
      <c r="A62" s="14"/>
      <c r="B62" s="91"/>
      <c r="C62" s="16"/>
      <c r="D62" s="198"/>
      <c r="E62" s="16"/>
      <c r="F62" s="201"/>
      <c r="G62" s="173"/>
      <c r="H62" s="6"/>
      <c r="I62" s="7"/>
      <c r="K62" s="7"/>
      <c r="L62" s="7"/>
      <c r="M62" s="7"/>
    </row>
    <row r="63" spans="1:13" s="8" customFormat="1" ht="27.95" customHeight="1" x14ac:dyDescent="0.25">
      <c r="A63" s="14"/>
      <c r="B63" s="200" t="s">
        <v>1036</v>
      </c>
      <c r="C63" s="256"/>
      <c r="D63" s="256" t="s">
        <v>615</v>
      </c>
      <c r="E63" s="16"/>
      <c r="F63" s="177" t="str">
        <f>IFERROR(ROUND(AVERAGE(F65:F69),0),"")</f>
        <v/>
      </c>
      <c r="G63" s="173"/>
      <c r="H63" s="6"/>
      <c r="I63" s="206" t="str">
        <f>F63</f>
        <v/>
      </c>
      <c r="K63" s="7"/>
      <c r="L63" s="7"/>
      <c r="M63" s="7"/>
    </row>
    <row r="64" spans="1:13" s="8" customFormat="1" ht="9.9499999999999993" customHeight="1" x14ac:dyDescent="0.25">
      <c r="A64" s="14"/>
      <c r="B64" s="200"/>
      <c r="C64" s="256"/>
      <c r="D64" s="198"/>
      <c r="E64" s="16"/>
      <c r="F64" s="201"/>
      <c r="G64" s="173"/>
      <c r="H64" s="6"/>
      <c r="I64" s="7"/>
      <c r="K64" s="7"/>
      <c r="L64" s="7"/>
      <c r="M64" s="7"/>
    </row>
    <row r="65" spans="1:13" s="8" customFormat="1" ht="27.95" customHeight="1" x14ac:dyDescent="0.25">
      <c r="A65" s="14"/>
      <c r="B65" s="204" t="s">
        <v>1037</v>
      </c>
      <c r="C65" s="16"/>
      <c r="D65" s="205" t="s">
        <v>616</v>
      </c>
      <c r="E65" s="16"/>
      <c r="F65" s="177"/>
      <c r="G65" s="173"/>
      <c r="H65" s="6"/>
      <c r="I65" s="7"/>
      <c r="K65" s="7"/>
      <c r="L65" s="7"/>
      <c r="M65" s="7"/>
    </row>
    <row r="66" spans="1:13" s="8" customFormat="1" ht="27.95" customHeight="1" x14ac:dyDescent="0.25">
      <c r="A66" s="14"/>
      <c r="B66" s="204" t="s">
        <v>1038</v>
      </c>
      <c r="C66" s="16"/>
      <c r="D66" s="205" t="s">
        <v>617</v>
      </c>
      <c r="E66" s="16"/>
      <c r="F66" s="177"/>
      <c r="G66" s="173"/>
      <c r="H66" s="6"/>
      <c r="I66" s="7"/>
      <c r="K66" s="7"/>
      <c r="L66" s="7"/>
      <c r="M66" s="7"/>
    </row>
    <row r="67" spans="1:13" s="8" customFormat="1" ht="27.95" customHeight="1" x14ac:dyDescent="0.25">
      <c r="A67" s="14"/>
      <c r="B67" s="204" t="s">
        <v>1039</v>
      </c>
      <c r="C67" s="16"/>
      <c r="D67" s="205" t="s">
        <v>618</v>
      </c>
      <c r="E67" s="16"/>
      <c r="F67" s="177"/>
      <c r="G67" s="173"/>
      <c r="H67" s="6"/>
      <c r="I67" s="7"/>
      <c r="K67" s="7"/>
      <c r="L67" s="7"/>
      <c r="M67" s="7"/>
    </row>
    <row r="68" spans="1:13" s="8" customFormat="1" ht="27.95" customHeight="1" x14ac:dyDescent="0.25">
      <c r="A68" s="14"/>
      <c r="B68" s="204" t="s">
        <v>1040</v>
      </c>
      <c r="C68" s="16"/>
      <c r="D68" s="205" t="s">
        <v>619</v>
      </c>
      <c r="E68" s="16"/>
      <c r="F68" s="177"/>
      <c r="G68" s="173"/>
      <c r="H68" s="6"/>
      <c r="I68" s="7"/>
      <c r="K68" s="7"/>
      <c r="L68" s="7"/>
      <c r="M68" s="7"/>
    </row>
    <row r="69" spans="1:13" s="8" customFormat="1" ht="27.95" customHeight="1" x14ac:dyDescent="0.25">
      <c r="A69" s="14"/>
      <c r="B69" s="204" t="s">
        <v>1041</v>
      </c>
      <c r="C69" s="16"/>
      <c r="D69" s="205" t="s">
        <v>620</v>
      </c>
      <c r="E69" s="16"/>
      <c r="F69" s="177"/>
      <c r="G69" s="173"/>
      <c r="H69" s="6"/>
      <c r="I69" s="7"/>
      <c r="K69" s="7"/>
      <c r="L69" s="7"/>
      <c r="M69" s="7"/>
    </row>
    <row r="70" spans="1:13" s="8" customFormat="1" ht="9.9499999999999993" customHeight="1" x14ac:dyDescent="0.25">
      <c r="A70" s="14"/>
      <c r="B70" s="91"/>
      <c r="C70" s="16"/>
      <c r="D70" s="198"/>
      <c r="E70" s="16"/>
      <c r="F70" s="201"/>
      <c r="G70" s="173"/>
      <c r="H70" s="6"/>
      <c r="I70" s="7"/>
      <c r="K70" s="7"/>
      <c r="L70" s="7"/>
      <c r="M70" s="7"/>
    </row>
    <row r="71" spans="1:13" s="8" customFormat="1" ht="27.95" customHeight="1" x14ac:dyDescent="0.25">
      <c r="A71" s="14"/>
      <c r="B71" s="200" t="s">
        <v>1042</v>
      </c>
      <c r="C71" s="256"/>
      <c r="D71" s="256" t="s">
        <v>621</v>
      </c>
      <c r="E71" s="16"/>
      <c r="F71" s="177" t="str">
        <f>IFERROR(ROUND(AVERAGE(F73:F77),0),"")</f>
        <v/>
      </c>
      <c r="G71" s="173"/>
      <c r="H71" s="6"/>
      <c r="I71" s="206" t="str">
        <f>F71</f>
        <v/>
      </c>
      <c r="K71" s="7"/>
      <c r="L71" s="7"/>
      <c r="M71" s="7"/>
    </row>
    <row r="72" spans="1:13" s="8" customFormat="1" ht="9.9499999999999993" customHeight="1" x14ac:dyDescent="0.25">
      <c r="A72" s="14"/>
      <c r="B72" s="200"/>
      <c r="C72" s="256"/>
      <c r="D72" s="198"/>
      <c r="E72" s="16"/>
      <c r="F72" s="201"/>
      <c r="G72" s="173"/>
      <c r="H72" s="6"/>
      <c r="I72" s="7"/>
      <c r="K72" s="7"/>
      <c r="L72" s="7"/>
      <c r="M72" s="7"/>
    </row>
    <row r="73" spans="1:13" s="8" customFormat="1" ht="27.95" customHeight="1" x14ac:dyDescent="0.25">
      <c r="A73" s="14"/>
      <c r="B73" s="204" t="s">
        <v>1043</v>
      </c>
      <c r="C73" s="16"/>
      <c r="D73" s="205" t="s">
        <v>622</v>
      </c>
      <c r="E73" s="16"/>
      <c r="F73" s="177"/>
      <c r="G73" s="173"/>
      <c r="H73" s="6"/>
      <c r="I73" s="7"/>
      <c r="K73" s="7"/>
      <c r="L73" s="7"/>
      <c r="M73" s="7"/>
    </row>
    <row r="74" spans="1:13" s="8" customFormat="1" ht="27.95" customHeight="1" x14ac:dyDescent="0.25">
      <c r="A74" s="14"/>
      <c r="B74" s="204" t="s">
        <v>1044</v>
      </c>
      <c r="C74" s="16"/>
      <c r="D74" s="205" t="s">
        <v>623</v>
      </c>
      <c r="E74" s="16"/>
      <c r="F74" s="177"/>
      <c r="G74" s="173"/>
      <c r="H74" s="6"/>
      <c r="I74" s="7"/>
      <c r="K74" s="7"/>
      <c r="L74" s="7"/>
      <c r="M74" s="7"/>
    </row>
    <row r="75" spans="1:13" s="8" customFormat="1" ht="27.95" customHeight="1" x14ac:dyDescent="0.25">
      <c r="A75" s="14"/>
      <c r="B75" s="204" t="s">
        <v>1045</v>
      </c>
      <c r="C75" s="16"/>
      <c r="D75" s="205" t="s">
        <v>624</v>
      </c>
      <c r="E75" s="16"/>
      <c r="F75" s="177"/>
      <c r="G75" s="173"/>
      <c r="H75" s="6"/>
      <c r="I75" s="7"/>
      <c r="K75" s="7"/>
      <c r="L75" s="7"/>
      <c r="M75" s="7"/>
    </row>
    <row r="76" spans="1:13" s="8" customFormat="1" ht="27.95" customHeight="1" x14ac:dyDescent="0.25">
      <c r="A76" s="14"/>
      <c r="B76" s="204" t="s">
        <v>1046</v>
      </c>
      <c r="C76" s="16"/>
      <c r="D76" s="205" t="s">
        <v>625</v>
      </c>
      <c r="E76" s="16"/>
      <c r="F76" s="177"/>
      <c r="G76" s="173"/>
      <c r="H76" s="6"/>
      <c r="I76" s="7"/>
      <c r="K76" s="7"/>
      <c r="L76" s="7"/>
      <c r="M76" s="7"/>
    </row>
    <row r="77" spans="1:13" s="8" customFormat="1" ht="27.95" customHeight="1" x14ac:dyDescent="0.25">
      <c r="A77" s="14"/>
      <c r="B77" s="204" t="s">
        <v>1047</v>
      </c>
      <c r="C77" s="16"/>
      <c r="D77" s="205" t="s">
        <v>626</v>
      </c>
      <c r="E77" s="16"/>
      <c r="F77" s="177"/>
      <c r="G77" s="173"/>
      <c r="H77" s="6"/>
      <c r="I77" s="7"/>
      <c r="K77" s="7"/>
      <c r="L77" s="7"/>
      <c r="M77" s="7"/>
    </row>
    <row r="78" spans="1:13" s="8" customFormat="1" ht="9.9499999999999993" customHeight="1" x14ac:dyDescent="0.25">
      <c r="A78" s="14"/>
      <c r="B78" s="91"/>
      <c r="C78" s="16"/>
      <c r="D78" s="198"/>
      <c r="E78" s="16"/>
      <c r="F78" s="201"/>
      <c r="G78" s="173"/>
      <c r="H78" s="6"/>
      <c r="I78" s="7"/>
      <c r="K78" s="7"/>
      <c r="L78" s="7"/>
      <c r="M78" s="7"/>
    </row>
    <row r="79" spans="1:13" s="8" customFormat="1" ht="27.95" customHeight="1" x14ac:dyDescent="0.25">
      <c r="A79" s="14"/>
      <c r="B79" s="200" t="s">
        <v>1048</v>
      </c>
      <c r="C79" s="256"/>
      <c r="D79" s="256" t="s">
        <v>627</v>
      </c>
      <c r="E79" s="16"/>
      <c r="F79" s="177" t="str">
        <f>IFERROR(ROUND(AVERAGE(F81:F85),0),"")</f>
        <v/>
      </c>
      <c r="G79" s="173"/>
      <c r="H79" s="6"/>
      <c r="I79" s="206" t="str">
        <f>F79</f>
        <v/>
      </c>
      <c r="K79" s="7"/>
      <c r="L79" s="7"/>
      <c r="M79" s="7"/>
    </row>
    <row r="80" spans="1:13" s="8" customFormat="1" ht="9.9499999999999993" customHeight="1" x14ac:dyDescent="0.25">
      <c r="A80" s="14"/>
      <c r="B80" s="200"/>
      <c r="C80" s="256"/>
      <c r="D80" s="198"/>
      <c r="E80" s="16"/>
      <c r="F80" s="201"/>
      <c r="G80" s="173"/>
      <c r="H80" s="6"/>
      <c r="I80" s="7"/>
      <c r="K80" s="7"/>
      <c r="L80" s="7"/>
      <c r="M80" s="7"/>
    </row>
    <row r="81" spans="1:13" s="8" customFormat="1" ht="27.95" customHeight="1" x14ac:dyDescent="0.25">
      <c r="A81" s="14"/>
      <c r="B81" s="204" t="s">
        <v>1049</v>
      </c>
      <c r="C81" s="16"/>
      <c r="D81" s="205" t="s">
        <v>628</v>
      </c>
      <c r="E81" s="16"/>
      <c r="F81" s="177"/>
      <c r="G81" s="173"/>
      <c r="H81" s="6"/>
      <c r="I81" s="7"/>
      <c r="K81" s="7"/>
      <c r="L81" s="7"/>
      <c r="M81" s="7"/>
    </row>
    <row r="82" spans="1:13" s="8" customFormat="1" ht="27.95" customHeight="1" x14ac:dyDescent="0.25">
      <c r="A82" s="14"/>
      <c r="B82" s="204" t="s">
        <v>1050</v>
      </c>
      <c r="C82" s="16"/>
      <c r="D82" s="205" t="s">
        <v>629</v>
      </c>
      <c r="E82" s="16"/>
      <c r="F82" s="177"/>
      <c r="G82" s="173"/>
      <c r="H82" s="6"/>
      <c r="I82" s="7"/>
      <c r="K82" s="7"/>
      <c r="L82" s="7"/>
      <c r="M82" s="7"/>
    </row>
    <row r="83" spans="1:13" s="8" customFormat="1" ht="27.95" customHeight="1" x14ac:dyDescent="0.25">
      <c r="A83" s="14"/>
      <c r="B83" s="204" t="s">
        <v>1051</v>
      </c>
      <c r="C83" s="16"/>
      <c r="D83" s="205" t="s">
        <v>630</v>
      </c>
      <c r="E83" s="16"/>
      <c r="F83" s="177"/>
      <c r="G83" s="173"/>
      <c r="H83" s="6"/>
      <c r="I83" s="7"/>
      <c r="K83" s="7"/>
      <c r="L83" s="7"/>
      <c r="M83" s="7"/>
    </row>
    <row r="84" spans="1:13" s="8" customFormat="1" ht="27.95" customHeight="1" x14ac:dyDescent="0.25">
      <c r="A84" s="14"/>
      <c r="B84" s="204" t="s">
        <v>1052</v>
      </c>
      <c r="C84" s="16"/>
      <c r="D84" s="205" t="s">
        <v>631</v>
      </c>
      <c r="E84" s="16"/>
      <c r="F84" s="177"/>
      <c r="G84" s="173"/>
      <c r="H84" s="6"/>
      <c r="I84" s="7"/>
      <c r="K84" s="7"/>
      <c r="L84" s="7"/>
      <c r="M84" s="7"/>
    </row>
    <row r="85" spans="1:13" s="8" customFormat="1" ht="27.95" customHeight="1" x14ac:dyDescent="0.25">
      <c r="A85" s="14"/>
      <c r="B85" s="204" t="s">
        <v>1053</v>
      </c>
      <c r="C85" s="16"/>
      <c r="D85" s="205" t="s">
        <v>632</v>
      </c>
      <c r="E85" s="16"/>
      <c r="F85" s="177"/>
      <c r="G85" s="173"/>
      <c r="H85" s="6"/>
      <c r="I85" s="7"/>
      <c r="K85" s="7"/>
      <c r="L85" s="7"/>
      <c r="M85" s="7"/>
    </row>
    <row r="86" spans="1:13" s="8" customFormat="1" ht="9.9499999999999993" customHeight="1" x14ac:dyDescent="0.25">
      <c r="A86" s="14"/>
      <c r="B86" s="91"/>
      <c r="C86" s="16"/>
      <c r="D86" s="198"/>
      <c r="E86" s="16"/>
      <c r="F86" s="201"/>
      <c r="G86" s="173"/>
      <c r="H86" s="6"/>
      <c r="I86" s="7"/>
      <c r="K86" s="7"/>
      <c r="L86" s="7"/>
      <c r="M86" s="7"/>
    </row>
    <row r="87" spans="1:13" s="8" customFormat="1" ht="27.95" customHeight="1" x14ac:dyDescent="0.25">
      <c r="A87" s="14"/>
      <c r="B87" s="200" t="s">
        <v>1054</v>
      </c>
      <c r="C87" s="256"/>
      <c r="D87" s="256" t="s">
        <v>633</v>
      </c>
      <c r="E87" s="16"/>
      <c r="F87" s="177" t="str">
        <f>IFERROR(ROUND(AVERAGE(F89:F93),0),"")</f>
        <v/>
      </c>
      <c r="G87" s="173"/>
      <c r="H87" s="6"/>
      <c r="I87" s="206" t="str">
        <f>F87</f>
        <v/>
      </c>
      <c r="K87" s="7"/>
      <c r="L87" s="7"/>
      <c r="M87" s="7"/>
    </row>
    <row r="88" spans="1:13" s="8" customFormat="1" ht="9.9499999999999993" customHeight="1" x14ac:dyDescent="0.25">
      <c r="A88" s="14"/>
      <c r="B88" s="200"/>
      <c r="C88" s="256"/>
      <c r="D88" s="198"/>
      <c r="E88" s="16"/>
      <c r="F88" s="201"/>
      <c r="G88" s="173"/>
      <c r="H88" s="6"/>
      <c r="I88" s="7"/>
      <c r="K88" s="7"/>
      <c r="L88" s="7"/>
      <c r="M88" s="7"/>
    </row>
    <row r="89" spans="1:13" s="8" customFormat="1" ht="27.95" customHeight="1" x14ac:dyDescent="0.25">
      <c r="A89" s="14"/>
      <c r="B89" s="204" t="s">
        <v>1055</v>
      </c>
      <c r="C89" s="16"/>
      <c r="D89" s="205" t="s">
        <v>634</v>
      </c>
      <c r="E89" s="16"/>
      <c r="F89" s="177"/>
      <c r="G89" s="173"/>
      <c r="H89" s="6"/>
      <c r="I89" s="7"/>
      <c r="K89" s="7"/>
      <c r="L89" s="7"/>
      <c r="M89" s="7"/>
    </row>
    <row r="90" spans="1:13" s="8" customFormat="1" ht="27.95" customHeight="1" x14ac:dyDescent="0.25">
      <c r="A90" s="14"/>
      <c r="B90" s="204" t="s">
        <v>1056</v>
      </c>
      <c r="C90" s="16"/>
      <c r="D90" s="205" t="s">
        <v>635</v>
      </c>
      <c r="E90" s="16"/>
      <c r="F90" s="177"/>
      <c r="G90" s="173"/>
      <c r="H90" s="6"/>
      <c r="I90" s="7"/>
      <c r="K90" s="7"/>
      <c r="L90" s="7"/>
      <c r="M90" s="7"/>
    </row>
    <row r="91" spans="1:13" s="8" customFormat="1" ht="27.95" customHeight="1" x14ac:dyDescent="0.25">
      <c r="A91" s="14"/>
      <c r="B91" s="204" t="s">
        <v>1057</v>
      </c>
      <c r="C91" s="16"/>
      <c r="D91" s="205" t="s">
        <v>636</v>
      </c>
      <c r="E91" s="16"/>
      <c r="F91" s="177"/>
      <c r="G91" s="173"/>
      <c r="H91" s="6"/>
      <c r="I91" s="7"/>
      <c r="K91" s="7"/>
      <c r="L91" s="7"/>
      <c r="M91" s="7"/>
    </row>
    <row r="92" spans="1:13" s="8" customFormat="1" ht="27.95" customHeight="1" x14ac:dyDescent="0.25">
      <c r="A92" s="14"/>
      <c r="B92" s="204" t="s">
        <v>1058</v>
      </c>
      <c r="C92" s="16"/>
      <c r="D92" s="205" t="s">
        <v>637</v>
      </c>
      <c r="E92" s="16"/>
      <c r="F92" s="177"/>
      <c r="G92" s="173"/>
      <c r="H92" s="6"/>
      <c r="I92" s="7"/>
      <c r="K92" s="7"/>
      <c r="L92" s="7"/>
      <c r="M92" s="7"/>
    </row>
    <row r="93" spans="1:13" s="8" customFormat="1" ht="27.95" customHeight="1" x14ac:dyDescent="0.25">
      <c r="A93" s="14"/>
      <c r="B93" s="204" t="s">
        <v>1059</v>
      </c>
      <c r="C93" s="16"/>
      <c r="D93" s="205" t="s">
        <v>638</v>
      </c>
      <c r="E93" s="16"/>
      <c r="F93" s="177"/>
      <c r="G93" s="173"/>
      <c r="H93" s="6"/>
      <c r="I93" s="7"/>
      <c r="K93" s="7"/>
      <c r="L93" s="7"/>
      <c r="M93" s="7"/>
    </row>
    <row r="94" spans="1:13" s="8" customFormat="1" ht="9.9499999999999993" customHeight="1" x14ac:dyDescent="0.25">
      <c r="A94" s="14"/>
      <c r="B94" s="91"/>
      <c r="C94" s="16"/>
      <c r="D94" s="198"/>
      <c r="E94" s="16"/>
      <c r="F94" s="201"/>
      <c r="G94" s="173"/>
      <c r="H94" s="6"/>
      <c r="I94" s="7"/>
      <c r="K94" s="7"/>
      <c r="L94" s="7"/>
      <c r="M94" s="7"/>
    </row>
    <row r="95" spans="1:13" s="8" customFormat="1" ht="27.95" customHeight="1" x14ac:dyDescent="0.25">
      <c r="A95" s="14"/>
      <c r="B95" s="200" t="s">
        <v>1060</v>
      </c>
      <c r="C95" s="256"/>
      <c r="D95" s="256" t="s">
        <v>639</v>
      </c>
      <c r="E95" s="16"/>
      <c r="F95" s="177" t="str">
        <f>IFERROR(ROUND(AVERAGE(F97:F100),0),"")</f>
        <v/>
      </c>
      <c r="G95" s="173"/>
      <c r="H95" s="6"/>
      <c r="I95" s="206" t="str">
        <f>F95</f>
        <v/>
      </c>
      <c r="K95" s="7"/>
      <c r="L95" s="7"/>
      <c r="M95" s="7"/>
    </row>
    <row r="96" spans="1:13" s="8" customFormat="1" ht="9.9499999999999993" customHeight="1" x14ac:dyDescent="0.25">
      <c r="A96" s="14"/>
      <c r="B96" s="200"/>
      <c r="C96" s="256"/>
      <c r="D96" s="198"/>
      <c r="E96" s="16"/>
      <c r="F96" s="201"/>
      <c r="G96" s="173"/>
      <c r="H96" s="6"/>
      <c r="I96" s="7"/>
      <c r="K96" s="7"/>
      <c r="L96" s="7"/>
      <c r="M96" s="7"/>
    </row>
    <row r="97" spans="1:13" s="8" customFormat="1" ht="27.95" customHeight="1" x14ac:dyDescent="0.25">
      <c r="A97" s="14"/>
      <c r="B97" s="204" t="s">
        <v>1061</v>
      </c>
      <c r="C97" s="16"/>
      <c r="D97" s="205" t="s">
        <v>640</v>
      </c>
      <c r="E97" s="16"/>
      <c r="F97" s="177"/>
      <c r="G97" s="173"/>
      <c r="H97" s="6"/>
      <c r="I97" s="7"/>
      <c r="K97" s="7"/>
      <c r="L97" s="7"/>
      <c r="M97" s="7"/>
    </row>
    <row r="98" spans="1:13" s="8" customFormat="1" ht="27.95" customHeight="1" x14ac:dyDescent="0.25">
      <c r="A98" s="14"/>
      <c r="B98" s="204" t="s">
        <v>1062</v>
      </c>
      <c r="C98" s="16"/>
      <c r="D98" s="205" t="s">
        <v>641</v>
      </c>
      <c r="E98" s="16"/>
      <c r="F98" s="177"/>
      <c r="G98" s="173"/>
      <c r="H98" s="6"/>
      <c r="I98" s="7"/>
      <c r="K98" s="7"/>
      <c r="L98" s="7"/>
      <c r="M98" s="7"/>
    </row>
    <row r="99" spans="1:13" s="8" customFormat="1" ht="27.95" customHeight="1" x14ac:dyDescent="0.25">
      <c r="A99" s="14"/>
      <c r="B99" s="204" t="s">
        <v>1063</v>
      </c>
      <c r="C99" s="16"/>
      <c r="D99" s="205" t="s">
        <v>642</v>
      </c>
      <c r="E99" s="16"/>
      <c r="F99" s="177"/>
      <c r="G99" s="173"/>
      <c r="H99" s="6"/>
      <c r="I99" s="7"/>
      <c r="K99" s="7"/>
      <c r="L99" s="7"/>
      <c r="M99" s="7"/>
    </row>
    <row r="100" spans="1:13" s="8" customFormat="1" ht="27.95" customHeight="1" x14ac:dyDescent="0.25">
      <c r="A100" s="14"/>
      <c r="B100" s="204" t="s">
        <v>1064</v>
      </c>
      <c r="C100" s="16"/>
      <c r="D100" s="205" t="s">
        <v>643</v>
      </c>
      <c r="E100" s="16"/>
      <c r="F100" s="177"/>
      <c r="G100" s="173"/>
      <c r="H100" s="6"/>
      <c r="I100" s="7"/>
      <c r="K100" s="7"/>
      <c r="L100" s="7"/>
      <c r="M100" s="7"/>
    </row>
    <row r="101" spans="1:13" s="8" customFormat="1" ht="9.9499999999999993" customHeight="1" x14ac:dyDescent="0.25">
      <c r="A101" s="14"/>
      <c r="B101" s="91"/>
      <c r="C101" s="16"/>
      <c r="D101" s="198"/>
      <c r="E101" s="16"/>
      <c r="F101" s="201"/>
      <c r="G101" s="173"/>
      <c r="H101" s="6"/>
      <c r="I101" s="7"/>
      <c r="K101" s="7"/>
      <c r="L101" s="7"/>
      <c r="M101" s="7"/>
    </row>
    <row r="102" spans="1:13" s="8" customFormat="1" ht="27.95" customHeight="1" x14ac:dyDescent="0.25">
      <c r="A102" s="14"/>
      <c r="B102" s="200" t="s">
        <v>1065</v>
      </c>
      <c r="C102" s="256"/>
      <c r="D102" s="256" t="s">
        <v>644</v>
      </c>
      <c r="E102" s="16"/>
      <c r="F102" s="177" t="str">
        <f>IFERROR(ROUND(AVERAGE(F104:F108),0),"")</f>
        <v/>
      </c>
      <c r="G102" s="173"/>
      <c r="H102" s="6"/>
      <c r="I102" s="206" t="str">
        <f>F102</f>
        <v/>
      </c>
      <c r="K102" s="7"/>
      <c r="L102" s="7"/>
      <c r="M102" s="7"/>
    </row>
    <row r="103" spans="1:13" s="8" customFormat="1" ht="9.9499999999999993" customHeight="1" x14ac:dyDescent="0.25">
      <c r="A103" s="14"/>
      <c r="B103" s="200"/>
      <c r="C103" s="256"/>
      <c r="D103" s="198"/>
      <c r="E103" s="16"/>
      <c r="F103" s="201"/>
      <c r="G103" s="173"/>
      <c r="H103" s="6"/>
      <c r="I103" s="7"/>
      <c r="K103" s="7"/>
      <c r="L103" s="7"/>
      <c r="M103" s="7"/>
    </row>
    <row r="104" spans="1:13" s="8" customFormat="1" ht="27.95" customHeight="1" x14ac:dyDescent="0.25">
      <c r="A104" s="14"/>
      <c r="B104" s="204" t="s">
        <v>1066</v>
      </c>
      <c r="C104" s="16"/>
      <c r="D104" s="205" t="s">
        <v>645</v>
      </c>
      <c r="E104" s="16"/>
      <c r="F104" s="177"/>
      <c r="G104" s="173"/>
      <c r="H104" s="6"/>
      <c r="I104" s="7"/>
      <c r="K104" s="7"/>
      <c r="L104" s="7"/>
      <c r="M104" s="7"/>
    </row>
    <row r="105" spans="1:13" s="8" customFormat="1" ht="27.95" customHeight="1" x14ac:dyDescent="0.25">
      <c r="A105" s="14"/>
      <c r="B105" s="204" t="s">
        <v>1067</v>
      </c>
      <c r="C105" s="16"/>
      <c r="D105" s="205" t="s">
        <v>646</v>
      </c>
      <c r="E105" s="16"/>
      <c r="F105" s="177"/>
      <c r="G105" s="173"/>
      <c r="H105" s="6"/>
      <c r="I105" s="7"/>
      <c r="K105" s="7"/>
      <c r="L105" s="7"/>
      <c r="M105" s="7"/>
    </row>
    <row r="106" spans="1:13" s="8" customFormat="1" ht="27.95" customHeight="1" x14ac:dyDescent="0.25">
      <c r="A106" s="14"/>
      <c r="B106" s="204" t="s">
        <v>1068</v>
      </c>
      <c r="C106" s="16"/>
      <c r="D106" s="205" t="s">
        <v>647</v>
      </c>
      <c r="E106" s="16"/>
      <c r="F106" s="177"/>
      <c r="G106" s="173"/>
      <c r="H106" s="6"/>
      <c r="I106" s="7"/>
      <c r="K106" s="7"/>
      <c r="L106" s="7"/>
      <c r="M106" s="7"/>
    </row>
    <row r="107" spans="1:13" s="8" customFormat="1" ht="27.95" customHeight="1" x14ac:dyDescent="0.25">
      <c r="A107" s="14"/>
      <c r="B107" s="204" t="s">
        <v>1069</v>
      </c>
      <c r="C107" s="16"/>
      <c r="D107" s="205" t="s">
        <v>648</v>
      </c>
      <c r="E107" s="16"/>
      <c r="F107" s="177"/>
      <c r="G107" s="173"/>
      <c r="H107" s="6"/>
      <c r="I107" s="7"/>
      <c r="K107" s="7"/>
      <c r="L107" s="7"/>
      <c r="M107" s="7"/>
    </row>
    <row r="108" spans="1:13" s="8" customFormat="1" ht="27.95" customHeight="1" x14ac:dyDescent="0.25">
      <c r="A108" s="14"/>
      <c r="B108" s="204" t="s">
        <v>1070</v>
      </c>
      <c r="C108" s="16"/>
      <c r="D108" s="205" t="s">
        <v>649</v>
      </c>
      <c r="E108" s="16"/>
      <c r="F108" s="177"/>
      <c r="G108" s="173"/>
      <c r="H108" s="6"/>
      <c r="I108" s="7"/>
      <c r="K108" s="7"/>
      <c r="L108" s="7"/>
      <c r="M108" s="7"/>
    </row>
    <row r="109" spans="1:13" s="8" customFormat="1" ht="9.9499999999999993" customHeight="1" x14ac:dyDescent="0.25">
      <c r="A109" s="14"/>
      <c r="B109" s="91"/>
      <c r="C109" s="16"/>
      <c r="D109" s="198"/>
      <c r="E109" s="16"/>
      <c r="F109" s="201"/>
      <c r="G109" s="173"/>
      <c r="H109" s="6"/>
      <c r="I109" s="7"/>
      <c r="K109" s="7"/>
      <c r="L109" s="7"/>
      <c r="M109" s="7"/>
    </row>
    <row r="110" spans="1:13" s="8" customFormat="1" ht="27.95" customHeight="1" x14ac:dyDescent="0.25">
      <c r="A110" s="14"/>
      <c r="B110" s="200" t="s">
        <v>1071</v>
      </c>
      <c r="C110" s="256"/>
      <c r="D110" s="256" t="s">
        <v>650</v>
      </c>
      <c r="E110" s="16"/>
      <c r="F110" s="177" t="str">
        <f>IFERROR(ROUND(AVERAGE(F112:F116),0),"")</f>
        <v/>
      </c>
      <c r="G110" s="173"/>
      <c r="H110" s="6"/>
      <c r="I110" s="206" t="str">
        <f>F110</f>
        <v/>
      </c>
      <c r="K110" s="7"/>
      <c r="L110" s="7"/>
      <c r="M110" s="7"/>
    </row>
    <row r="111" spans="1:13" s="8" customFormat="1" ht="9.9499999999999993" customHeight="1" x14ac:dyDescent="0.25">
      <c r="A111" s="14"/>
      <c r="B111" s="200"/>
      <c r="C111" s="256"/>
      <c r="D111" s="198"/>
      <c r="E111" s="16"/>
      <c r="F111" s="201"/>
      <c r="G111" s="173"/>
      <c r="H111" s="6"/>
      <c r="I111" s="7"/>
      <c r="K111" s="7"/>
      <c r="L111" s="7"/>
      <c r="M111" s="7"/>
    </row>
    <row r="112" spans="1:13" s="8" customFormat="1" ht="27.95" customHeight="1" x14ac:dyDescent="0.25">
      <c r="A112" s="14"/>
      <c r="B112" s="204" t="s">
        <v>1072</v>
      </c>
      <c r="C112" s="16"/>
      <c r="D112" s="205" t="s">
        <v>651</v>
      </c>
      <c r="E112" s="16"/>
      <c r="F112" s="177"/>
      <c r="G112" s="173"/>
      <c r="H112" s="6"/>
      <c r="I112" s="7"/>
      <c r="K112" s="7"/>
      <c r="L112" s="7"/>
      <c r="M112" s="7"/>
    </row>
    <row r="113" spans="1:13" s="8" customFormat="1" ht="27.95" customHeight="1" x14ac:dyDescent="0.25">
      <c r="A113" s="14"/>
      <c r="B113" s="204" t="s">
        <v>1073</v>
      </c>
      <c r="C113" s="16"/>
      <c r="D113" s="205" t="s">
        <v>652</v>
      </c>
      <c r="E113" s="16"/>
      <c r="F113" s="177"/>
      <c r="G113" s="173"/>
      <c r="H113" s="6"/>
      <c r="I113" s="7"/>
      <c r="K113" s="7"/>
      <c r="L113" s="7"/>
      <c r="M113" s="7"/>
    </row>
    <row r="114" spans="1:13" s="8" customFormat="1" ht="27.95" customHeight="1" x14ac:dyDescent="0.25">
      <c r="A114" s="14"/>
      <c r="B114" s="204" t="s">
        <v>1074</v>
      </c>
      <c r="C114" s="16"/>
      <c r="D114" s="205" t="s">
        <v>653</v>
      </c>
      <c r="E114" s="16"/>
      <c r="F114" s="177"/>
      <c r="G114" s="173"/>
      <c r="H114" s="6"/>
      <c r="I114" s="7"/>
      <c r="K114" s="7"/>
      <c r="L114" s="7"/>
      <c r="M114" s="7"/>
    </row>
    <row r="115" spans="1:13" s="8" customFormat="1" ht="27.95" customHeight="1" x14ac:dyDescent="0.25">
      <c r="A115" s="14"/>
      <c r="B115" s="204" t="s">
        <v>1075</v>
      </c>
      <c r="C115" s="16"/>
      <c r="D115" s="205" t="s">
        <v>654</v>
      </c>
      <c r="E115" s="16"/>
      <c r="F115" s="177"/>
      <c r="G115" s="173"/>
      <c r="H115" s="6"/>
      <c r="I115" s="7"/>
      <c r="K115" s="7"/>
      <c r="L115" s="7"/>
      <c r="M115" s="7"/>
    </row>
    <row r="116" spans="1:13" s="8" customFormat="1" ht="27.95" customHeight="1" x14ac:dyDescent="0.25">
      <c r="A116" s="14"/>
      <c r="B116" s="204" t="s">
        <v>1076</v>
      </c>
      <c r="C116" s="16"/>
      <c r="D116" s="205" t="s">
        <v>655</v>
      </c>
      <c r="E116" s="16"/>
      <c r="F116" s="177"/>
      <c r="G116" s="173"/>
      <c r="H116" s="6"/>
      <c r="I116" s="7"/>
      <c r="K116" s="7"/>
      <c r="L116" s="7"/>
      <c r="M116" s="7"/>
    </row>
    <row r="117" spans="1:13" s="8" customFormat="1" ht="9.9499999999999993" customHeight="1" x14ac:dyDescent="0.25">
      <c r="A117" s="14"/>
      <c r="B117" s="91"/>
      <c r="C117" s="16"/>
      <c r="D117" s="198"/>
      <c r="E117" s="16"/>
      <c r="F117" s="201"/>
      <c r="G117" s="173"/>
      <c r="H117" s="6"/>
      <c r="I117" s="7"/>
      <c r="K117" s="7"/>
      <c r="L117" s="7"/>
      <c r="M117" s="7"/>
    </row>
    <row r="118" spans="1:13" s="8" customFormat="1" ht="27.95" customHeight="1" x14ac:dyDescent="0.25">
      <c r="A118" s="14"/>
      <c r="B118" s="200" t="s">
        <v>1077</v>
      </c>
      <c r="C118" s="256"/>
      <c r="D118" s="256" t="s">
        <v>656</v>
      </c>
      <c r="E118" s="16"/>
      <c r="F118" s="177" t="str">
        <f>IFERROR(ROUND(AVERAGE(F120:F124),0),"")</f>
        <v/>
      </c>
      <c r="G118" s="173"/>
      <c r="H118" s="6"/>
      <c r="I118" s="206" t="str">
        <f>F118</f>
        <v/>
      </c>
      <c r="K118" s="7"/>
      <c r="L118" s="7"/>
      <c r="M118" s="7"/>
    </row>
    <row r="119" spans="1:13" s="8" customFormat="1" ht="9.9499999999999993" customHeight="1" x14ac:dyDescent="0.25">
      <c r="A119" s="14"/>
      <c r="B119" s="200"/>
      <c r="C119" s="256"/>
      <c r="D119" s="198"/>
      <c r="E119" s="16"/>
      <c r="F119" s="201"/>
      <c r="G119" s="173"/>
      <c r="H119" s="6"/>
      <c r="I119" s="7"/>
      <c r="K119" s="7"/>
      <c r="L119" s="7"/>
      <c r="M119" s="7"/>
    </row>
    <row r="120" spans="1:13" s="8" customFormat="1" ht="27.95" customHeight="1" x14ac:dyDescent="0.25">
      <c r="A120" s="14"/>
      <c r="B120" s="204" t="s">
        <v>1078</v>
      </c>
      <c r="C120" s="16"/>
      <c r="D120" s="205" t="s">
        <v>657</v>
      </c>
      <c r="E120" s="16"/>
      <c r="F120" s="177"/>
      <c r="G120" s="173"/>
      <c r="H120" s="6"/>
      <c r="I120" s="7"/>
      <c r="K120" s="7"/>
      <c r="L120" s="7"/>
      <c r="M120" s="7"/>
    </row>
    <row r="121" spans="1:13" s="8" customFormat="1" ht="27.95" customHeight="1" x14ac:dyDescent="0.25">
      <c r="A121" s="14"/>
      <c r="B121" s="204" t="s">
        <v>1079</v>
      </c>
      <c r="C121" s="16"/>
      <c r="D121" s="205" t="s">
        <v>658</v>
      </c>
      <c r="E121" s="16"/>
      <c r="F121" s="177"/>
      <c r="G121" s="173"/>
      <c r="H121" s="6"/>
      <c r="I121" s="7"/>
      <c r="K121" s="7"/>
      <c r="L121" s="7"/>
      <c r="M121" s="7"/>
    </row>
    <row r="122" spans="1:13" s="8" customFormat="1" ht="27.95" customHeight="1" x14ac:dyDescent="0.25">
      <c r="A122" s="14"/>
      <c r="B122" s="204" t="s">
        <v>1080</v>
      </c>
      <c r="C122" s="16"/>
      <c r="D122" s="205" t="s">
        <v>659</v>
      </c>
      <c r="E122" s="16"/>
      <c r="F122" s="177"/>
      <c r="G122" s="173"/>
      <c r="H122" s="6"/>
      <c r="I122" s="7"/>
      <c r="K122" s="7"/>
      <c r="L122" s="7"/>
      <c r="M122" s="7"/>
    </row>
    <row r="123" spans="1:13" s="8" customFormat="1" ht="27.95" customHeight="1" x14ac:dyDescent="0.25">
      <c r="A123" s="14"/>
      <c r="B123" s="204" t="s">
        <v>1081</v>
      </c>
      <c r="C123" s="16"/>
      <c r="D123" s="205" t="s">
        <v>660</v>
      </c>
      <c r="E123" s="16"/>
      <c r="F123" s="177"/>
      <c r="G123" s="173"/>
      <c r="H123" s="6"/>
      <c r="I123" s="7"/>
      <c r="K123" s="7"/>
      <c r="L123" s="7"/>
      <c r="M123" s="7"/>
    </row>
    <row r="124" spans="1:13" s="8" customFormat="1" ht="27.95" customHeight="1" x14ac:dyDescent="0.25">
      <c r="A124" s="14"/>
      <c r="B124" s="204" t="s">
        <v>1082</v>
      </c>
      <c r="C124" s="16"/>
      <c r="D124" s="205" t="s">
        <v>661</v>
      </c>
      <c r="E124" s="16"/>
      <c r="F124" s="177"/>
      <c r="G124" s="173"/>
      <c r="H124" s="6"/>
      <c r="I124" s="7"/>
      <c r="K124" s="7"/>
      <c r="L124" s="7"/>
      <c r="M124" s="7"/>
    </row>
    <row r="125" spans="1:13" s="8" customFormat="1" ht="9.9499999999999993" customHeight="1" x14ac:dyDescent="0.25">
      <c r="A125" s="14"/>
      <c r="B125" s="91"/>
      <c r="C125" s="16"/>
      <c r="D125" s="198"/>
      <c r="E125" s="16"/>
      <c r="F125" s="23"/>
      <c r="G125" s="173"/>
      <c r="H125" s="6"/>
      <c r="I125" s="7"/>
      <c r="K125" s="7"/>
      <c r="L125" s="7"/>
      <c r="M125" s="7"/>
    </row>
    <row r="126" spans="1:13" s="8" customFormat="1" ht="18" customHeight="1" x14ac:dyDescent="0.25">
      <c r="A126" s="14"/>
      <c r="B126" s="254" t="s">
        <v>1083</v>
      </c>
      <c r="C126" s="28"/>
      <c r="D126" s="28" t="s">
        <v>662</v>
      </c>
      <c r="E126" s="16"/>
      <c r="F126" s="23"/>
      <c r="G126" s="173"/>
      <c r="H126" s="6"/>
      <c r="I126" s="7"/>
      <c r="K126" s="7"/>
      <c r="L126" s="7"/>
      <c r="M126" s="7"/>
    </row>
    <row r="127" spans="1:13" s="8" customFormat="1" ht="27.95" customHeight="1" x14ac:dyDescent="0.25">
      <c r="A127" s="14"/>
      <c r="B127" s="200" t="s">
        <v>1084</v>
      </c>
      <c r="C127" s="256"/>
      <c r="D127" s="256" t="s">
        <v>1085</v>
      </c>
      <c r="E127" s="16"/>
      <c r="F127" s="177" t="str">
        <f>IFERROR(ROUND(AVERAGE(F129:F130),0),"")</f>
        <v/>
      </c>
      <c r="G127" s="173"/>
      <c r="H127" s="6"/>
      <c r="I127" s="206" t="str">
        <f>F127</f>
        <v/>
      </c>
      <c r="K127" s="7"/>
      <c r="L127" s="7"/>
      <c r="M127" s="7"/>
    </row>
    <row r="128" spans="1:13" s="8" customFormat="1" ht="9.9499999999999993" customHeight="1" x14ac:dyDescent="0.25">
      <c r="A128" s="14"/>
      <c r="B128" s="200"/>
      <c r="C128" s="256"/>
      <c r="D128" s="198"/>
      <c r="E128" s="16"/>
      <c r="F128" s="23"/>
      <c r="G128" s="173"/>
      <c r="H128" s="6"/>
      <c r="I128" s="7"/>
      <c r="K128" s="7"/>
      <c r="L128" s="7"/>
      <c r="M128" s="7"/>
    </row>
    <row r="129" spans="1:13" ht="27.95" customHeight="1" x14ac:dyDescent="0.25">
      <c r="A129" s="14"/>
      <c r="B129" s="204" t="s">
        <v>1086</v>
      </c>
      <c r="C129" s="16"/>
      <c r="D129" s="205" t="s">
        <v>664</v>
      </c>
      <c r="E129" s="16"/>
      <c r="F129" s="177"/>
      <c r="G129" s="173"/>
    </row>
    <row r="130" spans="1:13" ht="27.95" customHeight="1" x14ac:dyDescent="0.25">
      <c r="A130" s="14"/>
      <c r="B130" s="204" t="s">
        <v>1087</v>
      </c>
      <c r="C130" s="16"/>
      <c r="D130" s="205" t="s">
        <v>1088</v>
      </c>
      <c r="E130" s="16"/>
      <c r="F130" s="177"/>
      <c r="G130" s="173"/>
    </row>
    <row r="131" spans="1:13" s="8" customFormat="1" ht="9.9499999999999993" customHeight="1" x14ac:dyDescent="0.25">
      <c r="A131" s="14"/>
      <c r="B131" s="91"/>
      <c r="C131" s="16"/>
      <c r="D131" s="198"/>
      <c r="E131" s="16"/>
      <c r="F131" s="23"/>
      <c r="G131" s="173"/>
      <c r="H131" s="6"/>
      <c r="I131" s="7"/>
      <c r="K131" s="7"/>
      <c r="L131" s="7"/>
      <c r="M131" s="7"/>
    </row>
    <row r="132" spans="1:13" s="8" customFormat="1" ht="27.95" customHeight="1" x14ac:dyDescent="0.25">
      <c r="A132" s="14"/>
      <c r="B132" s="200" t="s">
        <v>1089</v>
      </c>
      <c r="C132" s="256"/>
      <c r="D132" s="256" t="s">
        <v>1090</v>
      </c>
      <c r="E132" s="16"/>
      <c r="F132" s="177" t="str">
        <f>IFERROR(ROUND(AVERAGE(F134:F134),0),"")</f>
        <v/>
      </c>
      <c r="G132" s="173"/>
      <c r="H132" s="6"/>
      <c r="I132" s="206" t="str">
        <f>F132</f>
        <v/>
      </c>
      <c r="K132" s="7"/>
      <c r="L132" s="7"/>
      <c r="M132" s="7"/>
    </row>
    <row r="133" spans="1:13" s="8" customFormat="1" ht="9.9499999999999993" customHeight="1" x14ac:dyDescent="0.25">
      <c r="A133" s="14"/>
      <c r="B133" s="200"/>
      <c r="C133" s="256"/>
      <c r="D133" s="198"/>
      <c r="E133" s="16"/>
      <c r="F133" s="23"/>
      <c r="G133" s="173"/>
      <c r="H133" s="6"/>
      <c r="I133" s="7"/>
      <c r="K133" s="7"/>
      <c r="L133" s="7"/>
      <c r="M133" s="7"/>
    </row>
    <row r="134" spans="1:13" s="8" customFormat="1" ht="27.95" customHeight="1" x14ac:dyDescent="0.25">
      <c r="A134" s="14"/>
      <c r="B134" s="204" t="s">
        <v>1091</v>
      </c>
      <c r="C134" s="16"/>
      <c r="D134" s="205" t="s">
        <v>1092</v>
      </c>
      <c r="E134" s="16"/>
      <c r="F134" s="177"/>
      <c r="G134" s="173"/>
      <c r="H134" s="6"/>
      <c r="I134" s="7"/>
      <c r="K134" s="7"/>
      <c r="L134" s="7"/>
      <c r="M134" s="7"/>
    </row>
    <row r="135" spans="1:13" s="8" customFormat="1" ht="9.9499999999999993" customHeight="1" x14ac:dyDescent="0.25">
      <c r="A135" s="14"/>
      <c r="B135" s="91"/>
      <c r="C135" s="16"/>
      <c r="D135" s="198"/>
      <c r="E135" s="16"/>
      <c r="F135" s="23"/>
      <c r="G135" s="173"/>
      <c r="H135" s="6"/>
      <c r="I135" s="7"/>
      <c r="K135" s="7"/>
      <c r="L135" s="7"/>
      <c r="M135" s="7"/>
    </row>
    <row r="136" spans="1:13" s="8" customFormat="1" ht="27.95" customHeight="1" x14ac:dyDescent="0.25">
      <c r="A136" s="14"/>
      <c r="B136" s="200" t="s">
        <v>1093</v>
      </c>
      <c r="C136" s="256"/>
      <c r="D136" s="256" t="s">
        <v>673</v>
      </c>
      <c r="E136" s="16"/>
      <c r="F136" s="177" t="str">
        <f>IFERROR(ROUND(AVERAGE(F138:F139),0),"")</f>
        <v/>
      </c>
      <c r="G136" s="173"/>
      <c r="H136" s="6"/>
      <c r="I136" s="206" t="str">
        <f>F136</f>
        <v/>
      </c>
      <c r="K136" s="7"/>
      <c r="L136" s="7"/>
      <c r="M136" s="7"/>
    </row>
    <row r="137" spans="1:13" s="8" customFormat="1" ht="9.9499999999999993" customHeight="1" x14ac:dyDescent="0.25">
      <c r="A137" s="14"/>
      <c r="B137" s="200"/>
      <c r="C137" s="256"/>
      <c r="D137" s="198"/>
      <c r="E137" s="16"/>
      <c r="F137" s="23"/>
      <c r="G137" s="173"/>
      <c r="H137" s="6"/>
      <c r="I137" s="7"/>
      <c r="K137" s="7"/>
      <c r="L137" s="7"/>
      <c r="M137" s="7"/>
    </row>
    <row r="138" spans="1:13" s="8" customFormat="1" ht="27.95" customHeight="1" x14ac:dyDescent="0.25">
      <c r="A138" s="14"/>
      <c r="B138" s="204" t="s">
        <v>1094</v>
      </c>
      <c r="C138" s="16"/>
      <c r="D138" s="205" t="s">
        <v>1095</v>
      </c>
      <c r="E138" s="16"/>
      <c r="F138" s="177"/>
      <c r="G138" s="173"/>
      <c r="H138" s="6"/>
      <c r="I138" s="7"/>
      <c r="K138" s="7"/>
      <c r="L138" s="7"/>
      <c r="M138" s="7"/>
    </row>
    <row r="139" spans="1:13" s="8" customFormat="1" ht="27.95" customHeight="1" x14ac:dyDescent="0.25">
      <c r="A139" s="14"/>
      <c r="B139" s="204" t="s">
        <v>1096</v>
      </c>
      <c r="C139" s="16"/>
      <c r="D139" s="205" t="s">
        <v>1097</v>
      </c>
      <c r="E139" s="16"/>
      <c r="F139" s="177"/>
      <c r="G139" s="173"/>
      <c r="H139" s="6"/>
      <c r="I139" s="7"/>
      <c r="K139" s="7"/>
      <c r="L139" s="7"/>
      <c r="M139" s="7"/>
    </row>
    <row r="140" spans="1:13" s="8" customFormat="1" ht="9.9499999999999993" customHeight="1" x14ac:dyDescent="0.25">
      <c r="A140" s="14"/>
      <c r="B140" s="91"/>
      <c r="C140" s="16"/>
      <c r="D140" s="198"/>
      <c r="E140" s="16"/>
      <c r="F140" s="23"/>
      <c r="G140" s="173"/>
      <c r="H140" s="6"/>
      <c r="I140" s="7"/>
      <c r="K140" s="7"/>
      <c r="L140" s="7"/>
      <c r="M140" s="7"/>
    </row>
    <row r="141" spans="1:13" s="8" customFormat="1" ht="27.95" customHeight="1" x14ac:dyDescent="0.25">
      <c r="A141" s="14"/>
      <c r="B141" s="200" t="s">
        <v>1098</v>
      </c>
      <c r="C141" s="256"/>
      <c r="D141" s="256" t="s">
        <v>678</v>
      </c>
      <c r="E141" s="16"/>
      <c r="F141" s="177" t="str">
        <f>IFERROR(ROUND(AVERAGE(F143:F143),0),"")</f>
        <v/>
      </c>
      <c r="G141" s="173"/>
      <c r="H141" s="6"/>
      <c r="I141" s="206" t="str">
        <f>F141</f>
        <v/>
      </c>
      <c r="K141" s="7"/>
      <c r="L141" s="7"/>
      <c r="M141" s="7"/>
    </row>
    <row r="142" spans="1:13" s="8" customFormat="1" ht="9.9499999999999993" customHeight="1" x14ac:dyDescent="0.25">
      <c r="A142" s="14"/>
      <c r="B142" s="200"/>
      <c r="C142" s="256"/>
      <c r="D142" s="198"/>
      <c r="E142" s="16"/>
      <c r="F142" s="23"/>
      <c r="G142" s="173"/>
      <c r="H142" s="6"/>
      <c r="I142" s="7"/>
      <c r="K142" s="7"/>
      <c r="L142" s="7"/>
      <c r="M142" s="7"/>
    </row>
    <row r="143" spans="1:13" s="8" customFormat="1" ht="27.95" customHeight="1" x14ac:dyDescent="0.25">
      <c r="A143" s="14"/>
      <c r="B143" s="204" t="s">
        <v>1099</v>
      </c>
      <c r="C143" s="16"/>
      <c r="D143" s="205" t="s">
        <v>1100</v>
      </c>
      <c r="E143" s="16"/>
      <c r="F143" s="177"/>
      <c r="G143" s="173"/>
      <c r="H143" s="6"/>
      <c r="I143" s="7"/>
      <c r="K143" s="7"/>
      <c r="L143" s="7"/>
      <c r="M143" s="7"/>
    </row>
    <row r="144" spans="1:13" s="8" customFormat="1" ht="9.9499999999999993" customHeight="1" x14ac:dyDescent="0.25">
      <c r="A144" s="14"/>
      <c r="B144" s="91"/>
      <c r="C144" s="16"/>
      <c r="D144" s="198"/>
      <c r="E144" s="16"/>
      <c r="F144" s="23"/>
      <c r="G144" s="173"/>
      <c r="H144" s="6"/>
      <c r="I144" s="7"/>
      <c r="K144" s="7"/>
      <c r="L144" s="7"/>
      <c r="M144" s="7"/>
    </row>
    <row r="145" spans="1:13" s="8" customFormat="1" ht="27.95" customHeight="1" x14ac:dyDescent="0.25">
      <c r="A145" s="14"/>
      <c r="B145" s="200" t="s">
        <v>1101</v>
      </c>
      <c r="C145" s="256"/>
      <c r="D145" s="256" t="s">
        <v>684</v>
      </c>
      <c r="E145" s="16"/>
      <c r="F145" s="177" t="str">
        <f>IFERROR(ROUND(AVERAGE(F147:F150),0),"")</f>
        <v/>
      </c>
      <c r="G145" s="173"/>
      <c r="H145" s="6"/>
      <c r="I145" s="206" t="str">
        <f>F145</f>
        <v/>
      </c>
      <c r="K145" s="7"/>
      <c r="L145" s="7"/>
      <c r="M145" s="7"/>
    </row>
    <row r="146" spans="1:13" s="8" customFormat="1" ht="9.9499999999999993" customHeight="1" x14ac:dyDescent="0.25">
      <c r="A146" s="14"/>
      <c r="B146" s="200"/>
      <c r="C146" s="256"/>
      <c r="D146" s="198"/>
      <c r="E146" s="16"/>
      <c r="F146" s="23"/>
      <c r="G146" s="173"/>
      <c r="H146" s="6"/>
      <c r="I146" s="7"/>
      <c r="K146" s="7"/>
      <c r="L146" s="7"/>
      <c r="M146" s="7"/>
    </row>
    <row r="147" spans="1:13" s="8" customFormat="1" ht="27.95" customHeight="1" x14ac:dyDescent="0.25">
      <c r="A147" s="14"/>
      <c r="B147" s="204" t="s">
        <v>1102</v>
      </c>
      <c r="C147" s="16"/>
      <c r="D147" s="205" t="s">
        <v>685</v>
      </c>
      <c r="E147" s="16"/>
      <c r="F147" s="177"/>
      <c r="G147" s="173"/>
      <c r="H147" s="6"/>
      <c r="I147" s="7"/>
      <c r="K147" s="7"/>
      <c r="L147" s="7"/>
      <c r="M147" s="7"/>
    </row>
    <row r="148" spans="1:13" s="8" customFormat="1" ht="27.95" customHeight="1" x14ac:dyDescent="0.25">
      <c r="A148" s="14"/>
      <c r="B148" s="204" t="s">
        <v>1103</v>
      </c>
      <c r="C148" s="16"/>
      <c r="D148" s="205" t="s">
        <v>1104</v>
      </c>
      <c r="E148" s="16"/>
      <c r="F148" s="177"/>
      <c r="G148" s="173"/>
      <c r="H148" s="6"/>
      <c r="I148" s="7"/>
      <c r="K148" s="7"/>
      <c r="L148" s="7"/>
      <c r="M148" s="7"/>
    </row>
    <row r="149" spans="1:13" s="8" customFormat="1" ht="27.95" customHeight="1" x14ac:dyDescent="0.25">
      <c r="A149" s="14"/>
      <c r="B149" s="204" t="s">
        <v>1105</v>
      </c>
      <c r="C149" s="16"/>
      <c r="D149" s="205" t="s">
        <v>687</v>
      </c>
      <c r="E149" s="16"/>
      <c r="F149" s="177"/>
      <c r="G149" s="173"/>
      <c r="H149" s="6"/>
      <c r="I149" s="7"/>
      <c r="K149" s="7"/>
      <c r="L149" s="7"/>
      <c r="M149" s="7"/>
    </row>
    <row r="150" spans="1:13" s="8" customFormat="1" ht="27.95" customHeight="1" x14ac:dyDescent="0.25">
      <c r="A150" s="14"/>
      <c r="B150" s="204" t="s">
        <v>1106</v>
      </c>
      <c r="C150" s="16"/>
      <c r="D150" s="205" t="s">
        <v>1107</v>
      </c>
      <c r="E150" s="16"/>
      <c r="F150" s="177"/>
      <c r="G150" s="173"/>
      <c r="H150" s="6"/>
      <c r="I150" s="7"/>
      <c r="K150" s="7"/>
      <c r="L150" s="7"/>
      <c r="M150" s="7"/>
    </row>
    <row r="151" spans="1:13" s="8" customFormat="1" ht="9.9499999999999993" customHeight="1" x14ac:dyDescent="0.25">
      <c r="A151" s="14"/>
      <c r="B151" s="91"/>
      <c r="C151" s="16"/>
      <c r="D151" s="198"/>
      <c r="E151" s="16"/>
      <c r="F151" s="23"/>
      <c r="G151" s="173"/>
      <c r="H151" s="6"/>
      <c r="I151" s="7"/>
      <c r="K151" s="7"/>
      <c r="L151" s="7"/>
      <c r="M151" s="7"/>
    </row>
    <row r="152" spans="1:13" s="8" customFormat="1" ht="27.95" customHeight="1" x14ac:dyDescent="0.25">
      <c r="A152" s="14"/>
      <c r="B152" s="200" t="s">
        <v>1108</v>
      </c>
      <c r="C152" s="256"/>
      <c r="D152" s="256" t="s">
        <v>689</v>
      </c>
      <c r="E152" s="16"/>
      <c r="F152" s="177" t="str">
        <f>IFERROR(ROUND(AVERAGE(F154:F154),0),"")</f>
        <v/>
      </c>
      <c r="G152" s="173"/>
      <c r="H152" s="6"/>
      <c r="I152" s="206" t="str">
        <f>F152</f>
        <v/>
      </c>
      <c r="K152" s="7"/>
      <c r="L152" s="7"/>
      <c r="M152" s="7"/>
    </row>
    <row r="153" spans="1:13" s="8" customFormat="1" ht="9.9499999999999993" customHeight="1" x14ac:dyDescent="0.25">
      <c r="A153" s="14"/>
      <c r="B153" s="200"/>
      <c r="C153" s="256"/>
      <c r="D153" s="198"/>
      <c r="E153" s="16"/>
      <c r="F153" s="23"/>
      <c r="G153" s="173"/>
      <c r="H153" s="6"/>
      <c r="I153" s="7"/>
      <c r="K153" s="7"/>
      <c r="L153" s="7"/>
      <c r="M153" s="7"/>
    </row>
    <row r="154" spans="1:13" s="8" customFormat="1" ht="27.95" customHeight="1" x14ac:dyDescent="0.25">
      <c r="A154" s="14"/>
      <c r="B154" s="204" t="s">
        <v>1109</v>
      </c>
      <c r="C154" s="16"/>
      <c r="D154" s="205" t="s">
        <v>1110</v>
      </c>
      <c r="E154" s="16"/>
      <c r="F154" s="177"/>
      <c r="G154" s="173"/>
      <c r="H154" s="6"/>
      <c r="I154" s="7"/>
      <c r="K154" s="7"/>
      <c r="L154" s="7"/>
      <c r="M154" s="7"/>
    </row>
    <row r="155" spans="1:13" s="8" customFormat="1" ht="9.9499999999999993" customHeight="1" x14ac:dyDescent="0.25">
      <c r="A155" s="14"/>
      <c r="B155" s="91"/>
      <c r="C155" s="16"/>
      <c r="D155" s="198"/>
      <c r="E155" s="16"/>
      <c r="F155" s="23"/>
      <c r="G155" s="173"/>
      <c r="H155" s="6"/>
      <c r="I155" s="7"/>
      <c r="K155" s="7"/>
      <c r="L155" s="7"/>
      <c r="M155" s="7"/>
    </row>
    <row r="156" spans="1:13" s="8" customFormat="1" ht="27.95" customHeight="1" x14ac:dyDescent="0.25">
      <c r="A156" s="14"/>
      <c r="B156" s="200" t="s">
        <v>1111</v>
      </c>
      <c r="C156" s="256"/>
      <c r="D156" s="256" t="s">
        <v>695</v>
      </c>
      <c r="E156" s="16"/>
      <c r="F156" s="177" t="str">
        <f>IFERROR(ROUND(AVERAGE(F158:F159),0),"")</f>
        <v/>
      </c>
      <c r="G156" s="173"/>
      <c r="H156" s="6"/>
      <c r="I156" s="206" t="str">
        <f>F156</f>
        <v/>
      </c>
      <c r="K156" s="7"/>
      <c r="L156" s="7"/>
      <c r="M156" s="7"/>
    </row>
    <row r="157" spans="1:13" s="8" customFormat="1" ht="9.9499999999999993" customHeight="1" x14ac:dyDescent="0.25">
      <c r="A157" s="14"/>
      <c r="B157" s="200"/>
      <c r="C157" s="256"/>
      <c r="D157" s="198"/>
      <c r="E157" s="16"/>
      <c r="F157" s="23"/>
      <c r="G157" s="173"/>
      <c r="H157" s="6"/>
      <c r="I157" s="7"/>
      <c r="K157" s="7"/>
      <c r="L157" s="7"/>
      <c r="M157" s="7"/>
    </row>
    <row r="158" spans="1:13" s="8" customFormat="1" ht="27.95" customHeight="1" x14ac:dyDescent="0.25">
      <c r="A158" s="14"/>
      <c r="B158" s="204" t="s">
        <v>1112</v>
      </c>
      <c r="C158" s="16"/>
      <c r="D158" s="205" t="s">
        <v>1113</v>
      </c>
      <c r="E158" s="16"/>
      <c r="F158" s="177"/>
      <c r="G158" s="173"/>
      <c r="H158" s="6"/>
      <c r="I158" s="7"/>
      <c r="K158" s="7"/>
      <c r="L158" s="7"/>
      <c r="M158" s="7"/>
    </row>
    <row r="159" spans="1:13" s="8" customFormat="1" ht="27.95" customHeight="1" x14ac:dyDescent="0.25">
      <c r="A159" s="14"/>
      <c r="B159" s="204" t="s">
        <v>1114</v>
      </c>
      <c r="C159" s="16"/>
      <c r="D159" s="205" t="s">
        <v>1115</v>
      </c>
      <c r="E159" s="16"/>
      <c r="F159" s="177"/>
      <c r="G159" s="173"/>
      <c r="H159" s="6"/>
      <c r="I159" s="7"/>
      <c r="K159" s="7"/>
      <c r="L159" s="7"/>
      <c r="M159" s="7"/>
    </row>
    <row r="160" spans="1:13" s="8" customFormat="1" ht="9.9499999999999993" customHeight="1" x14ac:dyDescent="0.25">
      <c r="A160" s="14"/>
      <c r="B160" s="91"/>
      <c r="C160" s="16"/>
      <c r="D160" s="198"/>
      <c r="E160" s="16"/>
      <c r="F160" s="23"/>
      <c r="G160" s="173"/>
      <c r="H160" s="6"/>
      <c r="I160" s="7"/>
      <c r="K160" s="7"/>
      <c r="L160" s="7"/>
      <c r="M160" s="7"/>
    </row>
    <row r="161" spans="1:13" s="8" customFormat="1" ht="27.95" customHeight="1" x14ac:dyDescent="0.25">
      <c r="A161" s="14"/>
      <c r="B161" s="200" t="s">
        <v>1116</v>
      </c>
      <c r="C161" s="256"/>
      <c r="D161" s="256" t="s">
        <v>701</v>
      </c>
      <c r="E161" s="16"/>
      <c r="F161" s="177" t="str">
        <f>IFERROR(ROUND(AVERAGE(F163:F165),0),"")</f>
        <v/>
      </c>
      <c r="G161" s="173"/>
      <c r="H161" s="6"/>
      <c r="I161" s="206" t="str">
        <f>F161</f>
        <v/>
      </c>
      <c r="K161" s="7"/>
      <c r="L161" s="7"/>
      <c r="M161" s="7"/>
    </row>
    <row r="162" spans="1:13" s="8" customFormat="1" ht="9.9499999999999993" customHeight="1" x14ac:dyDescent="0.25">
      <c r="A162" s="14"/>
      <c r="B162" s="200"/>
      <c r="C162" s="256"/>
      <c r="D162" s="198"/>
      <c r="E162" s="16"/>
      <c r="F162" s="23"/>
      <c r="G162" s="173"/>
      <c r="H162" s="6"/>
      <c r="I162" s="7"/>
      <c r="K162" s="7"/>
      <c r="L162" s="7"/>
      <c r="M162" s="7"/>
    </row>
    <row r="163" spans="1:13" s="8" customFormat="1" ht="27.95" customHeight="1" x14ac:dyDescent="0.25">
      <c r="A163" s="14"/>
      <c r="B163" s="204" t="s">
        <v>1117</v>
      </c>
      <c r="C163" s="16"/>
      <c r="D163" s="205" t="s">
        <v>1118</v>
      </c>
      <c r="E163" s="16"/>
      <c r="F163" s="177"/>
      <c r="G163" s="173"/>
      <c r="H163" s="6"/>
      <c r="I163" s="7"/>
      <c r="K163" s="7"/>
      <c r="L163" s="7"/>
      <c r="M163" s="7"/>
    </row>
    <row r="164" spans="1:13" s="8" customFormat="1" ht="27.95" customHeight="1" x14ac:dyDescent="0.25">
      <c r="A164" s="14"/>
      <c r="B164" s="204" t="s">
        <v>1119</v>
      </c>
      <c r="C164" s="16"/>
      <c r="D164" s="205" t="s">
        <v>1120</v>
      </c>
      <c r="E164" s="16"/>
      <c r="F164" s="177"/>
      <c r="G164" s="173"/>
      <c r="H164" s="6"/>
      <c r="I164" s="7"/>
      <c r="K164" s="7"/>
      <c r="L164" s="7"/>
      <c r="M164" s="7"/>
    </row>
    <row r="165" spans="1:13" s="8" customFormat="1" ht="27.95" customHeight="1" x14ac:dyDescent="0.25">
      <c r="A165" s="14"/>
      <c r="B165" s="204" t="s">
        <v>1121</v>
      </c>
      <c r="C165" s="16"/>
      <c r="D165" s="205" t="s">
        <v>1122</v>
      </c>
      <c r="E165" s="16"/>
      <c r="F165" s="177"/>
      <c r="G165" s="173"/>
      <c r="H165" s="6"/>
      <c r="I165" s="7"/>
      <c r="K165" s="7"/>
      <c r="L165" s="7"/>
      <c r="M165" s="7"/>
    </row>
    <row r="166" spans="1:13" s="8" customFormat="1" ht="9.9499999999999993" customHeight="1" x14ac:dyDescent="0.25">
      <c r="A166" s="14"/>
      <c r="B166" s="91"/>
      <c r="C166" s="16"/>
      <c r="D166" s="198"/>
      <c r="E166" s="16"/>
      <c r="F166" s="23"/>
      <c r="G166" s="173"/>
      <c r="H166" s="6"/>
      <c r="I166" s="7"/>
      <c r="K166" s="7"/>
      <c r="L166" s="7"/>
      <c r="M166" s="7"/>
    </row>
    <row r="167" spans="1:13" s="8" customFormat="1" ht="27.95" customHeight="1" x14ac:dyDescent="0.25">
      <c r="A167" s="14"/>
      <c r="B167" s="200" t="s">
        <v>1123</v>
      </c>
      <c r="C167" s="256"/>
      <c r="D167" s="256" t="s">
        <v>930</v>
      </c>
      <c r="E167" s="16"/>
      <c r="F167" s="177" t="str">
        <f>IFERROR(ROUND(AVERAGE(F169:F169),0),"")</f>
        <v/>
      </c>
      <c r="G167" s="173"/>
      <c r="H167" s="6"/>
      <c r="I167" s="206" t="str">
        <f>F167</f>
        <v/>
      </c>
      <c r="K167" s="7"/>
      <c r="L167" s="7"/>
      <c r="M167" s="7"/>
    </row>
    <row r="168" spans="1:13" s="8" customFormat="1" ht="9.9499999999999993" customHeight="1" x14ac:dyDescent="0.25">
      <c r="A168" s="14"/>
      <c r="B168" s="200"/>
      <c r="C168" s="256"/>
      <c r="D168" s="198"/>
      <c r="E168" s="16"/>
      <c r="F168" s="23"/>
      <c r="G168" s="173"/>
      <c r="H168" s="6"/>
      <c r="I168" s="7"/>
      <c r="K168" s="7"/>
      <c r="L168" s="7"/>
      <c r="M168" s="7"/>
    </row>
    <row r="169" spans="1:13" s="8" customFormat="1" ht="27.95" customHeight="1" x14ac:dyDescent="0.25">
      <c r="A169" s="14"/>
      <c r="B169" s="204" t="s">
        <v>1124</v>
      </c>
      <c r="C169" s="16"/>
      <c r="D169" s="205" t="s">
        <v>1125</v>
      </c>
      <c r="E169" s="16"/>
      <c r="F169" s="177"/>
      <c r="G169" s="173"/>
      <c r="H169" s="6"/>
      <c r="I169" s="7"/>
      <c r="K169" s="7"/>
      <c r="L169" s="7"/>
      <c r="M169" s="7"/>
    </row>
    <row r="170" spans="1:13" s="8" customFormat="1" ht="9.9499999999999993" customHeight="1" x14ac:dyDescent="0.25">
      <c r="A170" s="14"/>
      <c r="B170" s="91"/>
      <c r="C170" s="16"/>
      <c r="D170" s="198"/>
      <c r="E170" s="16"/>
      <c r="F170" s="23"/>
      <c r="G170" s="173"/>
      <c r="H170" s="6"/>
      <c r="I170" s="7"/>
      <c r="K170" s="7"/>
      <c r="L170" s="7"/>
      <c r="M170" s="7"/>
    </row>
    <row r="171" spans="1:13" s="8" customFormat="1" ht="27.95" customHeight="1" x14ac:dyDescent="0.25">
      <c r="A171" s="14"/>
      <c r="B171" s="200" t="s">
        <v>1126</v>
      </c>
      <c r="C171" s="256"/>
      <c r="D171" s="256" t="s">
        <v>712</v>
      </c>
      <c r="E171" s="16"/>
      <c r="F171" s="177" t="str">
        <f>IFERROR(ROUND(AVERAGE(F173:F175),0),"")</f>
        <v/>
      </c>
      <c r="G171" s="173"/>
      <c r="H171" s="6"/>
      <c r="I171" s="206" t="str">
        <f>F171</f>
        <v/>
      </c>
      <c r="K171" s="7"/>
      <c r="L171" s="7"/>
      <c r="M171" s="7"/>
    </row>
    <row r="172" spans="1:13" s="8" customFormat="1" ht="9.9499999999999993" customHeight="1" x14ac:dyDescent="0.25">
      <c r="A172" s="14"/>
      <c r="B172" s="200"/>
      <c r="C172" s="256"/>
      <c r="D172" s="198"/>
      <c r="E172" s="16"/>
      <c r="F172" s="23"/>
      <c r="G172" s="173"/>
      <c r="H172" s="6"/>
      <c r="I172" s="7"/>
      <c r="K172" s="7"/>
      <c r="L172" s="7"/>
      <c r="M172" s="7"/>
    </row>
    <row r="173" spans="1:13" s="8" customFormat="1" ht="27.95" customHeight="1" x14ac:dyDescent="0.25">
      <c r="A173" s="14"/>
      <c r="B173" s="204" t="s">
        <v>1127</v>
      </c>
      <c r="C173" s="16"/>
      <c r="D173" s="205" t="s">
        <v>1128</v>
      </c>
      <c r="E173" s="16"/>
      <c r="F173" s="177"/>
      <c r="G173" s="173"/>
      <c r="H173" s="6"/>
      <c r="I173" s="7"/>
      <c r="K173" s="7"/>
      <c r="L173" s="7"/>
      <c r="M173" s="7"/>
    </row>
    <row r="174" spans="1:13" s="8" customFormat="1" ht="27.95" customHeight="1" x14ac:dyDescent="0.25">
      <c r="A174" s="14"/>
      <c r="B174" s="204" t="s">
        <v>1129</v>
      </c>
      <c r="C174" s="16"/>
      <c r="D174" s="205" t="s">
        <v>1130</v>
      </c>
      <c r="E174" s="16"/>
      <c r="F174" s="177"/>
      <c r="G174" s="173"/>
      <c r="H174" s="6"/>
      <c r="I174" s="7"/>
      <c r="K174" s="7"/>
      <c r="L174" s="7"/>
      <c r="M174" s="7"/>
    </row>
    <row r="175" spans="1:13" s="8" customFormat="1" ht="27.95" customHeight="1" x14ac:dyDescent="0.25">
      <c r="A175" s="14"/>
      <c r="B175" s="204" t="s">
        <v>1131</v>
      </c>
      <c r="C175" s="16"/>
      <c r="D175" s="205" t="s">
        <v>1132</v>
      </c>
      <c r="E175" s="16"/>
      <c r="F175" s="177"/>
      <c r="G175" s="173"/>
      <c r="H175" s="6"/>
      <c r="I175" s="7"/>
      <c r="K175" s="7"/>
      <c r="L175" s="7"/>
      <c r="M175" s="7"/>
    </row>
    <row r="176" spans="1:13" s="8" customFormat="1" ht="9.9499999999999993" customHeight="1" x14ac:dyDescent="0.25">
      <c r="A176" s="14"/>
      <c r="B176" s="91"/>
      <c r="C176" s="16"/>
      <c r="D176" s="198"/>
      <c r="E176" s="16"/>
      <c r="F176" s="23"/>
      <c r="G176" s="173"/>
      <c r="H176" s="6"/>
      <c r="I176" s="7"/>
      <c r="K176" s="7"/>
      <c r="L176" s="7"/>
      <c r="M176" s="7"/>
    </row>
    <row r="177" spans="1:13" s="8" customFormat="1" ht="27.95" customHeight="1" x14ac:dyDescent="0.25">
      <c r="A177" s="14"/>
      <c r="B177" s="200" t="s">
        <v>1133</v>
      </c>
      <c r="C177" s="256"/>
      <c r="D177" s="256" t="s">
        <v>719</v>
      </c>
      <c r="E177" s="16"/>
      <c r="F177" s="177" t="str">
        <f>IFERROR(ROUND(AVERAGE(F179:F183),0),"")</f>
        <v/>
      </c>
      <c r="G177" s="173"/>
      <c r="H177" s="6"/>
      <c r="I177" s="206" t="str">
        <f>F177</f>
        <v/>
      </c>
      <c r="K177" s="7"/>
      <c r="L177" s="7"/>
      <c r="M177" s="7"/>
    </row>
    <row r="178" spans="1:13" s="8" customFormat="1" ht="9.9499999999999993" customHeight="1" x14ac:dyDescent="0.25">
      <c r="A178" s="14"/>
      <c r="B178" s="200"/>
      <c r="C178" s="256"/>
      <c r="D178" s="198"/>
      <c r="E178" s="16"/>
      <c r="F178" s="23"/>
      <c r="G178" s="173"/>
      <c r="H178" s="6"/>
      <c r="I178" s="7"/>
      <c r="K178" s="7"/>
      <c r="L178" s="7"/>
      <c r="M178" s="7"/>
    </row>
    <row r="179" spans="1:13" s="8" customFormat="1" ht="27.95" customHeight="1" x14ac:dyDescent="0.25">
      <c r="A179" s="14"/>
      <c r="B179" s="204" t="s">
        <v>1134</v>
      </c>
      <c r="C179" s="16"/>
      <c r="D179" s="205" t="s">
        <v>720</v>
      </c>
      <c r="E179" s="16"/>
      <c r="F179" s="177"/>
      <c r="G179" s="173"/>
      <c r="H179" s="6"/>
      <c r="I179" s="7"/>
      <c r="K179" s="7"/>
      <c r="L179" s="7"/>
      <c r="M179" s="7"/>
    </row>
    <row r="180" spans="1:13" s="8" customFormat="1" ht="27.95" customHeight="1" x14ac:dyDescent="0.25">
      <c r="A180" s="14"/>
      <c r="B180" s="204" t="s">
        <v>1135</v>
      </c>
      <c r="C180" s="16"/>
      <c r="D180" s="205" t="s">
        <v>721</v>
      </c>
      <c r="E180" s="16"/>
      <c r="F180" s="177"/>
      <c r="G180" s="173"/>
      <c r="H180" s="6"/>
      <c r="I180" s="7"/>
      <c r="K180" s="7"/>
      <c r="L180" s="7"/>
      <c r="M180" s="7"/>
    </row>
    <row r="181" spans="1:13" s="8" customFormat="1" ht="27.95" customHeight="1" x14ac:dyDescent="0.25">
      <c r="A181" s="14"/>
      <c r="B181" s="204" t="s">
        <v>1136</v>
      </c>
      <c r="C181" s="16"/>
      <c r="D181" s="205" t="s">
        <v>722</v>
      </c>
      <c r="E181" s="16"/>
      <c r="F181" s="177"/>
      <c r="G181" s="173"/>
      <c r="H181" s="6"/>
      <c r="I181" s="7"/>
      <c r="K181" s="7"/>
      <c r="L181" s="7"/>
      <c r="M181" s="7"/>
    </row>
    <row r="182" spans="1:13" s="8" customFormat="1" ht="27.95" customHeight="1" x14ac:dyDescent="0.25">
      <c r="A182" s="14"/>
      <c r="B182" s="204" t="s">
        <v>1137</v>
      </c>
      <c r="C182" s="16"/>
      <c r="D182" s="205" t="s">
        <v>1138</v>
      </c>
      <c r="E182" s="16"/>
      <c r="F182" s="177"/>
      <c r="G182" s="173"/>
      <c r="H182" s="6"/>
      <c r="I182" s="7"/>
      <c r="K182" s="7"/>
      <c r="L182" s="7"/>
      <c r="M182" s="7"/>
    </row>
    <row r="183" spans="1:13" s="8" customFormat="1" ht="27.95" customHeight="1" x14ac:dyDescent="0.25">
      <c r="A183" s="14"/>
      <c r="B183" s="204" t="s">
        <v>1139</v>
      </c>
      <c r="C183" s="16"/>
      <c r="D183" s="205" t="s">
        <v>724</v>
      </c>
      <c r="E183" s="16"/>
      <c r="F183" s="177"/>
      <c r="G183" s="173"/>
      <c r="H183" s="6"/>
      <c r="I183" s="7"/>
      <c r="K183" s="7"/>
      <c r="L183" s="7"/>
      <c r="M183" s="7"/>
    </row>
    <row r="184" spans="1:13" s="8" customFormat="1" ht="9.9499999999999993" customHeight="1" x14ac:dyDescent="0.25">
      <c r="A184" s="14"/>
      <c r="B184" s="91"/>
      <c r="C184" s="16"/>
      <c r="D184" s="198"/>
      <c r="E184" s="16"/>
      <c r="F184" s="23"/>
      <c r="G184" s="173"/>
      <c r="H184" s="6"/>
      <c r="I184" s="7"/>
      <c r="K184" s="7"/>
      <c r="L184" s="7"/>
      <c r="M184" s="7"/>
    </row>
    <row r="185" spans="1:13" s="8" customFormat="1" ht="27.95" customHeight="1" x14ac:dyDescent="0.25">
      <c r="A185" s="14"/>
      <c r="B185" s="200" t="s">
        <v>1140</v>
      </c>
      <c r="C185" s="256"/>
      <c r="D185" s="256" t="s">
        <v>725</v>
      </c>
      <c r="E185" s="16"/>
      <c r="F185" s="177" t="str">
        <f>IFERROR(ROUND(AVERAGE(F187:F191),0),"")</f>
        <v/>
      </c>
      <c r="G185" s="173"/>
      <c r="H185" s="6"/>
      <c r="I185" s="206" t="str">
        <f>F185</f>
        <v/>
      </c>
      <c r="K185" s="7"/>
      <c r="L185" s="7"/>
      <c r="M185" s="7"/>
    </row>
    <row r="186" spans="1:13" s="8" customFormat="1" ht="9.9499999999999993" customHeight="1" x14ac:dyDescent="0.25">
      <c r="A186" s="14"/>
      <c r="B186" s="200"/>
      <c r="C186" s="256"/>
      <c r="D186" s="198"/>
      <c r="E186" s="16"/>
      <c r="F186" s="23"/>
      <c r="G186" s="173"/>
      <c r="H186" s="6"/>
      <c r="I186" s="7"/>
      <c r="K186" s="7"/>
      <c r="L186" s="7"/>
      <c r="M186" s="7"/>
    </row>
    <row r="187" spans="1:13" s="8" customFormat="1" ht="27.95" customHeight="1" x14ac:dyDescent="0.25">
      <c r="A187" s="14"/>
      <c r="B187" s="204" t="s">
        <v>1141</v>
      </c>
      <c r="C187" s="16"/>
      <c r="D187" s="205" t="s">
        <v>726</v>
      </c>
      <c r="E187" s="16"/>
      <c r="F187" s="177"/>
      <c r="G187" s="173"/>
      <c r="H187" s="6"/>
      <c r="I187" s="7"/>
      <c r="K187" s="7"/>
      <c r="L187" s="7"/>
      <c r="M187" s="7"/>
    </row>
    <row r="188" spans="1:13" s="8" customFormat="1" ht="27.95" customHeight="1" x14ac:dyDescent="0.25">
      <c r="A188" s="14"/>
      <c r="B188" s="204" t="s">
        <v>1142</v>
      </c>
      <c r="C188" s="16"/>
      <c r="D188" s="205" t="s">
        <v>727</v>
      </c>
      <c r="E188" s="16"/>
      <c r="F188" s="177"/>
      <c r="G188" s="173"/>
      <c r="H188" s="6"/>
      <c r="I188" s="7"/>
      <c r="K188" s="7"/>
      <c r="L188" s="7"/>
      <c r="M188" s="7"/>
    </row>
    <row r="189" spans="1:13" s="8" customFormat="1" ht="27.95" customHeight="1" x14ac:dyDescent="0.25">
      <c r="A189" s="14"/>
      <c r="B189" s="204" t="s">
        <v>1143</v>
      </c>
      <c r="C189" s="16"/>
      <c r="D189" s="205" t="s">
        <v>728</v>
      </c>
      <c r="E189" s="16"/>
      <c r="F189" s="177"/>
      <c r="G189" s="173"/>
      <c r="H189" s="6"/>
      <c r="I189" s="7"/>
      <c r="K189" s="7"/>
      <c r="L189" s="7"/>
      <c r="M189" s="7"/>
    </row>
    <row r="190" spans="1:13" s="8" customFormat="1" ht="27.95" customHeight="1" x14ac:dyDescent="0.25">
      <c r="A190" s="14"/>
      <c r="B190" s="204" t="s">
        <v>1144</v>
      </c>
      <c r="C190" s="16"/>
      <c r="D190" s="205" t="s">
        <v>729</v>
      </c>
      <c r="E190" s="16"/>
      <c r="F190" s="177"/>
      <c r="G190" s="173"/>
      <c r="H190" s="6"/>
      <c r="I190" s="7"/>
      <c r="K190" s="7"/>
      <c r="L190" s="7"/>
      <c r="M190" s="7"/>
    </row>
    <row r="191" spans="1:13" s="8" customFormat="1" ht="27.95" customHeight="1" x14ac:dyDescent="0.25">
      <c r="A191" s="14"/>
      <c r="B191" s="204" t="s">
        <v>1145</v>
      </c>
      <c r="C191" s="16"/>
      <c r="D191" s="205" t="s">
        <v>730</v>
      </c>
      <c r="E191" s="16"/>
      <c r="F191" s="177"/>
      <c r="G191" s="173"/>
      <c r="H191" s="6"/>
      <c r="I191" s="7"/>
      <c r="K191" s="7"/>
      <c r="L191" s="7"/>
      <c r="M191" s="7"/>
    </row>
    <row r="192" spans="1:13" s="8" customFormat="1" ht="9.9499999999999993" customHeight="1" x14ac:dyDescent="0.25">
      <c r="A192" s="14"/>
      <c r="B192" s="91"/>
      <c r="C192" s="16"/>
      <c r="D192" s="198"/>
      <c r="E192" s="16"/>
      <c r="F192" s="23"/>
      <c r="G192" s="173"/>
      <c r="H192" s="6"/>
      <c r="I192" s="7"/>
      <c r="K192" s="7"/>
      <c r="L192" s="7"/>
      <c r="M192" s="7"/>
    </row>
    <row r="193" spans="1:13" s="8" customFormat="1" ht="27.95" customHeight="1" x14ac:dyDescent="0.25">
      <c r="A193" s="14"/>
      <c r="B193" s="200" t="s">
        <v>1146</v>
      </c>
      <c r="C193" s="256"/>
      <c r="D193" s="256" t="s">
        <v>731</v>
      </c>
      <c r="E193" s="16"/>
      <c r="F193" s="177" t="str">
        <f>IFERROR(ROUND(AVERAGE(F195:F197),0),"")</f>
        <v/>
      </c>
      <c r="G193" s="173"/>
      <c r="H193" s="6"/>
      <c r="I193" s="206" t="str">
        <f>F193</f>
        <v/>
      </c>
      <c r="K193" s="7"/>
      <c r="L193" s="7"/>
      <c r="M193" s="7"/>
    </row>
    <row r="194" spans="1:13" s="8" customFormat="1" ht="9.9499999999999993" customHeight="1" x14ac:dyDescent="0.25">
      <c r="A194" s="14"/>
      <c r="B194" s="200"/>
      <c r="C194" s="256"/>
      <c r="D194" s="198"/>
      <c r="E194" s="16"/>
      <c r="F194" s="23"/>
      <c r="G194" s="173"/>
      <c r="H194" s="6"/>
      <c r="I194" s="7"/>
      <c r="K194" s="7"/>
      <c r="L194" s="7"/>
      <c r="M194" s="7"/>
    </row>
    <row r="195" spans="1:13" s="8" customFormat="1" ht="27.95" customHeight="1" x14ac:dyDescent="0.25">
      <c r="A195" s="14"/>
      <c r="B195" s="204" t="s">
        <v>1147</v>
      </c>
      <c r="C195" s="16"/>
      <c r="D195" s="205" t="s">
        <v>1148</v>
      </c>
      <c r="E195" s="16"/>
      <c r="F195" s="177"/>
      <c r="G195" s="173"/>
      <c r="H195" s="6"/>
      <c r="I195" s="7"/>
      <c r="K195" s="7"/>
      <c r="L195" s="7"/>
      <c r="M195" s="7"/>
    </row>
    <row r="196" spans="1:13" s="8" customFormat="1" ht="27.95" customHeight="1" x14ac:dyDescent="0.25">
      <c r="A196" s="14"/>
      <c r="B196" s="204" t="s">
        <v>1149</v>
      </c>
      <c r="C196" s="16"/>
      <c r="D196" s="205" t="s">
        <v>1150</v>
      </c>
      <c r="E196" s="16"/>
      <c r="F196" s="177"/>
      <c r="G196" s="173"/>
      <c r="H196" s="6"/>
      <c r="I196" s="7"/>
      <c r="K196" s="7"/>
      <c r="L196" s="7"/>
      <c r="M196" s="7"/>
    </row>
    <row r="197" spans="1:13" s="8" customFormat="1" ht="27.95" customHeight="1" x14ac:dyDescent="0.25">
      <c r="A197" s="14"/>
      <c r="B197" s="204" t="s">
        <v>1151</v>
      </c>
      <c r="C197" s="16"/>
      <c r="D197" s="205" t="s">
        <v>1152</v>
      </c>
      <c r="E197" s="16"/>
      <c r="F197" s="177"/>
      <c r="G197" s="173"/>
      <c r="H197" s="6"/>
      <c r="I197" s="7"/>
      <c r="K197" s="7"/>
      <c r="L197" s="7"/>
      <c r="M197" s="7"/>
    </row>
    <row r="198" spans="1:13" s="8" customFormat="1" ht="9.9499999999999993" customHeight="1" x14ac:dyDescent="0.25">
      <c r="A198" s="14"/>
      <c r="B198" s="91"/>
      <c r="C198" s="16"/>
      <c r="D198" s="198"/>
      <c r="E198" s="16"/>
      <c r="F198" s="23"/>
      <c r="G198" s="173"/>
      <c r="H198" s="6"/>
      <c r="I198" s="7"/>
      <c r="K198" s="7"/>
      <c r="L198" s="7"/>
      <c r="M198" s="7"/>
    </row>
    <row r="199" spans="1:13" s="8" customFormat="1" ht="27.95" customHeight="1" x14ac:dyDescent="0.25">
      <c r="A199" s="14"/>
      <c r="B199" s="200" t="s">
        <v>1153</v>
      </c>
      <c r="C199" s="256"/>
      <c r="D199" s="256" t="s">
        <v>967</v>
      </c>
      <c r="E199" s="16"/>
      <c r="F199" s="177" t="str">
        <f>IFERROR(ROUND(AVERAGE(F201:F206),0),"")</f>
        <v/>
      </c>
      <c r="G199" s="173"/>
      <c r="H199" s="6"/>
      <c r="I199" s="206" t="str">
        <f>F199</f>
        <v/>
      </c>
      <c r="K199" s="7"/>
      <c r="L199" s="7"/>
      <c r="M199" s="7"/>
    </row>
    <row r="200" spans="1:13" s="8" customFormat="1" ht="9.9499999999999993" customHeight="1" x14ac:dyDescent="0.25">
      <c r="A200" s="14"/>
      <c r="B200" s="91"/>
      <c r="C200" s="16"/>
      <c r="D200" s="198"/>
      <c r="E200" s="16"/>
      <c r="F200" s="23"/>
      <c r="G200" s="173"/>
      <c r="H200" s="6"/>
      <c r="I200" s="7"/>
      <c r="K200" s="7"/>
      <c r="L200" s="7"/>
      <c r="M200" s="7"/>
    </row>
    <row r="201" spans="1:13" s="8" customFormat="1" ht="27.95" customHeight="1" x14ac:dyDescent="0.25">
      <c r="A201" s="14"/>
      <c r="B201" s="204" t="s">
        <v>1154</v>
      </c>
      <c r="C201" s="16"/>
      <c r="D201" s="205" t="s">
        <v>1155</v>
      </c>
      <c r="E201" s="16"/>
      <c r="F201" s="177"/>
      <c r="G201" s="173"/>
      <c r="H201" s="6"/>
      <c r="I201" s="7"/>
      <c r="K201" s="7"/>
      <c r="L201" s="7"/>
      <c r="M201" s="7"/>
    </row>
    <row r="202" spans="1:13" s="8" customFormat="1" ht="27.95" customHeight="1" x14ac:dyDescent="0.25">
      <c r="A202" s="14"/>
      <c r="B202" s="204" t="s">
        <v>1156</v>
      </c>
      <c r="C202" s="16"/>
      <c r="D202" s="205" t="s">
        <v>1157</v>
      </c>
      <c r="E202" s="16"/>
      <c r="F202" s="177"/>
      <c r="G202" s="173"/>
      <c r="H202" s="6"/>
      <c r="I202" s="7"/>
      <c r="K202" s="7"/>
      <c r="L202" s="7"/>
      <c r="M202" s="7"/>
    </row>
    <row r="203" spans="1:13" s="8" customFormat="1" ht="27.95" customHeight="1" x14ac:dyDescent="0.25">
      <c r="A203" s="14"/>
      <c r="B203" s="204" t="s">
        <v>1158</v>
      </c>
      <c r="C203" s="16"/>
      <c r="D203" s="205" t="s">
        <v>1159</v>
      </c>
      <c r="E203" s="16"/>
      <c r="F203" s="177"/>
      <c r="G203" s="173"/>
      <c r="H203" s="6"/>
      <c r="I203" s="7"/>
      <c r="K203" s="7"/>
      <c r="L203" s="7"/>
      <c r="M203" s="7"/>
    </row>
    <row r="204" spans="1:13" s="8" customFormat="1" ht="27.95" customHeight="1" x14ac:dyDescent="0.25">
      <c r="A204" s="14"/>
      <c r="B204" s="204" t="s">
        <v>1160</v>
      </c>
      <c r="C204" s="16"/>
      <c r="D204" s="205" t="s">
        <v>1161</v>
      </c>
      <c r="E204" s="16"/>
      <c r="F204" s="177"/>
      <c r="G204" s="173"/>
      <c r="H204" s="6"/>
      <c r="I204" s="7"/>
      <c r="K204" s="7"/>
      <c r="L204" s="7"/>
      <c r="M204" s="7"/>
    </row>
    <row r="205" spans="1:13" s="8" customFormat="1" ht="27.95" customHeight="1" x14ac:dyDescent="0.25">
      <c r="A205" s="14"/>
      <c r="B205" s="204" t="s">
        <v>1162</v>
      </c>
      <c r="C205" s="16"/>
      <c r="D205" s="205" t="s">
        <v>1163</v>
      </c>
      <c r="E205" s="16"/>
      <c r="F205" s="177"/>
      <c r="G205" s="173"/>
      <c r="H205" s="6"/>
      <c r="I205" s="7"/>
      <c r="K205" s="7"/>
      <c r="L205" s="7"/>
      <c r="M205" s="7"/>
    </row>
    <row r="206" spans="1:13" s="8" customFormat="1" ht="27.95" customHeight="1" x14ac:dyDescent="0.25">
      <c r="A206" s="14"/>
      <c r="B206" s="204" t="s">
        <v>1164</v>
      </c>
      <c r="C206" s="16"/>
      <c r="D206" s="205" t="s">
        <v>1165</v>
      </c>
      <c r="E206" s="16"/>
      <c r="F206" s="177"/>
      <c r="G206" s="173"/>
      <c r="H206" s="6"/>
      <c r="I206" s="7"/>
      <c r="K206" s="7"/>
      <c r="L206" s="7"/>
      <c r="M206" s="7"/>
    </row>
    <row r="207" spans="1:13" s="8" customFormat="1" ht="9.9499999999999993" customHeight="1" x14ac:dyDescent="0.25">
      <c r="A207" s="14"/>
      <c r="B207" s="91"/>
      <c r="C207" s="16"/>
      <c r="D207" s="198"/>
      <c r="E207" s="16"/>
      <c r="F207" s="23"/>
      <c r="G207" s="173"/>
      <c r="H207" s="6"/>
      <c r="I207" s="7"/>
      <c r="K207" s="7"/>
      <c r="L207" s="7"/>
      <c r="M207" s="7"/>
    </row>
    <row r="208" spans="1:13" s="8" customFormat="1" ht="27.95" customHeight="1" x14ac:dyDescent="0.25">
      <c r="A208" s="14"/>
      <c r="B208" s="91"/>
      <c r="C208" s="16"/>
      <c r="D208" s="269" t="s">
        <v>736</v>
      </c>
      <c r="E208" s="16"/>
      <c r="F208" s="221">
        <f>I208</f>
        <v>0</v>
      </c>
      <c r="G208" s="173"/>
      <c r="H208" s="6"/>
      <c r="I208" s="206">
        <f>COUNTIF(I$9:I$199,3)</f>
        <v>0</v>
      </c>
      <c r="K208" s="7"/>
      <c r="L208" s="7"/>
      <c r="M208" s="7"/>
    </row>
    <row r="209" spans="1:13" s="8" customFormat="1" ht="27.95" customHeight="1" x14ac:dyDescent="0.25">
      <c r="A209" s="14"/>
      <c r="B209" s="91"/>
      <c r="C209" s="16"/>
      <c r="D209" s="269" t="s">
        <v>737</v>
      </c>
      <c r="E209" s="16"/>
      <c r="F209" s="195">
        <f>I209</f>
        <v>0</v>
      </c>
      <c r="G209" s="173"/>
      <c r="H209" s="6"/>
      <c r="I209" s="206">
        <f>COUNTIF(I$9:I$199,2)</f>
        <v>0</v>
      </c>
      <c r="K209" s="7"/>
      <c r="L209" s="7"/>
      <c r="M209" s="7"/>
    </row>
    <row r="210" spans="1:13" s="8" customFormat="1" ht="27.95" customHeight="1" x14ac:dyDescent="0.25">
      <c r="A210" s="14"/>
      <c r="B210" s="91"/>
      <c r="C210" s="16"/>
      <c r="D210" s="269" t="s">
        <v>738</v>
      </c>
      <c r="E210" s="16"/>
      <c r="F210" s="166">
        <f>I210</f>
        <v>0</v>
      </c>
      <c r="G210" s="173"/>
      <c r="H210" s="6"/>
      <c r="I210" s="206">
        <f>COUNTIF(I$9:I$199,1)</f>
        <v>0</v>
      </c>
      <c r="K210" s="7"/>
      <c r="L210" s="7"/>
      <c r="M210" s="7"/>
    </row>
    <row r="211" spans="1:13" s="8" customFormat="1" ht="27.95" customHeight="1" x14ac:dyDescent="0.25">
      <c r="A211" s="14"/>
      <c r="B211" s="91"/>
      <c r="C211" s="16"/>
      <c r="D211" s="269" t="s">
        <v>739</v>
      </c>
      <c r="E211" s="16"/>
      <c r="F211" s="194">
        <f>I211</f>
        <v>0</v>
      </c>
      <c r="G211" s="173"/>
      <c r="H211" s="6"/>
      <c r="I211" s="206">
        <f>COUNTIF(I$9:I$199,0)</f>
        <v>0</v>
      </c>
      <c r="K211" s="7"/>
      <c r="L211" s="7"/>
      <c r="M211" s="7"/>
    </row>
    <row r="212" spans="1:13" s="8" customFormat="1" ht="9.9499999999999993" customHeight="1" x14ac:dyDescent="0.25">
      <c r="A212" s="19"/>
      <c r="B212" s="51"/>
      <c r="C212" s="20"/>
      <c r="D212" s="202"/>
      <c r="E212" s="20"/>
      <c r="F212" s="203"/>
      <c r="G212" s="185"/>
      <c r="H212" s="6"/>
      <c r="I212" s="7"/>
      <c r="K212" s="7"/>
      <c r="L212" s="7"/>
      <c r="M212" s="7"/>
    </row>
  </sheetData>
  <sheetProtection algorithmName="SHA-512" hashValue="7lc4XCZtKt77BKOJM8zgEeTZjZfK3ZRrnAjgbFTVC1eYp2rBKweyMhp0R29Lz4oQqT2BWiFQiOR9yef7BliX2Q==" saltValue="I6p0E5FrKLI9oN1JERSZrg==" spinCount="100000" sheet="1" objects="1" scenarios="1"/>
  <mergeCells count="3">
    <mergeCell ref="B4:F4"/>
    <mergeCell ref="D6:F6"/>
    <mergeCell ref="B2:F2"/>
  </mergeCells>
  <conditionalFormatting sqref="F198 F200">
    <cfRule type="cellIs" dxfId="23" priority="21" operator="equal">
      <formula>3</formula>
    </cfRule>
    <cfRule type="cellIs" dxfId="22" priority="22" operator="equal">
      <formula>2</formula>
    </cfRule>
    <cfRule type="cellIs" dxfId="21" priority="23" operator="equal">
      <formula>1</formula>
    </cfRule>
  </conditionalFormatting>
  <conditionalFormatting sqref="F11:F15">
    <cfRule type="cellIs" dxfId="20" priority="17" operator="equal">
      <formula>1</formula>
    </cfRule>
    <cfRule type="cellIs" dxfId="19" priority="18" operator="equal">
      <formula>3</formula>
    </cfRule>
    <cfRule type="cellIs" dxfId="18" priority="19" operator="equal">
      <formula>2</formula>
    </cfRule>
    <cfRule type="cellIs" dxfId="17" priority="20" operator="equal">
      <formula>0</formula>
    </cfRule>
  </conditionalFormatting>
  <conditionalFormatting sqref="F201:F206 F195:F197 F187:F191 F179:F183 F173:F175 F169 F163:F165 F158:F159 F154 F147:F150 F143 F138:F139 F134 F129:F130 F120:F124 F112:F116 F104:F108 F97:F100 F89:F93 F81:F85 F73:F77 F65:F69 F57:F61 F49:F53 F42:F44 F36:F38 F27:F32 F19:F23">
    <cfRule type="cellIs" dxfId="16" priority="12" operator="equal">
      <formula>1</formula>
    </cfRule>
    <cfRule type="cellIs" dxfId="15" priority="13" operator="equal">
      <formula>3</formula>
    </cfRule>
    <cfRule type="cellIs" dxfId="14" priority="14" operator="equal">
      <formula>2</formula>
    </cfRule>
    <cfRule type="cellIs" dxfId="13" priority="15" operator="equal">
      <formula>0</formula>
    </cfRule>
  </conditionalFormatting>
  <conditionalFormatting sqref="F9">
    <cfRule type="cellIs" dxfId="12" priority="7" operator="equal">
      <formula>1</formula>
    </cfRule>
    <cfRule type="cellIs" dxfId="11" priority="8" operator="equal">
      <formula>3</formula>
    </cfRule>
    <cfRule type="cellIs" dxfId="10" priority="9" operator="equal">
      <formula>2</formula>
    </cfRule>
    <cfRule type="cellIs" dxfId="9" priority="10" operator="equal">
      <formula>0</formula>
    </cfRule>
  </conditionalFormatting>
  <conditionalFormatting sqref="F199 F193 F185 F177 F171 F167 F161 F156 F152 F145 F141 F136 F132 F127 F118 F110 F102 F95 F87 F79 F71 F63 F55 F47 F40 F34 F25 F17">
    <cfRule type="cellIs" dxfId="8" priority="2" operator="equal">
      <formula>1</formula>
    </cfRule>
    <cfRule type="cellIs" dxfId="7" priority="3" operator="equal">
      <formula>3</formula>
    </cfRule>
    <cfRule type="cellIs" dxfId="6" priority="4" operator="equal">
      <formula>2</formula>
    </cfRule>
    <cfRule type="cellIs" dxfId="5" priority="5" operator="equal">
      <formula>0</formula>
    </cfRule>
  </conditionalFormatting>
  <dataValidations count="2">
    <dataValidation type="whole" allowBlank="1" showInputMessage="1" showErrorMessage="1" error="Geben Sie einen Wert von 0 bis 3 ein!" sqref="F11:F15 F19:F23 F27:F32 F36:F38 F42:F44 F49:F53 F57:F61 F65:F69 F73:F77 F81:F85 F89:F93 F97:F100 F104:F108 F112:F116 F120:F124 F129:F130 F134 F138:F139 F143 F147:F150 F154 F158:F159 F163:F165 F169 F173:F175 F179:F183 F187:F191 F195:F197 F201:F206" xr:uid="{CE9CBF3A-CE33-43B6-9A09-4932128D1EC5}">
      <formula1>0</formula1>
      <formula2>3</formula2>
    </dataValidation>
    <dataValidation type="whole" allowBlank="1" showInputMessage="1" showErrorMessage="1" error="Geben Sie 1, 2 oder 3 ein!" sqref="F198 F200" xr:uid="{B78816C8-F8DE-4419-95B5-4B356E4783FC}">
      <formula1>1</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and C
Recertification application
Self-assessment portfolio management&amp;R&amp;G</oddHeader>
    <oddFooter>&amp;L&amp;"Verdana,Standard"&amp;9© VZPM&amp;C&amp;"Verdana,Standard"&amp;9&amp;F&amp;R&amp;"Verdana,Standard"&amp;9&amp;A Page &amp;P/&amp;N</oddFooter>
  </headerFooter>
  <ignoredErrors>
    <ignoredError sqref="B8" numberStoredAsText="1"/>
    <ignoredError sqref="B9:B45 B127:B206 B47:B125" twoDigitTextYear="1"/>
    <ignoredError sqref="B126 B46" twoDigitTextYear="1" numberStoredAsText="1"/>
    <ignoredError sqref="F9:F206"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6" operator="notContains" id="{4D629A88-4CA5-4665-8DE2-9FC8AD3B2FE6}">
            <xm:f>ISERROR(SEARCH("",F11))</xm:f>
            <xm:f>""</xm:f>
            <x14:dxf>
              <fill>
                <patternFill>
                  <bgColor theme="0"/>
                </patternFill>
              </fill>
            </x14:dxf>
          </x14:cfRule>
          <xm:sqref>F11:F15</xm:sqref>
        </x14:conditionalFormatting>
        <x14:conditionalFormatting xmlns:xm="http://schemas.microsoft.com/office/excel/2006/main">
          <x14:cfRule type="notContainsText" priority="11" operator="notContains" id="{95390A5F-9661-4DC2-8562-261F904DABB2}">
            <xm:f>ISERROR(SEARCH("",F19))</xm:f>
            <xm:f>""</xm:f>
            <x14:dxf>
              <fill>
                <patternFill>
                  <bgColor theme="0"/>
                </patternFill>
              </fill>
            </x14:dxf>
          </x14:cfRule>
          <xm:sqref>F201:F206 F195:F197 F187:F191 F179:F183 F173:F175 F169 F163:F165 F158:F159 F154 F147:F150 F143 F138:F139 F134 F129:F130 F120:F124 F112:F116 F104:F108 F97:F100 F89:F93 F81:F85 F73:F77 F65:F69 F57:F61 F49:F53 F42:F44 F36:F38 F27:F32 F19:F23</xm:sqref>
        </x14:conditionalFormatting>
        <x14:conditionalFormatting xmlns:xm="http://schemas.microsoft.com/office/excel/2006/main">
          <x14:cfRule type="notContainsText" priority="6" operator="notContains" id="{D53118D0-C11B-4A4D-A183-063783B69BB1}">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 operator="notContains" id="{126EB11E-0C65-44B8-870C-4A4D3BB53444}">
            <xm:f>ISERROR(SEARCH("",F17))</xm:f>
            <xm:f>""</xm:f>
            <x14:dxf>
              <fill>
                <patternFill>
                  <bgColor theme="0" tint="-0.14996795556505021"/>
                </patternFill>
              </fill>
            </x14:dxf>
          </x14:cfRule>
          <xm:sqref>F199 F193 F185 F177 F171 F167 F161 F156 F152 F145 F141 F136 F132 F127 F118 F110 F102 F95 F87 F79 F71 F63 F55 F47 F40 F34 F25 F17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85D6-A0CD-43DE-97D8-A818CB8DF8BD}">
  <sheetPr>
    <tabColor theme="9" tint="0.39997558519241921"/>
    <pageSetUpPr fitToPage="1"/>
  </sheetPr>
  <dimension ref="A1:U50"/>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81" customWidth="1"/>
    <col min="2" max="2" width="3.7109375" style="191" customWidth="1"/>
    <col min="3" max="3" width="30.7109375" style="81" customWidth="1"/>
    <col min="4" max="4" width="36.7109375" style="81" customWidth="1"/>
    <col min="5" max="5" width="1.7109375" style="81" customWidth="1"/>
    <col min="6" max="9" width="42.7109375" style="81" customWidth="1"/>
    <col min="10" max="10" width="1.7109375" style="80" customWidth="1"/>
    <col min="11" max="11" width="1.7109375" style="79" customWidth="1"/>
    <col min="12" max="14" width="11.42578125" style="80"/>
    <col min="15" max="16384" width="11.42578125" style="81"/>
  </cols>
  <sheetData>
    <row r="1" spans="1:21" s="80" customFormat="1" ht="9.9499999999999993" customHeight="1" x14ac:dyDescent="0.25">
      <c r="A1" s="76"/>
      <c r="B1" s="189"/>
      <c r="C1" s="77"/>
      <c r="D1" s="77"/>
      <c r="E1" s="77"/>
      <c r="F1" s="77"/>
      <c r="G1" s="77"/>
      <c r="H1" s="77"/>
      <c r="I1" s="77"/>
      <c r="J1" s="78"/>
      <c r="K1" s="79"/>
      <c r="O1" s="81"/>
      <c r="P1" s="81"/>
      <c r="Q1" s="81"/>
      <c r="R1" s="81"/>
      <c r="S1" s="81"/>
      <c r="T1" s="81"/>
      <c r="U1" s="81"/>
    </row>
    <row r="2" spans="1:21" s="80" customFormat="1" ht="18" customHeight="1" x14ac:dyDescent="0.25">
      <c r="A2" s="82"/>
      <c r="B2" s="419" t="s">
        <v>1166</v>
      </c>
      <c r="C2" s="419"/>
      <c r="D2" s="419"/>
      <c r="E2" s="419"/>
      <c r="F2" s="419"/>
      <c r="G2" s="260"/>
      <c r="H2" s="260"/>
      <c r="I2" s="260"/>
      <c r="J2" s="84"/>
      <c r="K2" s="79"/>
      <c r="O2" s="81"/>
      <c r="P2" s="81"/>
      <c r="Q2" s="81"/>
      <c r="R2" s="81"/>
      <c r="S2" s="81"/>
      <c r="T2" s="81"/>
      <c r="U2" s="81"/>
    </row>
    <row r="3" spans="1:21" s="80" customFormat="1" ht="18" customHeight="1" x14ac:dyDescent="0.25">
      <c r="A3" s="82"/>
      <c r="B3" s="188"/>
      <c r="C3" s="95"/>
      <c r="D3" s="95"/>
      <c r="E3" s="95"/>
      <c r="F3" s="420" t="s">
        <v>1167</v>
      </c>
      <c r="G3" s="420"/>
      <c r="H3" s="420"/>
      <c r="I3" s="420"/>
      <c r="J3" s="84"/>
      <c r="K3" s="79"/>
      <c r="O3" s="81"/>
      <c r="P3" s="81"/>
      <c r="Q3" s="81"/>
      <c r="R3" s="81"/>
      <c r="S3" s="81"/>
      <c r="T3" s="81"/>
      <c r="U3" s="81"/>
    </row>
    <row r="4" spans="1:21" s="80" customFormat="1" ht="18" customHeight="1" x14ac:dyDescent="0.25">
      <c r="A4" s="82"/>
      <c r="B4" s="188"/>
      <c r="C4" s="95" t="s">
        <v>1168</v>
      </c>
      <c r="D4" s="95" t="s">
        <v>1169</v>
      </c>
      <c r="E4" s="95"/>
      <c r="F4" s="208">
        <v>1</v>
      </c>
      <c r="G4" s="208">
        <v>2</v>
      </c>
      <c r="H4" s="208">
        <v>3</v>
      </c>
      <c r="I4" s="208">
        <v>4</v>
      </c>
      <c r="J4" s="84"/>
      <c r="K4" s="79"/>
      <c r="O4" s="81"/>
      <c r="P4" s="81"/>
      <c r="Q4" s="81"/>
      <c r="R4" s="81"/>
      <c r="S4" s="81"/>
      <c r="T4" s="81"/>
      <c r="U4" s="81"/>
    </row>
    <row r="5" spans="1:21" s="80" customFormat="1" ht="9.9499999999999993" customHeight="1" x14ac:dyDescent="0.25">
      <c r="A5" s="82"/>
      <c r="B5" s="188"/>
      <c r="C5" s="95"/>
      <c r="D5" s="95"/>
      <c r="E5" s="95"/>
      <c r="F5" s="208"/>
      <c r="G5" s="208"/>
      <c r="H5" s="208"/>
      <c r="I5" s="208"/>
      <c r="J5" s="84"/>
      <c r="K5" s="79"/>
      <c r="O5" s="81"/>
      <c r="P5" s="81"/>
      <c r="Q5" s="81"/>
      <c r="R5" s="81"/>
      <c r="S5" s="81"/>
      <c r="T5" s="81"/>
      <c r="U5" s="81"/>
    </row>
    <row r="6" spans="1:21" s="80" customFormat="1" ht="63.95" customHeight="1" x14ac:dyDescent="0.25">
      <c r="A6" s="82"/>
      <c r="B6" s="421">
        <v>1</v>
      </c>
      <c r="C6" s="422" t="s">
        <v>1170</v>
      </c>
      <c r="D6" s="94" t="s">
        <v>1171</v>
      </c>
      <c r="E6" s="74"/>
      <c r="F6" s="209" t="s">
        <v>1172</v>
      </c>
      <c r="G6" s="209" t="s">
        <v>1173</v>
      </c>
      <c r="H6" s="209" t="s">
        <v>1174</v>
      </c>
      <c r="I6" s="209" t="s">
        <v>1175</v>
      </c>
      <c r="J6" s="84"/>
      <c r="K6" s="79"/>
      <c r="O6" s="81"/>
      <c r="P6" s="81"/>
      <c r="Q6" s="81"/>
      <c r="R6" s="81"/>
      <c r="S6" s="81"/>
      <c r="T6" s="81"/>
      <c r="U6" s="81"/>
    </row>
    <row r="7" spans="1:21" s="80" customFormat="1" ht="39.950000000000003" customHeight="1" x14ac:dyDescent="0.25">
      <c r="A7" s="82"/>
      <c r="B7" s="421"/>
      <c r="C7" s="422"/>
      <c r="D7" s="94" t="s">
        <v>1176</v>
      </c>
      <c r="E7" s="74"/>
      <c r="F7" s="209" t="s">
        <v>1177</v>
      </c>
      <c r="G7" s="209" t="s">
        <v>1178</v>
      </c>
      <c r="H7" s="209" t="s">
        <v>1179</v>
      </c>
      <c r="I7" s="209" t="s">
        <v>1180</v>
      </c>
      <c r="J7" s="84"/>
      <c r="K7" s="79"/>
      <c r="O7" s="81"/>
      <c r="P7" s="81"/>
      <c r="Q7" s="81"/>
      <c r="R7" s="81"/>
      <c r="S7" s="81"/>
      <c r="T7" s="81"/>
      <c r="U7" s="81"/>
    </row>
    <row r="8" spans="1:21" s="80" customFormat="1" ht="39.950000000000003" customHeight="1" x14ac:dyDescent="0.25">
      <c r="A8" s="82"/>
      <c r="B8" s="421"/>
      <c r="C8" s="422"/>
      <c r="D8" s="94" t="s">
        <v>1181</v>
      </c>
      <c r="E8" s="74"/>
      <c r="F8" s="209" t="s">
        <v>1182</v>
      </c>
      <c r="G8" s="209" t="s">
        <v>1183</v>
      </c>
      <c r="H8" s="209" t="s">
        <v>1184</v>
      </c>
      <c r="I8" s="209" t="s">
        <v>1185</v>
      </c>
      <c r="J8" s="84"/>
      <c r="K8" s="79"/>
      <c r="O8" s="81"/>
      <c r="P8" s="81"/>
      <c r="Q8" s="81"/>
      <c r="R8" s="81"/>
      <c r="S8" s="81"/>
      <c r="T8" s="81"/>
      <c r="U8" s="81"/>
    </row>
    <row r="9" spans="1:21" s="80" customFormat="1" ht="51.95" customHeight="1" x14ac:dyDescent="0.25">
      <c r="A9" s="82"/>
      <c r="B9" s="421"/>
      <c r="C9" s="422"/>
      <c r="D9" s="94" t="s">
        <v>1186</v>
      </c>
      <c r="E9" s="74"/>
      <c r="F9" s="209" t="s">
        <v>1187</v>
      </c>
      <c r="G9" s="209" t="s">
        <v>1188</v>
      </c>
      <c r="H9" s="209" t="s">
        <v>1189</v>
      </c>
      <c r="I9" s="209" t="s">
        <v>1190</v>
      </c>
      <c r="J9" s="84"/>
      <c r="K9" s="79"/>
      <c r="O9" s="81"/>
      <c r="P9" s="81"/>
      <c r="Q9" s="81"/>
      <c r="R9" s="81"/>
      <c r="S9" s="81"/>
      <c r="T9" s="81"/>
      <c r="U9" s="81"/>
    </row>
    <row r="10" spans="1:21" s="80" customFormat="1" x14ac:dyDescent="0.25">
      <c r="A10" s="82"/>
      <c r="B10" s="261"/>
      <c r="C10" s="88"/>
      <c r="D10" s="95"/>
      <c r="E10" s="95"/>
      <c r="F10" s="210"/>
      <c r="G10" s="210"/>
      <c r="H10" s="210"/>
      <c r="I10" s="210"/>
      <c r="J10" s="84"/>
      <c r="K10" s="79"/>
      <c r="O10" s="81"/>
      <c r="P10" s="81"/>
      <c r="Q10" s="81"/>
      <c r="R10" s="81"/>
      <c r="S10" s="81"/>
      <c r="T10" s="81"/>
      <c r="U10" s="81"/>
    </row>
    <row r="11" spans="1:21" s="80" customFormat="1" ht="63.95" customHeight="1" x14ac:dyDescent="0.25">
      <c r="A11" s="82"/>
      <c r="B11" s="421">
        <v>2</v>
      </c>
      <c r="C11" s="422" t="s">
        <v>1191</v>
      </c>
      <c r="D11" s="94" t="s">
        <v>1192</v>
      </c>
      <c r="E11" s="74"/>
      <c r="F11" s="209" t="s">
        <v>1193</v>
      </c>
      <c r="G11" s="209" t="s">
        <v>1194</v>
      </c>
      <c r="H11" s="209" t="s">
        <v>1195</v>
      </c>
      <c r="I11" s="209" t="s">
        <v>1196</v>
      </c>
      <c r="J11" s="84"/>
      <c r="K11" s="79"/>
      <c r="M11" s="418"/>
      <c r="N11" s="418"/>
      <c r="O11" s="418"/>
      <c r="P11" s="418"/>
      <c r="Q11" s="418"/>
      <c r="R11" s="418"/>
      <c r="S11" s="418"/>
      <c r="T11" s="81"/>
      <c r="U11" s="81"/>
    </row>
    <row r="12" spans="1:21" s="80" customFormat="1" ht="51.95" customHeight="1" x14ac:dyDescent="0.25">
      <c r="A12" s="82"/>
      <c r="B12" s="421"/>
      <c r="C12" s="422"/>
      <c r="D12" s="207" t="s">
        <v>1197</v>
      </c>
      <c r="E12" s="74"/>
      <c r="F12" s="209" t="s">
        <v>1198</v>
      </c>
      <c r="G12" s="209" t="s">
        <v>1199</v>
      </c>
      <c r="H12" s="209" t="s">
        <v>1200</v>
      </c>
      <c r="I12" s="209" t="s">
        <v>1201</v>
      </c>
      <c r="J12" s="84"/>
      <c r="K12" s="79"/>
      <c r="M12" s="8"/>
      <c r="N12" s="8"/>
      <c r="O12" s="8"/>
      <c r="P12" s="8"/>
      <c r="Q12" s="8"/>
      <c r="R12" s="8"/>
      <c r="S12" s="8"/>
      <c r="T12" s="81"/>
      <c r="U12" s="81"/>
    </row>
    <row r="13" spans="1:21" s="80" customFormat="1" x14ac:dyDescent="0.25">
      <c r="A13" s="82"/>
      <c r="B13" s="261"/>
      <c r="C13" s="88"/>
      <c r="D13" s="95"/>
      <c r="E13" s="95"/>
      <c r="F13" s="210"/>
      <c r="G13" s="210"/>
      <c r="H13" s="210"/>
      <c r="I13" s="210"/>
      <c r="J13" s="84"/>
      <c r="K13" s="79"/>
      <c r="M13" s="418"/>
      <c r="N13" s="418"/>
      <c r="O13" s="418"/>
      <c r="P13" s="418"/>
      <c r="Q13" s="418"/>
      <c r="R13" s="418"/>
      <c r="S13" s="418"/>
      <c r="T13" s="81"/>
      <c r="U13" s="81"/>
    </row>
    <row r="14" spans="1:21" s="80" customFormat="1" ht="18" customHeight="1" x14ac:dyDescent="0.25">
      <c r="A14" s="82"/>
      <c r="B14" s="421">
        <v>3</v>
      </c>
      <c r="C14" s="422" t="s">
        <v>1202</v>
      </c>
      <c r="D14" s="213" t="s">
        <v>1203</v>
      </c>
      <c r="E14" s="95"/>
      <c r="F14" s="214" t="s">
        <v>1204</v>
      </c>
      <c r="G14" s="214" t="s">
        <v>1205</v>
      </c>
      <c r="H14" s="214" t="s">
        <v>1206</v>
      </c>
      <c r="I14" s="214" t="s">
        <v>1207</v>
      </c>
      <c r="J14" s="84"/>
      <c r="K14" s="79"/>
      <c r="M14" s="418"/>
      <c r="N14" s="418"/>
      <c r="O14" s="418"/>
      <c r="P14" s="418"/>
      <c r="Q14" s="418"/>
      <c r="R14" s="418"/>
      <c r="S14" s="418"/>
      <c r="T14" s="81"/>
      <c r="U14" s="81"/>
    </row>
    <row r="15" spans="1:21" s="80" customFormat="1" ht="18" customHeight="1" x14ac:dyDescent="0.25">
      <c r="A15" s="82"/>
      <c r="B15" s="421"/>
      <c r="C15" s="422"/>
      <c r="D15" s="213" t="s">
        <v>1208</v>
      </c>
      <c r="E15" s="95"/>
      <c r="F15" s="214" t="s">
        <v>1209</v>
      </c>
      <c r="G15" s="214" t="s">
        <v>1210</v>
      </c>
      <c r="H15" s="214" t="s">
        <v>1211</v>
      </c>
      <c r="I15" s="214" t="s">
        <v>1212</v>
      </c>
      <c r="J15" s="84"/>
      <c r="K15" s="79"/>
      <c r="M15" s="8"/>
      <c r="N15" s="8"/>
      <c r="O15" s="8"/>
      <c r="P15" s="8"/>
      <c r="Q15" s="8"/>
      <c r="R15" s="8"/>
      <c r="S15" s="8"/>
      <c r="T15" s="81"/>
      <c r="U15" s="81"/>
    </row>
    <row r="16" spans="1:21" s="80" customFormat="1" ht="75.95" customHeight="1" x14ac:dyDescent="0.25">
      <c r="A16" s="82"/>
      <c r="B16" s="421"/>
      <c r="C16" s="422"/>
      <c r="D16" s="94" t="s">
        <v>1213</v>
      </c>
      <c r="E16" s="74"/>
      <c r="F16" s="209" t="s">
        <v>1214</v>
      </c>
      <c r="G16" s="209" t="s">
        <v>1215</v>
      </c>
      <c r="H16" s="209" t="s">
        <v>1216</v>
      </c>
      <c r="I16" s="209" t="s">
        <v>1217</v>
      </c>
      <c r="J16" s="84"/>
      <c r="K16" s="79"/>
      <c r="M16" s="8"/>
      <c r="N16" s="8"/>
      <c r="O16" s="8"/>
      <c r="P16" s="8"/>
      <c r="Q16" s="8"/>
      <c r="R16" s="8"/>
      <c r="S16" s="8"/>
      <c r="T16" s="81"/>
      <c r="U16" s="81"/>
    </row>
    <row r="17" spans="1:21" s="80" customFormat="1" ht="39.950000000000003" customHeight="1" x14ac:dyDescent="0.25">
      <c r="A17" s="82"/>
      <c r="B17" s="421"/>
      <c r="C17" s="422"/>
      <c r="D17" s="94" t="s">
        <v>1218</v>
      </c>
      <c r="E17" s="74"/>
      <c r="F17" s="209" t="s">
        <v>1219</v>
      </c>
      <c r="G17" s="209">
        <v>44</v>
      </c>
      <c r="H17" s="209" t="s">
        <v>1220</v>
      </c>
      <c r="I17" s="209" t="s">
        <v>1221</v>
      </c>
      <c r="J17" s="84"/>
      <c r="K17" s="79"/>
      <c r="M17" s="8"/>
      <c r="N17" s="8"/>
      <c r="O17" s="8"/>
      <c r="P17" s="8"/>
      <c r="Q17" s="8"/>
      <c r="R17" s="8"/>
      <c r="S17" s="8"/>
      <c r="T17" s="81"/>
      <c r="U17" s="81"/>
    </row>
    <row r="18" spans="1:21" s="80" customFormat="1" ht="39.950000000000003" customHeight="1" x14ac:dyDescent="0.25">
      <c r="A18" s="82"/>
      <c r="B18" s="421"/>
      <c r="C18" s="422"/>
      <c r="D18" s="94" t="s">
        <v>1222</v>
      </c>
      <c r="E18" s="74"/>
      <c r="F18" s="209" t="s">
        <v>1223</v>
      </c>
      <c r="G18" s="209" t="s">
        <v>1224</v>
      </c>
      <c r="H18" s="209" t="s">
        <v>1225</v>
      </c>
      <c r="I18" s="209" t="s">
        <v>1226</v>
      </c>
      <c r="J18" s="84"/>
      <c r="K18" s="79"/>
      <c r="M18" s="8"/>
      <c r="N18" s="8"/>
      <c r="O18" s="8"/>
      <c r="P18" s="8"/>
      <c r="Q18" s="8"/>
      <c r="R18" s="8"/>
      <c r="S18" s="8"/>
      <c r="T18" s="81"/>
      <c r="U18" s="81"/>
    </row>
    <row r="19" spans="1:21" s="80" customFormat="1" x14ac:dyDescent="0.25">
      <c r="A19" s="82"/>
      <c r="B19" s="261"/>
      <c r="C19" s="88"/>
      <c r="D19" s="95"/>
      <c r="E19" s="95"/>
      <c r="F19" s="210"/>
      <c r="G19" s="210"/>
      <c r="H19" s="210"/>
      <c r="I19" s="210"/>
      <c r="J19" s="84"/>
      <c r="K19" s="79"/>
      <c r="M19" s="418"/>
      <c r="N19" s="418"/>
      <c r="O19" s="418"/>
      <c r="P19" s="418"/>
      <c r="Q19" s="418"/>
      <c r="R19" s="418"/>
      <c r="S19" s="418"/>
      <c r="T19" s="81"/>
      <c r="U19" s="81"/>
    </row>
    <row r="20" spans="1:21" s="80" customFormat="1" ht="51.95" customHeight="1" x14ac:dyDescent="0.25">
      <c r="A20" s="82"/>
      <c r="B20" s="423">
        <v>4</v>
      </c>
      <c r="C20" s="422" t="s">
        <v>1227</v>
      </c>
      <c r="D20" s="94" t="s">
        <v>1228</v>
      </c>
      <c r="E20" s="74"/>
      <c r="F20" s="209" t="s">
        <v>1229</v>
      </c>
      <c r="G20" s="209" t="s">
        <v>1230</v>
      </c>
      <c r="H20" s="209" t="s">
        <v>1231</v>
      </c>
      <c r="I20" s="209" t="s">
        <v>1232</v>
      </c>
      <c r="J20" s="84"/>
      <c r="K20" s="79"/>
      <c r="M20" s="418"/>
      <c r="N20" s="418"/>
      <c r="O20" s="418"/>
      <c r="P20" s="418"/>
      <c r="Q20" s="418"/>
      <c r="R20" s="418"/>
      <c r="S20" s="418"/>
      <c r="T20" s="81"/>
      <c r="U20" s="81"/>
    </row>
    <row r="21" spans="1:21" s="80" customFormat="1" ht="51.95" customHeight="1" x14ac:dyDescent="0.25">
      <c r="A21" s="82"/>
      <c r="B21" s="423"/>
      <c r="C21" s="422"/>
      <c r="D21" s="94" t="s">
        <v>1233</v>
      </c>
      <c r="E21" s="74"/>
      <c r="F21" s="209" t="s">
        <v>1234</v>
      </c>
      <c r="G21" s="209" t="s">
        <v>1235</v>
      </c>
      <c r="H21" s="209" t="s">
        <v>1236</v>
      </c>
      <c r="I21" s="209" t="s">
        <v>1237</v>
      </c>
      <c r="J21" s="84"/>
      <c r="K21" s="79"/>
      <c r="M21" s="8"/>
      <c r="N21" s="8"/>
      <c r="O21" s="8"/>
      <c r="P21" s="8"/>
      <c r="Q21" s="8"/>
      <c r="R21" s="8"/>
      <c r="S21" s="8"/>
      <c r="T21" s="81"/>
      <c r="U21" s="81"/>
    </row>
    <row r="22" spans="1:21" s="80" customFormat="1" ht="51.95" customHeight="1" x14ac:dyDescent="0.25">
      <c r="A22" s="82"/>
      <c r="B22" s="423"/>
      <c r="C22" s="422"/>
      <c r="D22" s="94" t="s">
        <v>1238</v>
      </c>
      <c r="E22" s="74"/>
      <c r="F22" s="209" t="s">
        <v>1239</v>
      </c>
      <c r="G22" s="209" t="s">
        <v>1240</v>
      </c>
      <c r="H22" s="209" t="s">
        <v>1241</v>
      </c>
      <c r="I22" s="209" t="s">
        <v>1242</v>
      </c>
      <c r="J22" s="84"/>
      <c r="K22" s="79"/>
      <c r="M22" s="8"/>
      <c r="N22" s="8"/>
      <c r="O22" s="8"/>
      <c r="P22" s="8"/>
      <c r="Q22" s="8"/>
      <c r="R22" s="8"/>
      <c r="S22" s="8"/>
      <c r="T22" s="81"/>
      <c r="U22" s="81"/>
    </row>
    <row r="23" spans="1:21" s="80" customFormat="1" x14ac:dyDescent="0.25">
      <c r="A23" s="82"/>
      <c r="B23" s="261"/>
      <c r="C23" s="88"/>
      <c r="D23" s="95"/>
      <c r="E23" s="95"/>
      <c r="F23" s="210"/>
      <c r="G23" s="210"/>
      <c r="H23" s="210"/>
      <c r="I23" s="210"/>
      <c r="J23" s="84"/>
      <c r="K23" s="79"/>
      <c r="M23" s="418"/>
      <c r="N23" s="418"/>
      <c r="O23" s="418"/>
      <c r="P23" s="418"/>
      <c r="Q23" s="418"/>
      <c r="R23" s="418"/>
      <c r="S23" s="418"/>
      <c r="T23" s="81"/>
      <c r="U23" s="81"/>
    </row>
    <row r="24" spans="1:21" s="80" customFormat="1" ht="18" customHeight="1" x14ac:dyDescent="0.25">
      <c r="A24" s="82"/>
      <c r="B24" s="423">
        <v>5</v>
      </c>
      <c r="C24" s="422" t="s">
        <v>1243</v>
      </c>
      <c r="D24" s="213" t="s">
        <v>1244</v>
      </c>
      <c r="E24" s="74"/>
      <c r="F24" s="214" t="s">
        <v>1245</v>
      </c>
      <c r="G24" s="214" t="s">
        <v>1246</v>
      </c>
      <c r="H24" s="214" t="s">
        <v>1247</v>
      </c>
      <c r="I24" s="214" t="s">
        <v>1248</v>
      </c>
      <c r="J24" s="84"/>
      <c r="K24" s="79"/>
      <c r="M24" s="418"/>
      <c r="N24" s="418"/>
      <c r="O24" s="418"/>
      <c r="P24" s="418"/>
      <c r="Q24" s="418"/>
      <c r="R24" s="418"/>
      <c r="S24" s="418"/>
      <c r="T24" s="81"/>
      <c r="U24" s="81"/>
    </row>
    <row r="25" spans="1:21" s="80" customFormat="1" ht="27.95" customHeight="1" x14ac:dyDescent="0.25">
      <c r="A25" s="82"/>
      <c r="B25" s="423"/>
      <c r="C25" s="422"/>
      <c r="D25" s="94" t="s">
        <v>1249</v>
      </c>
      <c r="E25" s="74"/>
      <c r="F25" s="209" t="s">
        <v>1250</v>
      </c>
      <c r="G25" s="209" t="s">
        <v>1251</v>
      </c>
      <c r="H25" s="209" t="s">
        <v>1252</v>
      </c>
      <c r="I25" s="209" t="s">
        <v>1253</v>
      </c>
      <c r="J25" s="84"/>
      <c r="K25" s="79"/>
      <c r="M25" s="8"/>
      <c r="N25" s="8"/>
      <c r="O25" s="8"/>
      <c r="P25" s="8"/>
      <c r="Q25" s="8"/>
      <c r="R25" s="8"/>
      <c r="S25" s="8"/>
      <c r="T25" s="81"/>
      <c r="U25" s="81"/>
    </row>
    <row r="26" spans="1:21" s="80" customFormat="1" ht="42" customHeight="1" x14ac:dyDescent="0.25">
      <c r="A26" s="82"/>
      <c r="B26" s="423"/>
      <c r="C26" s="422"/>
      <c r="D26" s="94" t="s">
        <v>1254</v>
      </c>
      <c r="E26" s="74"/>
      <c r="F26" s="211"/>
      <c r="G26" s="212"/>
      <c r="H26" s="209" t="s">
        <v>1255</v>
      </c>
      <c r="I26" s="209" t="s">
        <v>1256</v>
      </c>
      <c r="J26" s="84"/>
      <c r="K26" s="79"/>
      <c r="M26" s="8"/>
      <c r="N26" s="8"/>
      <c r="O26" s="8"/>
      <c r="P26" s="8"/>
      <c r="Q26" s="8"/>
      <c r="R26" s="8"/>
      <c r="S26" s="8"/>
      <c r="T26" s="81"/>
      <c r="U26" s="81"/>
    </row>
    <row r="27" spans="1:21" s="80" customFormat="1" x14ac:dyDescent="0.25">
      <c r="A27" s="82"/>
      <c r="B27" s="261"/>
      <c r="C27" s="88"/>
      <c r="D27" s="95"/>
      <c r="E27" s="95"/>
      <c r="F27" s="210"/>
      <c r="G27" s="210"/>
      <c r="H27" s="210"/>
      <c r="I27" s="210"/>
      <c r="J27" s="84"/>
      <c r="K27" s="79"/>
      <c r="M27" s="418"/>
      <c r="N27" s="418"/>
      <c r="O27" s="418"/>
      <c r="P27" s="418"/>
      <c r="Q27" s="418"/>
      <c r="R27" s="418"/>
      <c r="S27" s="418"/>
      <c r="T27" s="81"/>
      <c r="U27" s="81"/>
    </row>
    <row r="28" spans="1:21" s="80" customFormat="1" ht="51.95" customHeight="1" x14ac:dyDescent="0.25">
      <c r="A28" s="82"/>
      <c r="B28" s="423">
        <v>6</v>
      </c>
      <c r="C28" s="422" t="s">
        <v>1257</v>
      </c>
      <c r="D28" s="94" t="s">
        <v>1258</v>
      </c>
      <c r="E28" s="74"/>
      <c r="F28" s="209" t="s">
        <v>1259</v>
      </c>
      <c r="G28" s="209" t="s">
        <v>1260</v>
      </c>
      <c r="H28" s="209" t="s">
        <v>1261</v>
      </c>
      <c r="I28" s="209" t="s">
        <v>1262</v>
      </c>
      <c r="J28" s="84"/>
      <c r="K28" s="79"/>
      <c r="M28" s="418"/>
      <c r="N28" s="418"/>
      <c r="O28" s="418"/>
      <c r="P28" s="418"/>
      <c r="Q28" s="418"/>
      <c r="R28" s="418"/>
      <c r="S28" s="418"/>
      <c r="T28" s="81"/>
      <c r="U28" s="81"/>
    </row>
    <row r="29" spans="1:21" s="80" customFormat="1" ht="63.95" customHeight="1" x14ac:dyDescent="0.25">
      <c r="A29" s="82"/>
      <c r="B29" s="423"/>
      <c r="C29" s="422"/>
      <c r="D29" s="94" t="s">
        <v>1263</v>
      </c>
      <c r="E29" s="74"/>
      <c r="F29" s="209" t="s">
        <v>1264</v>
      </c>
      <c r="G29" s="209" t="s">
        <v>1265</v>
      </c>
      <c r="H29" s="209" t="s">
        <v>1266</v>
      </c>
      <c r="I29" s="209" t="s">
        <v>1267</v>
      </c>
      <c r="J29" s="84"/>
      <c r="K29" s="79"/>
      <c r="M29" s="8"/>
      <c r="N29" s="8"/>
      <c r="O29" s="8"/>
      <c r="P29" s="8"/>
      <c r="Q29" s="8"/>
      <c r="R29" s="8"/>
      <c r="S29" s="8"/>
      <c r="T29" s="81"/>
      <c r="U29" s="81"/>
    </row>
    <row r="30" spans="1:21" s="80" customFormat="1" ht="51.95" customHeight="1" x14ac:dyDescent="0.25">
      <c r="A30" s="82"/>
      <c r="B30" s="423"/>
      <c r="C30" s="422"/>
      <c r="D30" s="94" t="s">
        <v>1268</v>
      </c>
      <c r="E30" s="74"/>
      <c r="F30" s="209" t="s">
        <v>1269</v>
      </c>
      <c r="G30" s="209" t="s">
        <v>1270</v>
      </c>
      <c r="H30" s="209" t="s">
        <v>1271</v>
      </c>
      <c r="I30" s="209" t="s">
        <v>1272</v>
      </c>
      <c r="J30" s="84"/>
      <c r="K30" s="79"/>
      <c r="M30" s="8"/>
      <c r="N30" s="8"/>
      <c r="O30" s="8"/>
      <c r="P30" s="8"/>
      <c r="Q30" s="8"/>
      <c r="R30" s="8"/>
      <c r="S30" s="8"/>
      <c r="T30" s="81"/>
      <c r="U30" s="81"/>
    </row>
    <row r="31" spans="1:21" s="80" customFormat="1" ht="9.9499999999999993" customHeight="1" x14ac:dyDescent="0.25">
      <c r="A31" s="82"/>
      <c r="B31" s="261"/>
      <c r="C31" s="88"/>
      <c r="D31" s="95"/>
      <c r="E31" s="95"/>
      <c r="F31" s="210"/>
      <c r="G31" s="210"/>
      <c r="H31" s="210"/>
      <c r="I31" s="210"/>
      <c r="J31" s="84"/>
      <c r="K31" s="79"/>
      <c r="M31" s="418"/>
      <c r="N31" s="418"/>
      <c r="O31" s="418"/>
      <c r="P31" s="418"/>
      <c r="Q31" s="418"/>
      <c r="R31" s="418"/>
      <c r="S31" s="418"/>
      <c r="T31" s="81"/>
      <c r="U31" s="81"/>
    </row>
    <row r="32" spans="1:21" s="80" customFormat="1" ht="51.95" customHeight="1" x14ac:dyDescent="0.25">
      <c r="A32" s="82"/>
      <c r="B32" s="423">
        <v>7</v>
      </c>
      <c r="C32" s="422" t="s">
        <v>1273</v>
      </c>
      <c r="D32" s="94" t="s">
        <v>1274</v>
      </c>
      <c r="E32" s="74"/>
      <c r="F32" s="209" t="s">
        <v>1275</v>
      </c>
      <c r="G32" s="209" t="s">
        <v>1276</v>
      </c>
      <c r="H32" s="209" t="s">
        <v>1277</v>
      </c>
      <c r="I32" s="209" t="s">
        <v>1278</v>
      </c>
      <c r="J32" s="84"/>
      <c r="K32" s="79"/>
      <c r="O32" s="81"/>
      <c r="P32" s="81"/>
      <c r="Q32" s="81"/>
      <c r="R32" s="81"/>
      <c r="S32" s="81"/>
      <c r="T32" s="81"/>
      <c r="U32" s="81"/>
    </row>
    <row r="33" spans="1:21" s="80" customFormat="1" ht="39.950000000000003" customHeight="1" x14ac:dyDescent="0.25">
      <c r="A33" s="82"/>
      <c r="B33" s="423"/>
      <c r="C33" s="422"/>
      <c r="D33" s="94" t="s">
        <v>1279</v>
      </c>
      <c r="E33" s="74"/>
      <c r="F33" s="209" t="s">
        <v>1280</v>
      </c>
      <c r="G33" s="209" t="s">
        <v>1281</v>
      </c>
      <c r="H33" s="209" t="s">
        <v>1282</v>
      </c>
      <c r="I33" s="209" t="s">
        <v>1283</v>
      </c>
      <c r="J33" s="84"/>
      <c r="K33" s="79"/>
      <c r="O33" s="81"/>
      <c r="P33" s="81"/>
      <c r="Q33" s="81"/>
      <c r="R33" s="81"/>
      <c r="S33" s="81"/>
      <c r="T33" s="81"/>
      <c r="U33" s="81"/>
    </row>
    <row r="34" spans="1:21" s="80" customFormat="1" ht="39.950000000000003" customHeight="1" x14ac:dyDescent="0.25">
      <c r="A34" s="82"/>
      <c r="B34" s="423"/>
      <c r="C34" s="422"/>
      <c r="D34" s="94" t="s">
        <v>1284</v>
      </c>
      <c r="E34" s="74"/>
      <c r="F34" s="209" t="s">
        <v>1285</v>
      </c>
      <c r="G34" s="209" t="s">
        <v>1286</v>
      </c>
      <c r="H34" s="209" t="s">
        <v>1287</v>
      </c>
      <c r="I34" s="209" t="s">
        <v>1288</v>
      </c>
      <c r="J34" s="84"/>
      <c r="K34" s="79"/>
      <c r="O34" s="81"/>
      <c r="P34" s="81"/>
      <c r="Q34" s="81"/>
      <c r="R34" s="81"/>
      <c r="S34" s="81"/>
      <c r="T34" s="81"/>
      <c r="U34" s="81"/>
    </row>
    <row r="35" spans="1:21" s="80" customFormat="1" x14ac:dyDescent="0.25">
      <c r="A35" s="82"/>
      <c r="B35" s="261"/>
      <c r="C35" s="88"/>
      <c r="D35" s="95"/>
      <c r="E35" s="95"/>
      <c r="F35" s="210"/>
      <c r="G35" s="210"/>
      <c r="H35" s="210"/>
      <c r="I35" s="210"/>
      <c r="J35" s="84"/>
      <c r="K35" s="79"/>
      <c r="O35" s="81"/>
      <c r="P35" s="81"/>
      <c r="Q35" s="81"/>
      <c r="R35" s="81"/>
      <c r="S35" s="81"/>
      <c r="T35" s="81"/>
      <c r="U35" s="81"/>
    </row>
    <row r="36" spans="1:21" s="80" customFormat="1" ht="18" customHeight="1" x14ac:dyDescent="0.25">
      <c r="A36" s="82"/>
      <c r="B36" s="423">
        <v>8</v>
      </c>
      <c r="C36" s="422" t="s">
        <v>1289</v>
      </c>
      <c r="D36" s="213" t="s">
        <v>1290</v>
      </c>
      <c r="E36" s="74"/>
      <c r="F36" s="214" t="s">
        <v>1291</v>
      </c>
      <c r="G36" s="214" t="s">
        <v>1292</v>
      </c>
      <c r="H36" s="214" t="s">
        <v>1293</v>
      </c>
      <c r="I36" s="214" t="s">
        <v>1294</v>
      </c>
      <c r="J36" s="84"/>
      <c r="K36" s="79"/>
      <c r="O36" s="81"/>
      <c r="P36" s="81"/>
      <c r="Q36" s="81"/>
      <c r="R36" s="81"/>
      <c r="S36" s="81"/>
      <c r="T36" s="81"/>
      <c r="U36" s="81"/>
    </row>
    <row r="37" spans="1:21" s="80" customFormat="1" ht="27.95" customHeight="1" x14ac:dyDescent="0.25">
      <c r="A37" s="82"/>
      <c r="B37" s="423"/>
      <c r="C37" s="422"/>
      <c r="D37" s="213" t="s">
        <v>1295</v>
      </c>
      <c r="E37" s="74"/>
      <c r="F37" s="214" t="s">
        <v>1296</v>
      </c>
      <c r="G37" s="214" t="s">
        <v>1297</v>
      </c>
      <c r="H37" s="214" t="s">
        <v>1298</v>
      </c>
      <c r="I37" s="214" t="s">
        <v>1299</v>
      </c>
      <c r="J37" s="84"/>
      <c r="K37" s="79"/>
      <c r="O37" s="81"/>
      <c r="P37" s="81"/>
      <c r="Q37" s="81"/>
      <c r="R37" s="81"/>
      <c r="S37" s="81"/>
      <c r="T37" s="81"/>
      <c r="U37" s="81"/>
    </row>
    <row r="38" spans="1:21" s="80" customFormat="1" ht="51.95" customHeight="1" x14ac:dyDescent="0.25">
      <c r="A38" s="82"/>
      <c r="B38" s="423"/>
      <c r="C38" s="422"/>
      <c r="D38" s="94" t="s">
        <v>1300</v>
      </c>
      <c r="E38" s="74"/>
      <c r="F38" s="209" t="s">
        <v>1301</v>
      </c>
      <c r="G38" s="209" t="s">
        <v>1302</v>
      </c>
      <c r="H38" s="209" t="s">
        <v>1303</v>
      </c>
      <c r="I38" s="209" t="s">
        <v>1304</v>
      </c>
      <c r="J38" s="84"/>
      <c r="K38" s="79"/>
      <c r="O38" s="81"/>
      <c r="P38" s="81"/>
      <c r="Q38" s="81"/>
      <c r="R38" s="81"/>
      <c r="S38" s="81"/>
      <c r="T38" s="81"/>
      <c r="U38" s="81"/>
    </row>
    <row r="39" spans="1:21" s="80" customFormat="1" ht="51.95" customHeight="1" x14ac:dyDescent="0.25">
      <c r="A39" s="82"/>
      <c r="B39" s="423"/>
      <c r="C39" s="422"/>
      <c r="D39" s="94" t="s">
        <v>1305</v>
      </c>
      <c r="E39" s="74"/>
      <c r="F39" s="209" t="s">
        <v>1306</v>
      </c>
      <c r="G39" s="209" t="s">
        <v>1307</v>
      </c>
      <c r="H39" s="209" t="s">
        <v>1308</v>
      </c>
      <c r="I39" s="209" t="s">
        <v>1309</v>
      </c>
      <c r="J39" s="84"/>
      <c r="K39" s="79"/>
      <c r="O39" s="81"/>
      <c r="P39" s="81"/>
      <c r="Q39" s="81"/>
      <c r="R39" s="81"/>
      <c r="S39" s="81"/>
      <c r="T39" s="81"/>
      <c r="U39" s="81"/>
    </row>
    <row r="40" spans="1:21" s="80" customFormat="1" x14ac:dyDescent="0.25">
      <c r="A40" s="82"/>
      <c r="B40" s="261"/>
      <c r="C40" s="88"/>
      <c r="D40" s="95"/>
      <c r="E40" s="95"/>
      <c r="F40" s="210"/>
      <c r="G40" s="210"/>
      <c r="H40" s="210"/>
      <c r="I40" s="210"/>
      <c r="J40" s="84"/>
      <c r="K40" s="79"/>
      <c r="O40" s="81"/>
      <c r="P40" s="81"/>
      <c r="Q40" s="81"/>
      <c r="R40" s="81"/>
      <c r="S40" s="81"/>
      <c r="T40" s="81"/>
      <c r="U40" s="81"/>
    </row>
    <row r="41" spans="1:21" s="80" customFormat="1" ht="39.950000000000003" customHeight="1" x14ac:dyDescent="0.25">
      <c r="A41" s="82"/>
      <c r="B41" s="423">
        <v>9</v>
      </c>
      <c r="C41" s="422" t="s">
        <v>1310</v>
      </c>
      <c r="D41" s="94" t="s">
        <v>1311</v>
      </c>
      <c r="E41" s="74"/>
      <c r="F41" s="209" t="s">
        <v>1312</v>
      </c>
      <c r="G41" s="209" t="s">
        <v>1313</v>
      </c>
      <c r="H41" s="209" t="s">
        <v>1314</v>
      </c>
      <c r="I41" s="209" t="s">
        <v>1315</v>
      </c>
      <c r="J41" s="84"/>
      <c r="K41" s="79"/>
      <c r="O41" s="81"/>
      <c r="P41" s="81"/>
      <c r="Q41" s="81"/>
      <c r="R41" s="81"/>
      <c r="S41" s="81"/>
      <c r="T41" s="81"/>
      <c r="U41" s="81"/>
    </row>
    <row r="42" spans="1:21" s="80" customFormat="1" ht="39.950000000000003" customHeight="1" x14ac:dyDescent="0.25">
      <c r="A42" s="82"/>
      <c r="B42" s="423"/>
      <c r="C42" s="422"/>
      <c r="D42" s="94" t="s">
        <v>1316</v>
      </c>
      <c r="E42" s="74"/>
      <c r="F42" s="209" t="s">
        <v>1317</v>
      </c>
      <c r="G42" s="209" t="s">
        <v>1318</v>
      </c>
      <c r="H42" s="209" t="s">
        <v>1319</v>
      </c>
      <c r="I42" s="209" t="s">
        <v>1320</v>
      </c>
      <c r="J42" s="84"/>
      <c r="K42" s="79"/>
      <c r="O42" s="81"/>
      <c r="P42" s="81"/>
      <c r="Q42" s="81"/>
      <c r="R42" s="81"/>
      <c r="S42" s="81"/>
      <c r="T42" s="81"/>
      <c r="U42" s="81"/>
    </row>
    <row r="43" spans="1:21" s="80" customFormat="1" ht="51.95" customHeight="1" x14ac:dyDescent="0.25">
      <c r="A43" s="82"/>
      <c r="B43" s="423"/>
      <c r="C43" s="422"/>
      <c r="D43" s="94" t="s">
        <v>1321</v>
      </c>
      <c r="E43" s="74"/>
      <c r="F43" s="209" t="s">
        <v>1322</v>
      </c>
      <c r="G43" s="209" t="s">
        <v>1323</v>
      </c>
      <c r="H43" s="209" t="s">
        <v>1324</v>
      </c>
      <c r="I43" s="209" t="s">
        <v>1325</v>
      </c>
      <c r="J43" s="84"/>
      <c r="K43" s="79"/>
      <c r="O43" s="81"/>
      <c r="P43" s="81"/>
      <c r="Q43" s="81"/>
      <c r="R43" s="81"/>
      <c r="S43" s="81"/>
      <c r="T43" s="81"/>
      <c r="U43" s="81"/>
    </row>
    <row r="44" spans="1:21" s="80" customFormat="1" x14ac:dyDescent="0.25">
      <c r="A44" s="82"/>
      <c r="B44" s="261"/>
      <c r="C44" s="88"/>
      <c r="D44" s="95"/>
      <c r="E44" s="95"/>
      <c r="F44" s="210"/>
      <c r="G44" s="210"/>
      <c r="H44" s="210"/>
      <c r="I44" s="210"/>
      <c r="J44" s="84"/>
      <c r="K44" s="79"/>
      <c r="O44" s="81"/>
      <c r="P44" s="81"/>
      <c r="Q44" s="81"/>
      <c r="R44" s="81"/>
      <c r="S44" s="81"/>
      <c r="T44" s="81"/>
      <c r="U44" s="81"/>
    </row>
    <row r="45" spans="1:21" s="80" customFormat="1" ht="39.950000000000003" customHeight="1" x14ac:dyDescent="0.25">
      <c r="A45" s="82"/>
      <c r="B45" s="423">
        <v>10</v>
      </c>
      <c r="C45" s="422" t="s">
        <v>1326</v>
      </c>
      <c r="D45" s="94" t="s">
        <v>1327</v>
      </c>
      <c r="E45" s="74"/>
      <c r="F45" s="209" t="s">
        <v>1328</v>
      </c>
      <c r="G45" s="209" t="s">
        <v>1329</v>
      </c>
      <c r="H45" s="209" t="s">
        <v>1330</v>
      </c>
      <c r="I45" s="209" t="s">
        <v>1331</v>
      </c>
      <c r="J45" s="84"/>
      <c r="K45" s="79"/>
      <c r="O45" s="81"/>
      <c r="P45" s="81"/>
      <c r="Q45" s="81"/>
      <c r="R45" s="81"/>
      <c r="S45" s="81"/>
      <c r="T45" s="81"/>
      <c r="U45" s="81"/>
    </row>
    <row r="46" spans="1:21" s="80" customFormat="1" ht="18" customHeight="1" x14ac:dyDescent="0.25">
      <c r="A46" s="82"/>
      <c r="B46" s="423"/>
      <c r="C46" s="422"/>
      <c r="D46" s="213" t="s">
        <v>1332</v>
      </c>
      <c r="E46" s="74"/>
      <c r="F46" s="214" t="s">
        <v>1245</v>
      </c>
      <c r="G46" s="214" t="s">
        <v>1333</v>
      </c>
      <c r="H46" s="214" t="s">
        <v>1334</v>
      </c>
      <c r="I46" s="214" t="s">
        <v>1335</v>
      </c>
      <c r="J46" s="84"/>
      <c r="K46" s="79"/>
      <c r="O46" s="81"/>
      <c r="P46" s="81"/>
      <c r="Q46" s="81"/>
      <c r="R46" s="81"/>
      <c r="S46" s="81"/>
      <c r="T46" s="81"/>
      <c r="U46" s="81"/>
    </row>
    <row r="47" spans="1:21" s="80" customFormat="1" ht="39.950000000000003" customHeight="1" x14ac:dyDescent="0.25">
      <c r="A47" s="82"/>
      <c r="B47" s="423"/>
      <c r="C47" s="422"/>
      <c r="D47" s="94" t="s">
        <v>1336</v>
      </c>
      <c r="E47" s="74"/>
      <c r="F47" s="209" t="s">
        <v>1337</v>
      </c>
      <c r="G47" s="209" t="s">
        <v>1338</v>
      </c>
      <c r="H47" s="209" t="s">
        <v>1339</v>
      </c>
      <c r="I47" s="209" t="s">
        <v>1340</v>
      </c>
      <c r="J47" s="84"/>
      <c r="K47" s="79"/>
      <c r="O47" s="81"/>
      <c r="P47" s="81"/>
      <c r="Q47" s="81"/>
      <c r="R47" s="81"/>
      <c r="S47" s="81"/>
      <c r="T47" s="81"/>
      <c r="U47" s="81"/>
    </row>
    <row r="48" spans="1:21" s="80" customFormat="1" ht="39.950000000000003" customHeight="1" x14ac:dyDescent="0.25">
      <c r="A48" s="82"/>
      <c r="B48" s="423"/>
      <c r="C48" s="422"/>
      <c r="D48" s="94" t="s">
        <v>1341</v>
      </c>
      <c r="E48" s="74"/>
      <c r="F48" s="211"/>
      <c r="G48" s="212"/>
      <c r="H48" s="209" t="s">
        <v>1342</v>
      </c>
      <c r="I48" s="209" t="s">
        <v>1343</v>
      </c>
      <c r="J48" s="84"/>
      <c r="K48" s="79"/>
      <c r="O48" s="81"/>
      <c r="P48" s="81"/>
      <c r="Q48" s="81"/>
      <c r="R48" s="81"/>
      <c r="S48" s="81"/>
      <c r="T48" s="81"/>
      <c r="U48" s="81"/>
    </row>
    <row r="49" spans="1:21" s="80" customFormat="1" ht="9.9499999999999993" customHeight="1" x14ac:dyDescent="0.25">
      <c r="A49" s="85"/>
      <c r="B49" s="190"/>
      <c r="C49" s="192"/>
      <c r="D49" s="97"/>
      <c r="E49" s="97"/>
      <c r="F49" s="97"/>
      <c r="G49" s="97"/>
      <c r="H49" s="97"/>
      <c r="I49" s="97"/>
      <c r="J49" s="86"/>
      <c r="K49" s="79"/>
      <c r="O49" s="81"/>
      <c r="P49" s="81"/>
      <c r="Q49" s="81"/>
      <c r="R49" s="81"/>
      <c r="S49" s="81"/>
      <c r="T49" s="81"/>
      <c r="U49" s="81"/>
    </row>
    <row r="50" spans="1:21" s="80" customFormat="1" ht="9.9499999999999993" customHeight="1" x14ac:dyDescent="0.25">
      <c r="A50" s="81"/>
      <c r="B50" s="191"/>
      <c r="C50" s="81"/>
      <c r="D50" s="81"/>
      <c r="E50" s="81"/>
      <c r="F50" s="81"/>
      <c r="G50" s="81"/>
      <c r="H50" s="81"/>
      <c r="I50" s="81"/>
      <c r="K50" s="79"/>
      <c r="O50" s="81"/>
      <c r="P50" s="81"/>
      <c r="Q50" s="81"/>
      <c r="R50" s="81"/>
      <c r="S50" s="81"/>
      <c r="T50" s="81"/>
      <c r="U50" s="81"/>
    </row>
  </sheetData>
  <sheetProtection algorithmName="SHA-512" hashValue="0VcJL3xlecQUHVD/qhzDuRZFIHGJFn5z1ojNKIE5Dd0f8jina10WXfTUuZ/IhtCQkD8sPJOwOjtHiW6fB20xrA==" saltValue="nbyLe4eQj7svgHzCqIKzEw==" spinCount="100000" sheet="1" objects="1" scenarios="1"/>
  <mergeCells count="32">
    <mergeCell ref="B36:B39"/>
    <mergeCell ref="C36:C39"/>
    <mergeCell ref="B41:B43"/>
    <mergeCell ref="C41:C43"/>
    <mergeCell ref="B45:B48"/>
    <mergeCell ref="C45:C48"/>
    <mergeCell ref="B32:B34"/>
    <mergeCell ref="C32:C34"/>
    <mergeCell ref="B20:B22"/>
    <mergeCell ref="C20:C22"/>
    <mergeCell ref="M20:S20"/>
    <mergeCell ref="M23:S23"/>
    <mergeCell ref="B24:B26"/>
    <mergeCell ref="C24:C26"/>
    <mergeCell ref="M24:S24"/>
    <mergeCell ref="M27:S27"/>
    <mergeCell ref="B28:B30"/>
    <mergeCell ref="C28:C30"/>
    <mergeCell ref="M28:S28"/>
    <mergeCell ref="M31:S31"/>
    <mergeCell ref="M19:S19"/>
    <mergeCell ref="B2:F2"/>
    <mergeCell ref="F3:I3"/>
    <mergeCell ref="B6:B9"/>
    <mergeCell ref="C6:C9"/>
    <mergeCell ref="B11:B12"/>
    <mergeCell ref="C11:C12"/>
    <mergeCell ref="M11:S11"/>
    <mergeCell ref="M13:S13"/>
    <mergeCell ref="B14:B18"/>
    <mergeCell ref="C14:C18"/>
    <mergeCell ref="M14:S14"/>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and C
Recertification application
Description of the complexity indicators of the project management&amp;R&amp;G</oddHeader>
    <oddFooter>&amp;L&amp;"Verdana,Standard"&amp;9© VZPM&amp;C&amp;"Verdana,Standard"&amp;9&amp;F&amp;R&amp;"Verdana,Standard"&amp;9&amp;A Page &amp;P/&amp;N</oddFooter>
  </headerFooter>
  <rowBreaks count="1" manualBreakCount="1">
    <brk id="25" max="9" man="1"/>
  </rowBreaks>
  <colBreaks count="1" manualBreakCount="1">
    <brk id="6" max="48" man="1"/>
  </col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AE511-A4AC-4B81-97AC-626492E312C1}">
  <sheetPr>
    <tabColor theme="8" tint="0.39997558519241921"/>
    <pageSetUpPr fitToPage="1"/>
  </sheetPr>
  <dimension ref="A1:U47"/>
  <sheetViews>
    <sheetView showGridLines="0" zoomScale="99" zoomScaleNormal="99" workbookViewId="0">
      <pane ySplit="5" topLeftCell="A6" activePane="bottomLeft" state="frozen"/>
      <selection pane="bottomLeft"/>
    </sheetView>
  </sheetViews>
  <sheetFormatPr baseColWidth="10" defaultColWidth="11.42578125" defaultRowHeight="11.25" x14ac:dyDescent="0.25"/>
  <cols>
    <col min="1" max="1" width="1.7109375" style="81" customWidth="1"/>
    <col min="2" max="2" width="3.7109375" style="191" customWidth="1"/>
    <col min="3" max="3" width="30.7109375" style="81" customWidth="1"/>
    <col min="4" max="4" width="36.7109375" style="81" customWidth="1"/>
    <col min="5" max="5" width="1.7109375" style="81" customWidth="1"/>
    <col min="6" max="9" width="42.7109375" style="81" customWidth="1"/>
    <col min="10" max="10" width="1.7109375" style="80" customWidth="1"/>
    <col min="11" max="11" width="1.7109375" style="79" customWidth="1"/>
    <col min="12" max="14" width="11.42578125" style="80"/>
    <col min="15" max="16384" width="11.42578125" style="81"/>
  </cols>
  <sheetData>
    <row r="1" spans="1:21" s="80" customFormat="1" ht="9.9499999999999993" customHeight="1" x14ac:dyDescent="0.25">
      <c r="A1" s="76"/>
      <c r="B1" s="189"/>
      <c r="C1" s="77"/>
      <c r="D1" s="77"/>
      <c r="E1" s="77"/>
      <c r="F1" s="77"/>
      <c r="G1" s="77"/>
      <c r="H1" s="77"/>
      <c r="I1" s="77"/>
      <c r="J1" s="78"/>
      <c r="K1" s="79"/>
      <c r="O1" s="81"/>
      <c r="P1" s="81"/>
      <c r="Q1" s="81"/>
      <c r="R1" s="81"/>
      <c r="S1" s="81"/>
      <c r="T1" s="81"/>
      <c r="U1" s="81"/>
    </row>
    <row r="2" spans="1:21" s="80" customFormat="1" ht="18" customHeight="1" x14ac:dyDescent="0.25">
      <c r="A2" s="82"/>
      <c r="B2" s="419" t="s">
        <v>1344</v>
      </c>
      <c r="C2" s="419"/>
      <c r="D2" s="419"/>
      <c r="E2" s="419"/>
      <c r="F2" s="419"/>
      <c r="G2" s="260"/>
      <c r="H2" s="260"/>
      <c r="I2" s="260"/>
      <c r="J2" s="84"/>
      <c r="K2" s="79"/>
      <c r="O2" s="81"/>
      <c r="P2" s="81"/>
      <c r="Q2" s="81"/>
      <c r="R2" s="81"/>
      <c r="S2" s="81"/>
      <c r="T2" s="81"/>
      <c r="U2" s="81"/>
    </row>
    <row r="3" spans="1:21" s="80" customFormat="1" ht="18" customHeight="1" x14ac:dyDescent="0.25">
      <c r="A3" s="82"/>
      <c r="B3" s="255"/>
      <c r="C3" s="95"/>
      <c r="D3" s="95"/>
      <c r="E3" s="95"/>
      <c r="F3" s="420" t="s">
        <v>1167</v>
      </c>
      <c r="G3" s="420"/>
      <c r="H3" s="420"/>
      <c r="I3" s="420"/>
      <c r="J3" s="84"/>
      <c r="K3" s="79"/>
      <c r="O3" s="81"/>
      <c r="P3" s="81"/>
      <c r="Q3" s="81"/>
      <c r="R3" s="81"/>
      <c r="S3" s="81"/>
      <c r="T3" s="81"/>
      <c r="U3" s="81"/>
    </row>
    <row r="4" spans="1:21" s="80" customFormat="1" ht="18" customHeight="1" x14ac:dyDescent="0.25">
      <c r="A4" s="82"/>
      <c r="B4" s="188"/>
      <c r="C4" s="95" t="s">
        <v>1168</v>
      </c>
      <c r="D4" s="95" t="s">
        <v>1169</v>
      </c>
      <c r="E4" s="95"/>
      <c r="F4" s="208">
        <v>1</v>
      </c>
      <c r="G4" s="208">
        <v>2</v>
      </c>
      <c r="H4" s="208">
        <v>3</v>
      </c>
      <c r="I4" s="208">
        <v>4</v>
      </c>
      <c r="J4" s="84"/>
      <c r="K4" s="79"/>
      <c r="O4" s="81"/>
      <c r="P4" s="81"/>
      <c r="Q4" s="81"/>
      <c r="R4" s="81"/>
      <c r="S4" s="81"/>
      <c r="T4" s="81"/>
      <c r="U4" s="81"/>
    </row>
    <row r="5" spans="1:21" s="80" customFormat="1" ht="9.9499999999999993" customHeight="1" x14ac:dyDescent="0.25">
      <c r="A5" s="82"/>
      <c r="B5" s="188"/>
      <c r="C5" s="95"/>
      <c r="D5" s="95"/>
      <c r="E5" s="95"/>
      <c r="F5" s="208"/>
      <c r="G5" s="208"/>
      <c r="H5" s="208"/>
      <c r="I5" s="208"/>
      <c r="J5" s="84"/>
      <c r="K5" s="79"/>
      <c r="O5" s="81"/>
      <c r="P5" s="81"/>
      <c r="Q5" s="81"/>
      <c r="R5" s="81"/>
      <c r="S5" s="81"/>
      <c r="T5" s="81"/>
      <c r="U5" s="81"/>
    </row>
    <row r="6" spans="1:21" s="80" customFormat="1" ht="63.95" customHeight="1" x14ac:dyDescent="0.25">
      <c r="A6" s="82"/>
      <c r="B6" s="421">
        <v>1</v>
      </c>
      <c r="C6" s="422" t="s">
        <v>1170</v>
      </c>
      <c r="D6" s="94" t="s">
        <v>1345</v>
      </c>
      <c r="E6" s="74"/>
      <c r="F6" s="209" t="s">
        <v>1346</v>
      </c>
      <c r="G6" s="209" t="s">
        <v>1347</v>
      </c>
      <c r="H6" s="209" t="s">
        <v>1348</v>
      </c>
      <c r="I6" s="209" t="s">
        <v>1349</v>
      </c>
      <c r="J6" s="84"/>
      <c r="K6" s="79"/>
      <c r="O6" s="81"/>
      <c r="P6" s="81"/>
      <c r="Q6" s="81"/>
      <c r="R6" s="81"/>
      <c r="S6" s="81"/>
      <c r="T6" s="81"/>
      <c r="U6" s="81"/>
    </row>
    <row r="7" spans="1:21" s="80" customFormat="1" ht="39.950000000000003" customHeight="1" x14ac:dyDescent="0.25">
      <c r="A7" s="82"/>
      <c r="B7" s="421"/>
      <c r="C7" s="422"/>
      <c r="D7" s="94" t="s">
        <v>1350</v>
      </c>
      <c r="E7" s="74"/>
      <c r="F7" s="209" t="s">
        <v>1351</v>
      </c>
      <c r="G7" s="209" t="s">
        <v>1352</v>
      </c>
      <c r="H7" s="209" t="s">
        <v>1353</v>
      </c>
      <c r="I7" s="209" t="s">
        <v>1354</v>
      </c>
      <c r="J7" s="84"/>
      <c r="K7" s="79"/>
      <c r="O7" s="81"/>
      <c r="P7" s="81"/>
      <c r="Q7" s="81"/>
      <c r="R7" s="81"/>
      <c r="S7" s="81"/>
      <c r="T7" s="81"/>
      <c r="U7" s="81"/>
    </row>
    <row r="8" spans="1:21" s="80" customFormat="1" ht="86.1" customHeight="1" x14ac:dyDescent="0.25">
      <c r="A8" s="82"/>
      <c r="B8" s="421"/>
      <c r="C8" s="422"/>
      <c r="D8" s="94" t="s">
        <v>1355</v>
      </c>
      <c r="E8" s="74"/>
      <c r="F8" s="209" t="s">
        <v>1356</v>
      </c>
      <c r="G8" s="209" t="s">
        <v>1357</v>
      </c>
      <c r="H8" s="209" t="s">
        <v>1358</v>
      </c>
      <c r="I8" s="209" t="s">
        <v>1359</v>
      </c>
      <c r="J8" s="84"/>
      <c r="K8" s="79"/>
      <c r="O8" s="81"/>
      <c r="P8" s="81"/>
      <c r="Q8" s="81"/>
      <c r="R8" s="81"/>
      <c r="S8" s="81"/>
      <c r="T8" s="81"/>
      <c r="U8" s="81"/>
    </row>
    <row r="9" spans="1:21" s="80" customFormat="1" ht="86.1" customHeight="1" x14ac:dyDescent="0.25">
      <c r="A9" s="82"/>
      <c r="B9" s="421"/>
      <c r="C9" s="422"/>
      <c r="D9" s="94" t="s">
        <v>1360</v>
      </c>
      <c r="E9" s="74"/>
      <c r="F9" s="209" t="s">
        <v>1361</v>
      </c>
      <c r="G9" s="209" t="s">
        <v>1362</v>
      </c>
      <c r="H9" s="209" t="s">
        <v>1363</v>
      </c>
      <c r="I9" s="209" t="s">
        <v>1364</v>
      </c>
      <c r="J9" s="84"/>
      <c r="K9" s="79"/>
      <c r="O9" s="81"/>
      <c r="P9" s="81"/>
      <c r="Q9" s="81"/>
      <c r="R9" s="81"/>
      <c r="S9" s="81"/>
      <c r="T9" s="81"/>
      <c r="U9" s="81"/>
    </row>
    <row r="10" spans="1:21" s="80" customFormat="1" x14ac:dyDescent="0.25">
      <c r="A10" s="82"/>
      <c r="B10" s="261"/>
      <c r="C10" s="88"/>
      <c r="D10" s="95"/>
      <c r="E10" s="95"/>
      <c r="F10" s="210"/>
      <c r="G10" s="210"/>
      <c r="H10" s="210"/>
      <c r="I10" s="210"/>
      <c r="J10" s="84"/>
      <c r="K10" s="79"/>
      <c r="O10" s="81"/>
      <c r="P10" s="81"/>
      <c r="Q10" s="81"/>
      <c r="R10" s="81"/>
      <c r="S10" s="81"/>
      <c r="T10" s="81"/>
      <c r="U10" s="81"/>
    </row>
    <row r="11" spans="1:21" s="80" customFormat="1" ht="75.95" customHeight="1" x14ac:dyDescent="0.25">
      <c r="A11" s="82"/>
      <c r="B11" s="421">
        <v>2</v>
      </c>
      <c r="C11" s="422" t="s">
        <v>1191</v>
      </c>
      <c r="D11" s="94" t="s">
        <v>1365</v>
      </c>
      <c r="E11" s="74"/>
      <c r="F11" s="209" t="s">
        <v>1366</v>
      </c>
      <c r="G11" s="209" t="s">
        <v>1367</v>
      </c>
      <c r="H11" s="209" t="s">
        <v>1368</v>
      </c>
      <c r="I11" s="209" t="s">
        <v>1369</v>
      </c>
      <c r="J11" s="84"/>
      <c r="K11" s="79"/>
      <c r="M11" s="418"/>
      <c r="N11" s="418"/>
      <c r="O11" s="418"/>
      <c r="P11" s="418"/>
      <c r="Q11" s="418"/>
      <c r="R11" s="418"/>
      <c r="S11" s="418"/>
      <c r="T11" s="81"/>
      <c r="U11" s="81"/>
    </row>
    <row r="12" spans="1:21" s="80" customFormat="1" ht="51.95" customHeight="1" x14ac:dyDescent="0.25">
      <c r="A12" s="82"/>
      <c r="B12" s="421"/>
      <c r="C12" s="422"/>
      <c r="D12" s="207" t="s">
        <v>1370</v>
      </c>
      <c r="E12" s="74"/>
      <c r="F12" s="209" t="s">
        <v>1371</v>
      </c>
      <c r="G12" s="209" t="s">
        <v>1372</v>
      </c>
      <c r="H12" s="209" t="s">
        <v>1373</v>
      </c>
      <c r="I12" s="209" t="s">
        <v>1374</v>
      </c>
      <c r="J12" s="84"/>
      <c r="K12" s="79"/>
      <c r="M12" s="8"/>
      <c r="N12" s="8"/>
      <c r="O12" s="8"/>
      <c r="P12" s="8"/>
      <c r="Q12" s="8"/>
      <c r="R12" s="8"/>
      <c r="S12" s="8"/>
      <c r="T12" s="81"/>
      <c r="U12" s="81"/>
    </row>
    <row r="13" spans="1:21" s="80" customFormat="1" x14ac:dyDescent="0.25">
      <c r="A13" s="82"/>
      <c r="B13" s="261"/>
      <c r="C13" s="88"/>
      <c r="D13" s="95"/>
      <c r="E13" s="95"/>
      <c r="F13" s="210"/>
      <c r="G13" s="210"/>
      <c r="H13" s="210"/>
      <c r="I13" s="210"/>
      <c r="J13" s="84"/>
      <c r="K13" s="79"/>
      <c r="M13" s="418"/>
      <c r="N13" s="418"/>
      <c r="O13" s="418"/>
      <c r="P13" s="418"/>
      <c r="Q13" s="418"/>
      <c r="R13" s="418"/>
      <c r="S13" s="418"/>
      <c r="T13" s="81"/>
      <c r="U13" s="81"/>
    </row>
    <row r="14" spans="1:21" s="80" customFormat="1" ht="39.950000000000003" customHeight="1" x14ac:dyDescent="0.25">
      <c r="A14" s="82"/>
      <c r="B14" s="421">
        <v>3</v>
      </c>
      <c r="C14" s="422" t="s">
        <v>1202</v>
      </c>
      <c r="D14" s="213" t="s">
        <v>1375</v>
      </c>
      <c r="E14" s="74"/>
      <c r="F14" s="214" t="s">
        <v>1376</v>
      </c>
      <c r="G14" s="214" t="s">
        <v>1377</v>
      </c>
      <c r="H14" s="214" t="s">
        <v>1378</v>
      </c>
      <c r="I14" s="214" t="s">
        <v>1379</v>
      </c>
      <c r="J14" s="84"/>
      <c r="K14" s="79"/>
      <c r="M14" s="418"/>
      <c r="N14" s="418"/>
      <c r="O14" s="418"/>
      <c r="P14" s="418"/>
      <c r="Q14" s="418"/>
      <c r="R14" s="418"/>
      <c r="S14" s="418"/>
      <c r="T14" s="81"/>
      <c r="U14" s="81"/>
    </row>
    <row r="15" spans="1:21" s="80" customFormat="1" ht="86.1" customHeight="1" x14ac:dyDescent="0.25">
      <c r="A15" s="82"/>
      <c r="B15" s="421"/>
      <c r="C15" s="422"/>
      <c r="D15" s="94" t="s">
        <v>1380</v>
      </c>
      <c r="E15" s="74"/>
      <c r="F15" s="209" t="s">
        <v>1381</v>
      </c>
      <c r="G15" s="209" t="s">
        <v>1382</v>
      </c>
      <c r="H15" s="209" t="s">
        <v>1383</v>
      </c>
      <c r="I15" s="209" t="s">
        <v>1384</v>
      </c>
      <c r="J15" s="84"/>
      <c r="K15" s="79"/>
      <c r="M15" s="8"/>
      <c r="N15" s="8"/>
      <c r="O15" s="8"/>
      <c r="P15" s="8"/>
      <c r="Q15" s="8"/>
      <c r="R15" s="8"/>
      <c r="S15" s="8"/>
      <c r="T15" s="81"/>
      <c r="U15" s="81"/>
    </row>
    <row r="16" spans="1:21" s="80" customFormat="1" ht="75.95" customHeight="1" x14ac:dyDescent="0.25">
      <c r="A16" s="82"/>
      <c r="B16" s="421"/>
      <c r="C16" s="422"/>
      <c r="D16" s="94" t="s">
        <v>1385</v>
      </c>
      <c r="E16" s="74"/>
      <c r="F16" s="209" t="s">
        <v>1219</v>
      </c>
      <c r="G16" s="209" t="s">
        <v>1386</v>
      </c>
      <c r="H16" s="209" t="s">
        <v>1220</v>
      </c>
      <c r="I16" s="209" t="s">
        <v>1387</v>
      </c>
      <c r="J16" s="84"/>
      <c r="K16" s="79"/>
      <c r="M16" s="8"/>
      <c r="N16" s="8"/>
      <c r="O16" s="8"/>
      <c r="P16" s="8"/>
      <c r="Q16" s="8"/>
      <c r="R16" s="8"/>
      <c r="S16" s="8"/>
      <c r="T16" s="81"/>
      <c r="U16" s="81"/>
    </row>
    <row r="17" spans="1:21" s="80" customFormat="1" ht="51.95" customHeight="1" x14ac:dyDescent="0.25">
      <c r="A17" s="82"/>
      <c r="B17" s="421"/>
      <c r="C17" s="422"/>
      <c r="D17" s="94" t="s">
        <v>1388</v>
      </c>
      <c r="E17" s="74"/>
      <c r="F17" s="209" t="s">
        <v>1389</v>
      </c>
      <c r="G17" s="209" t="s">
        <v>1390</v>
      </c>
      <c r="H17" s="209" t="s">
        <v>1391</v>
      </c>
      <c r="I17" s="209" t="s">
        <v>1392</v>
      </c>
      <c r="J17" s="84"/>
      <c r="K17" s="79"/>
      <c r="M17" s="8"/>
      <c r="N17" s="8"/>
      <c r="O17" s="8"/>
      <c r="P17" s="8"/>
      <c r="Q17" s="8"/>
      <c r="R17" s="8"/>
      <c r="S17" s="8"/>
      <c r="T17" s="81"/>
      <c r="U17" s="81"/>
    </row>
    <row r="18" spans="1:21" s="80" customFormat="1" x14ac:dyDescent="0.25">
      <c r="A18" s="82"/>
      <c r="B18" s="261"/>
      <c r="C18" s="422"/>
      <c r="D18" s="95"/>
      <c r="E18" s="95"/>
      <c r="F18" s="210"/>
      <c r="G18" s="210"/>
      <c r="H18" s="210"/>
      <c r="I18" s="210"/>
      <c r="J18" s="84"/>
      <c r="K18" s="79"/>
      <c r="M18" s="418"/>
      <c r="N18" s="418"/>
      <c r="O18" s="418"/>
      <c r="P18" s="418"/>
      <c r="Q18" s="418"/>
      <c r="R18" s="418"/>
      <c r="S18" s="418"/>
      <c r="T18" s="81"/>
      <c r="U18" s="81"/>
    </row>
    <row r="19" spans="1:21" s="80" customFormat="1" ht="86.1" customHeight="1" x14ac:dyDescent="0.25">
      <c r="A19" s="82"/>
      <c r="B19" s="423">
        <v>4</v>
      </c>
      <c r="C19" s="422" t="s">
        <v>1227</v>
      </c>
      <c r="D19" s="94" t="s">
        <v>1393</v>
      </c>
      <c r="E19" s="74"/>
      <c r="F19" s="209" t="s">
        <v>1229</v>
      </c>
      <c r="G19" s="209" t="s">
        <v>1230</v>
      </c>
      <c r="H19" s="209" t="s">
        <v>1394</v>
      </c>
      <c r="I19" s="209" t="s">
        <v>1395</v>
      </c>
      <c r="J19" s="84"/>
      <c r="K19" s="79"/>
      <c r="M19" s="418"/>
      <c r="N19" s="418"/>
      <c r="O19" s="418"/>
      <c r="P19" s="418"/>
      <c r="Q19" s="418"/>
      <c r="R19" s="418"/>
      <c r="S19" s="418"/>
      <c r="T19" s="81"/>
      <c r="U19" s="81"/>
    </row>
    <row r="20" spans="1:21" s="80" customFormat="1" ht="75.95" customHeight="1" x14ac:dyDescent="0.25">
      <c r="A20" s="82"/>
      <c r="B20" s="423"/>
      <c r="C20" s="422"/>
      <c r="D20" s="94" t="s">
        <v>1396</v>
      </c>
      <c r="E20" s="74"/>
      <c r="F20" s="209" t="s">
        <v>1234</v>
      </c>
      <c r="G20" s="209" t="s">
        <v>1235</v>
      </c>
      <c r="H20" s="209" t="s">
        <v>1397</v>
      </c>
      <c r="I20" s="209" t="s">
        <v>1398</v>
      </c>
      <c r="J20" s="84"/>
      <c r="K20" s="79"/>
      <c r="M20" s="8"/>
      <c r="N20" s="8"/>
      <c r="O20" s="8"/>
      <c r="P20" s="8"/>
      <c r="Q20" s="8"/>
      <c r="R20" s="8"/>
      <c r="S20" s="8"/>
      <c r="T20" s="81"/>
      <c r="U20" s="81"/>
    </row>
    <row r="21" spans="1:21" s="80" customFormat="1" ht="75.95" customHeight="1" x14ac:dyDescent="0.25">
      <c r="A21" s="82"/>
      <c r="B21" s="423"/>
      <c r="C21" s="422"/>
      <c r="D21" s="94" t="s">
        <v>1399</v>
      </c>
      <c r="E21" s="74"/>
      <c r="F21" s="209" t="s">
        <v>1400</v>
      </c>
      <c r="G21" s="209" t="s">
        <v>1401</v>
      </c>
      <c r="H21" s="209" t="s">
        <v>1402</v>
      </c>
      <c r="I21" s="209" t="s">
        <v>1403</v>
      </c>
      <c r="J21" s="84"/>
      <c r="K21" s="79"/>
      <c r="M21" s="8"/>
      <c r="N21" s="8"/>
      <c r="O21" s="8"/>
      <c r="P21" s="8"/>
      <c r="Q21" s="8"/>
      <c r="R21" s="8"/>
      <c r="S21" s="8"/>
      <c r="T21" s="81"/>
      <c r="U21" s="81"/>
    </row>
    <row r="22" spans="1:21" s="80" customFormat="1" x14ac:dyDescent="0.25">
      <c r="A22" s="82"/>
      <c r="B22" s="261"/>
      <c r="C22" s="88"/>
      <c r="D22" s="95"/>
      <c r="E22" s="95"/>
      <c r="F22" s="210"/>
      <c r="G22" s="210"/>
      <c r="H22" s="210"/>
      <c r="I22" s="210"/>
      <c r="J22" s="84"/>
      <c r="K22" s="79"/>
      <c r="M22" s="418"/>
      <c r="N22" s="418"/>
      <c r="O22" s="418"/>
      <c r="P22" s="418"/>
      <c r="Q22" s="418"/>
      <c r="R22" s="418"/>
      <c r="S22" s="418"/>
      <c r="T22" s="81"/>
      <c r="U22" s="81"/>
    </row>
    <row r="23" spans="1:21" s="80" customFormat="1" ht="39.950000000000003" customHeight="1" x14ac:dyDescent="0.25">
      <c r="A23" s="82"/>
      <c r="B23" s="423">
        <v>5</v>
      </c>
      <c r="C23" s="422" t="s">
        <v>1243</v>
      </c>
      <c r="D23" s="213" t="s">
        <v>1404</v>
      </c>
      <c r="E23" s="74"/>
      <c r="F23" s="214" t="s">
        <v>1405</v>
      </c>
      <c r="G23" s="215" t="s">
        <v>1406</v>
      </c>
      <c r="H23" s="216" t="s">
        <v>1407</v>
      </c>
      <c r="I23" s="214" t="s">
        <v>1408</v>
      </c>
      <c r="J23" s="84"/>
      <c r="K23" s="79"/>
      <c r="M23" s="418"/>
      <c r="N23" s="418"/>
      <c r="O23" s="418"/>
      <c r="P23" s="418"/>
      <c r="Q23" s="418"/>
      <c r="R23" s="418"/>
      <c r="S23" s="418"/>
      <c r="T23" s="81"/>
      <c r="U23" s="81"/>
    </row>
    <row r="24" spans="1:21" s="80" customFormat="1" ht="39.950000000000003" customHeight="1" x14ac:dyDescent="0.25">
      <c r="A24" s="82"/>
      <c r="B24" s="423"/>
      <c r="C24" s="422"/>
      <c r="D24" s="94" t="s">
        <v>1409</v>
      </c>
      <c r="E24" s="74"/>
      <c r="F24" s="209" t="s">
        <v>1410</v>
      </c>
      <c r="G24" s="209" t="s">
        <v>1251</v>
      </c>
      <c r="H24" s="209" t="s">
        <v>1252</v>
      </c>
      <c r="I24" s="209" t="s">
        <v>1411</v>
      </c>
      <c r="J24" s="84"/>
      <c r="K24" s="79"/>
      <c r="M24" s="8"/>
      <c r="N24" s="8"/>
      <c r="O24" s="8"/>
      <c r="P24" s="8"/>
      <c r="Q24" s="8"/>
      <c r="R24" s="8"/>
      <c r="S24" s="8"/>
      <c r="T24" s="81"/>
      <c r="U24" s="81"/>
    </row>
    <row r="25" spans="1:21" s="80" customFormat="1" ht="110.1" customHeight="1" x14ac:dyDescent="0.25">
      <c r="A25" s="82"/>
      <c r="B25" s="423"/>
      <c r="C25" s="422"/>
      <c r="D25" s="94" t="s">
        <v>1412</v>
      </c>
      <c r="E25" s="74"/>
      <c r="F25" s="209" t="s">
        <v>1413</v>
      </c>
      <c r="G25" s="209" t="s">
        <v>1414</v>
      </c>
      <c r="H25" s="209" t="s">
        <v>1415</v>
      </c>
      <c r="I25" s="209" t="s">
        <v>1416</v>
      </c>
      <c r="J25" s="84"/>
      <c r="K25" s="79"/>
      <c r="M25" s="8"/>
      <c r="N25" s="8"/>
      <c r="O25" s="8"/>
      <c r="P25" s="8"/>
      <c r="Q25" s="8"/>
      <c r="R25" s="8"/>
      <c r="S25" s="8"/>
      <c r="T25" s="81"/>
      <c r="U25" s="81"/>
    </row>
    <row r="26" spans="1:21" s="80" customFormat="1" x14ac:dyDescent="0.25">
      <c r="A26" s="82"/>
      <c r="B26" s="261"/>
      <c r="C26" s="88"/>
      <c r="D26" s="95"/>
      <c r="E26" s="95"/>
      <c r="F26" s="210"/>
      <c r="G26" s="210"/>
      <c r="H26" s="210"/>
      <c r="I26" s="210"/>
      <c r="J26" s="84"/>
      <c r="K26" s="79"/>
      <c r="M26" s="418"/>
      <c r="N26" s="418"/>
      <c r="O26" s="418"/>
      <c r="P26" s="418"/>
      <c r="Q26" s="418"/>
      <c r="R26" s="418"/>
      <c r="S26" s="418"/>
      <c r="T26" s="81"/>
      <c r="U26" s="81"/>
    </row>
    <row r="27" spans="1:21" s="80" customFormat="1" ht="75" customHeight="1" x14ac:dyDescent="0.25">
      <c r="A27" s="82"/>
      <c r="B27" s="423">
        <v>6</v>
      </c>
      <c r="C27" s="422" t="s">
        <v>1257</v>
      </c>
      <c r="D27" s="94" t="s">
        <v>1417</v>
      </c>
      <c r="E27" s="74"/>
      <c r="F27" s="209" t="s">
        <v>1418</v>
      </c>
      <c r="G27" s="209" t="s">
        <v>1419</v>
      </c>
      <c r="H27" s="209" t="s">
        <v>1420</v>
      </c>
      <c r="I27" s="209" t="s">
        <v>1421</v>
      </c>
      <c r="J27" s="84"/>
      <c r="K27" s="79"/>
      <c r="M27" s="418"/>
      <c r="N27" s="418"/>
      <c r="O27" s="418"/>
      <c r="P27" s="418"/>
      <c r="Q27" s="418"/>
      <c r="R27" s="418"/>
      <c r="S27" s="418"/>
      <c r="T27" s="81"/>
      <c r="U27" s="81"/>
    </row>
    <row r="28" spans="1:21" s="80" customFormat="1" ht="75.95" customHeight="1" x14ac:dyDescent="0.25">
      <c r="A28" s="82"/>
      <c r="B28" s="423"/>
      <c r="C28" s="422"/>
      <c r="D28" s="94" t="s">
        <v>1422</v>
      </c>
      <c r="E28" s="74"/>
      <c r="F28" s="209" t="s">
        <v>1423</v>
      </c>
      <c r="G28" s="209" t="s">
        <v>1424</v>
      </c>
      <c r="H28" s="209" t="s">
        <v>1425</v>
      </c>
      <c r="I28" s="209" t="s">
        <v>1426</v>
      </c>
      <c r="J28" s="84"/>
      <c r="K28" s="79"/>
      <c r="M28" s="8"/>
      <c r="N28" s="8"/>
      <c r="O28" s="8"/>
      <c r="P28" s="8"/>
      <c r="Q28" s="8"/>
      <c r="R28" s="8"/>
      <c r="S28" s="8"/>
      <c r="T28" s="81"/>
      <c r="U28" s="81"/>
    </row>
    <row r="29" spans="1:21" s="80" customFormat="1" ht="96" customHeight="1" x14ac:dyDescent="0.25">
      <c r="A29" s="82"/>
      <c r="B29" s="423"/>
      <c r="C29" s="422"/>
      <c r="D29" s="94" t="s">
        <v>1427</v>
      </c>
      <c r="E29" s="74"/>
      <c r="F29" s="209" t="s">
        <v>1428</v>
      </c>
      <c r="G29" s="209" t="s">
        <v>1429</v>
      </c>
      <c r="H29" s="209" t="s">
        <v>1430</v>
      </c>
      <c r="I29" s="209" t="s">
        <v>1431</v>
      </c>
      <c r="J29" s="84"/>
      <c r="K29" s="79"/>
      <c r="M29" s="8"/>
      <c r="N29" s="8"/>
      <c r="O29" s="8"/>
      <c r="P29" s="8"/>
      <c r="Q29" s="8"/>
      <c r="R29" s="8"/>
      <c r="S29" s="8"/>
      <c r="T29" s="81"/>
      <c r="U29" s="81"/>
    </row>
    <row r="30" spans="1:21" s="80" customFormat="1" ht="9.9499999999999993" customHeight="1" x14ac:dyDescent="0.25">
      <c r="A30" s="82"/>
      <c r="B30" s="261"/>
      <c r="C30" s="88"/>
      <c r="D30" s="95"/>
      <c r="E30" s="95"/>
      <c r="F30" s="210"/>
      <c r="G30" s="210"/>
      <c r="H30" s="210"/>
      <c r="I30" s="210"/>
      <c r="J30" s="84"/>
      <c r="K30" s="79"/>
      <c r="M30" s="418"/>
      <c r="N30" s="418"/>
      <c r="O30" s="418"/>
      <c r="P30" s="418"/>
      <c r="Q30" s="418"/>
      <c r="R30" s="418"/>
      <c r="S30" s="418"/>
      <c r="T30" s="81"/>
      <c r="U30" s="81"/>
    </row>
    <row r="31" spans="1:21" s="80" customFormat="1" ht="96" customHeight="1" x14ac:dyDescent="0.25">
      <c r="A31" s="82"/>
      <c r="B31" s="423">
        <v>7</v>
      </c>
      <c r="C31" s="422" t="s">
        <v>1273</v>
      </c>
      <c r="D31" s="94" t="s">
        <v>1432</v>
      </c>
      <c r="E31" s="74"/>
      <c r="F31" s="209" t="s">
        <v>1433</v>
      </c>
      <c r="G31" s="209" t="s">
        <v>1434</v>
      </c>
      <c r="H31" s="209" t="s">
        <v>1435</v>
      </c>
      <c r="I31" s="209" t="s">
        <v>1436</v>
      </c>
      <c r="J31" s="84"/>
      <c r="K31" s="79"/>
      <c r="O31" s="81"/>
      <c r="P31" s="81"/>
      <c r="Q31" s="81"/>
      <c r="R31" s="81"/>
      <c r="S31" s="81"/>
      <c r="T31" s="81"/>
      <c r="U31" s="81"/>
    </row>
    <row r="32" spans="1:21" s="80" customFormat="1" ht="75.95" customHeight="1" x14ac:dyDescent="0.25">
      <c r="A32" s="82"/>
      <c r="B32" s="423"/>
      <c r="C32" s="422"/>
      <c r="D32" s="94" t="s">
        <v>1437</v>
      </c>
      <c r="E32" s="74"/>
      <c r="F32" s="209" t="s">
        <v>1438</v>
      </c>
      <c r="G32" s="209" t="s">
        <v>1439</v>
      </c>
      <c r="H32" s="209" t="s">
        <v>1440</v>
      </c>
      <c r="I32" s="209" t="s">
        <v>1441</v>
      </c>
      <c r="J32" s="84"/>
      <c r="K32" s="79"/>
      <c r="O32" s="81"/>
      <c r="P32" s="81"/>
      <c r="Q32" s="81"/>
      <c r="R32" s="81"/>
      <c r="S32" s="81"/>
      <c r="T32" s="81"/>
      <c r="U32" s="81"/>
    </row>
    <row r="33" spans="1:21" s="80" customFormat="1" x14ac:dyDescent="0.25">
      <c r="A33" s="82"/>
      <c r="B33" s="261"/>
      <c r="C33" s="422"/>
      <c r="D33" s="95"/>
      <c r="E33" s="95"/>
      <c r="F33" s="210"/>
      <c r="G33" s="210"/>
      <c r="H33" s="210"/>
      <c r="I33" s="210"/>
      <c r="J33" s="84"/>
      <c r="K33" s="79"/>
      <c r="O33" s="81"/>
      <c r="P33" s="81"/>
      <c r="Q33" s="81"/>
      <c r="R33" s="81"/>
      <c r="S33" s="81"/>
      <c r="T33" s="81"/>
      <c r="U33" s="81"/>
    </row>
    <row r="34" spans="1:21" s="80" customFormat="1" ht="39.950000000000003" customHeight="1" x14ac:dyDescent="0.25">
      <c r="A34" s="82"/>
      <c r="B34" s="423">
        <v>8</v>
      </c>
      <c r="C34" s="422" t="s">
        <v>1289</v>
      </c>
      <c r="D34" s="213" t="s">
        <v>1442</v>
      </c>
      <c r="E34" s="95"/>
      <c r="F34" s="214" t="s">
        <v>1291</v>
      </c>
      <c r="G34" s="214" t="s">
        <v>1443</v>
      </c>
      <c r="H34" s="214" t="s">
        <v>1444</v>
      </c>
      <c r="I34" s="214" t="s">
        <v>1408</v>
      </c>
      <c r="J34" s="84"/>
      <c r="K34" s="79"/>
      <c r="O34" s="81"/>
      <c r="P34" s="81"/>
      <c r="Q34" s="81"/>
      <c r="R34" s="81"/>
      <c r="S34" s="81"/>
      <c r="T34" s="81"/>
      <c r="U34" s="81"/>
    </row>
    <row r="35" spans="1:21" s="80" customFormat="1" ht="63.95" customHeight="1" x14ac:dyDescent="0.25">
      <c r="A35" s="82"/>
      <c r="B35" s="423"/>
      <c r="C35" s="422"/>
      <c r="D35" s="94" t="s">
        <v>1445</v>
      </c>
      <c r="E35" s="74"/>
      <c r="F35" s="209" t="s">
        <v>1446</v>
      </c>
      <c r="G35" s="209" t="s">
        <v>1302</v>
      </c>
      <c r="H35" s="209" t="s">
        <v>1303</v>
      </c>
      <c r="I35" s="209" t="s">
        <v>1304</v>
      </c>
      <c r="J35" s="84"/>
      <c r="K35" s="79"/>
      <c r="O35" s="81"/>
      <c r="P35" s="81"/>
      <c r="Q35" s="81"/>
      <c r="R35" s="81"/>
      <c r="S35" s="81"/>
      <c r="T35" s="81"/>
      <c r="U35" s="81"/>
    </row>
    <row r="36" spans="1:21" s="80" customFormat="1" ht="75.95" customHeight="1" x14ac:dyDescent="0.25">
      <c r="A36" s="82"/>
      <c r="B36" s="423"/>
      <c r="C36" s="422"/>
      <c r="D36" s="94" t="s">
        <v>1447</v>
      </c>
      <c r="E36" s="74"/>
      <c r="F36" s="209" t="s">
        <v>1448</v>
      </c>
      <c r="G36" s="209" t="s">
        <v>1449</v>
      </c>
      <c r="H36" s="209" t="s">
        <v>1450</v>
      </c>
      <c r="I36" s="209" t="s">
        <v>1451</v>
      </c>
      <c r="J36" s="84"/>
      <c r="K36" s="79"/>
      <c r="O36" s="81"/>
      <c r="P36" s="81"/>
      <c r="Q36" s="81"/>
      <c r="R36" s="81"/>
      <c r="S36" s="81"/>
      <c r="T36" s="81"/>
      <c r="U36" s="81"/>
    </row>
    <row r="37" spans="1:21" s="80" customFormat="1" x14ac:dyDescent="0.25">
      <c r="A37" s="82"/>
      <c r="B37" s="261"/>
      <c r="C37" s="88"/>
      <c r="D37" s="95"/>
      <c r="E37" s="95"/>
      <c r="F37" s="210"/>
      <c r="G37" s="210"/>
      <c r="H37" s="210"/>
      <c r="I37" s="210"/>
      <c r="J37" s="84"/>
      <c r="K37" s="79"/>
      <c r="O37" s="81"/>
      <c r="P37" s="81"/>
      <c r="Q37" s="81"/>
      <c r="R37" s="81"/>
      <c r="S37" s="81"/>
      <c r="T37" s="81"/>
      <c r="U37" s="81"/>
    </row>
    <row r="38" spans="1:21" s="80" customFormat="1" ht="63.95" customHeight="1" x14ac:dyDescent="0.25">
      <c r="A38" s="82"/>
      <c r="B38" s="423">
        <v>9</v>
      </c>
      <c r="C38" s="422" t="s">
        <v>1310</v>
      </c>
      <c r="D38" s="94" t="s">
        <v>1452</v>
      </c>
      <c r="E38" s="74"/>
      <c r="F38" s="209" t="s">
        <v>1453</v>
      </c>
      <c r="G38" s="209" t="s">
        <v>1454</v>
      </c>
      <c r="H38" s="209" t="s">
        <v>1455</v>
      </c>
      <c r="I38" s="209" t="s">
        <v>1456</v>
      </c>
      <c r="J38" s="84"/>
      <c r="K38" s="79"/>
      <c r="O38" s="81"/>
      <c r="P38" s="81"/>
      <c r="Q38" s="81"/>
      <c r="R38" s="81"/>
      <c r="S38" s="81"/>
      <c r="T38" s="81"/>
      <c r="U38" s="81"/>
    </row>
    <row r="39" spans="1:21" s="80" customFormat="1" ht="75.95" customHeight="1" x14ac:dyDescent="0.25">
      <c r="A39" s="82"/>
      <c r="B39" s="423"/>
      <c r="C39" s="422"/>
      <c r="D39" s="94" t="s">
        <v>1457</v>
      </c>
      <c r="E39" s="74"/>
      <c r="F39" s="209" t="s">
        <v>1458</v>
      </c>
      <c r="G39" s="209" t="s">
        <v>1318</v>
      </c>
      <c r="H39" s="209" t="s">
        <v>1459</v>
      </c>
      <c r="I39" s="209" t="s">
        <v>1460</v>
      </c>
      <c r="J39" s="84"/>
      <c r="K39" s="79"/>
      <c r="O39" s="81"/>
      <c r="P39" s="81"/>
      <c r="Q39" s="81"/>
      <c r="R39" s="81"/>
      <c r="S39" s="81"/>
      <c r="T39" s="81"/>
      <c r="U39" s="81"/>
    </row>
    <row r="40" spans="1:21" s="80" customFormat="1" ht="84.95" customHeight="1" x14ac:dyDescent="0.25">
      <c r="A40" s="82"/>
      <c r="B40" s="423"/>
      <c r="C40" s="422"/>
      <c r="D40" s="94" t="s">
        <v>1461</v>
      </c>
      <c r="E40" s="74"/>
      <c r="F40" s="209" t="s">
        <v>1462</v>
      </c>
      <c r="G40" s="209" t="s">
        <v>1463</v>
      </c>
      <c r="H40" s="209" t="s">
        <v>1464</v>
      </c>
      <c r="I40" s="209" t="s">
        <v>1465</v>
      </c>
      <c r="J40" s="84"/>
      <c r="K40" s="79"/>
      <c r="O40" s="81"/>
      <c r="P40" s="81"/>
      <c r="Q40" s="81"/>
      <c r="R40" s="81"/>
      <c r="S40" s="81"/>
      <c r="T40" s="81"/>
      <c r="U40" s="81"/>
    </row>
    <row r="41" spans="1:21" s="80" customFormat="1" ht="11.25" customHeight="1" x14ac:dyDescent="0.25">
      <c r="A41" s="82"/>
      <c r="B41" s="261"/>
      <c r="C41" s="88"/>
      <c r="D41" s="95"/>
      <c r="E41" s="95"/>
      <c r="F41" s="210"/>
      <c r="G41" s="210"/>
      <c r="H41" s="210"/>
      <c r="I41" s="210"/>
      <c r="J41" s="84"/>
      <c r="K41" s="79"/>
      <c r="O41" s="81"/>
      <c r="P41" s="81"/>
      <c r="Q41" s="81"/>
      <c r="R41" s="81"/>
      <c r="S41" s="81"/>
      <c r="T41" s="81"/>
      <c r="U41" s="81"/>
    </row>
    <row r="42" spans="1:21" s="80" customFormat="1" ht="51.95" customHeight="1" x14ac:dyDescent="0.25">
      <c r="A42" s="82"/>
      <c r="B42" s="423">
        <v>10</v>
      </c>
      <c r="C42" s="422" t="s">
        <v>1326</v>
      </c>
      <c r="D42" s="94" t="s">
        <v>1466</v>
      </c>
      <c r="E42" s="74"/>
      <c r="F42" s="209" t="s">
        <v>1467</v>
      </c>
      <c r="G42" s="209" t="s">
        <v>1468</v>
      </c>
      <c r="H42" s="209" t="s">
        <v>1469</v>
      </c>
      <c r="I42" s="209" t="s">
        <v>1470</v>
      </c>
      <c r="J42" s="84"/>
      <c r="K42" s="79"/>
      <c r="O42" s="81"/>
      <c r="P42" s="81"/>
      <c r="Q42" s="81"/>
      <c r="R42" s="81"/>
      <c r="S42" s="81"/>
      <c r="T42" s="81"/>
      <c r="U42" s="81"/>
    </row>
    <row r="43" spans="1:21" s="80" customFormat="1" ht="75.95" customHeight="1" x14ac:dyDescent="0.25">
      <c r="A43" s="82"/>
      <c r="B43" s="423"/>
      <c r="C43" s="422"/>
      <c r="D43" s="94" t="s">
        <v>1471</v>
      </c>
      <c r="E43" s="74"/>
      <c r="F43" s="209" t="s">
        <v>1472</v>
      </c>
      <c r="G43" s="209" t="s">
        <v>1473</v>
      </c>
      <c r="H43" s="209" t="s">
        <v>1474</v>
      </c>
      <c r="I43" s="209" t="s">
        <v>1475</v>
      </c>
      <c r="J43" s="84"/>
      <c r="K43" s="79"/>
      <c r="O43" s="81"/>
      <c r="P43" s="81"/>
      <c r="Q43" s="81"/>
      <c r="R43" s="81"/>
      <c r="S43" s="81"/>
      <c r="T43" s="81"/>
      <c r="U43" s="81"/>
    </row>
    <row r="44" spans="1:21" s="80" customFormat="1" ht="141.94999999999999" customHeight="1" x14ac:dyDescent="0.25">
      <c r="A44" s="82"/>
      <c r="B44" s="423"/>
      <c r="C44" s="422"/>
      <c r="D44" s="94" t="s">
        <v>1476</v>
      </c>
      <c r="E44" s="74"/>
      <c r="F44" s="211"/>
      <c r="G44" s="212"/>
      <c r="H44" s="209" t="s">
        <v>1477</v>
      </c>
      <c r="I44" s="209" t="s">
        <v>1478</v>
      </c>
      <c r="J44" s="84"/>
      <c r="K44" s="79"/>
      <c r="O44" s="81"/>
      <c r="P44" s="81"/>
      <c r="Q44" s="81"/>
      <c r="R44" s="81"/>
      <c r="S44" s="81"/>
      <c r="T44" s="81"/>
      <c r="U44" s="81"/>
    </row>
    <row r="45" spans="1:21" s="80" customFormat="1" ht="108" customHeight="1" x14ac:dyDescent="0.25">
      <c r="A45" s="82"/>
      <c r="B45" s="423"/>
      <c r="C45" s="422"/>
      <c r="D45" s="94" t="s">
        <v>1479</v>
      </c>
      <c r="E45" s="74"/>
      <c r="F45" s="217"/>
      <c r="G45" s="218"/>
      <c r="H45" s="209" t="s">
        <v>1480</v>
      </c>
      <c r="I45" s="209" t="s">
        <v>1481</v>
      </c>
      <c r="J45" s="84"/>
      <c r="K45" s="79"/>
      <c r="O45" s="81"/>
      <c r="P45" s="81"/>
      <c r="Q45" s="81"/>
      <c r="R45" s="81"/>
      <c r="S45" s="81"/>
      <c r="T45" s="81"/>
      <c r="U45" s="81"/>
    </row>
    <row r="46" spans="1:21" s="80" customFormat="1" ht="9.9499999999999993" customHeight="1" x14ac:dyDescent="0.25">
      <c r="A46" s="85"/>
      <c r="B46" s="190"/>
      <c r="C46" s="192"/>
      <c r="D46" s="97"/>
      <c r="E46" s="97"/>
      <c r="F46" s="97"/>
      <c r="G46" s="97"/>
      <c r="H46" s="97"/>
      <c r="I46" s="97"/>
      <c r="J46" s="86"/>
      <c r="K46" s="79"/>
      <c r="O46" s="81"/>
      <c r="P46" s="81"/>
      <c r="Q46" s="81"/>
      <c r="R46" s="81"/>
      <c r="S46" s="81"/>
      <c r="T46" s="81"/>
      <c r="U46" s="81"/>
    </row>
    <row r="47" spans="1:21" s="80" customFormat="1" ht="9.9499999999999993" customHeight="1" x14ac:dyDescent="0.25">
      <c r="A47" s="81"/>
      <c r="B47" s="191"/>
      <c r="C47" s="81"/>
      <c r="D47" s="81"/>
      <c r="E47" s="81"/>
      <c r="F47" s="81"/>
      <c r="G47" s="81"/>
      <c r="H47" s="81"/>
      <c r="I47" s="81"/>
      <c r="K47" s="79"/>
      <c r="O47" s="81"/>
      <c r="P47" s="81"/>
      <c r="Q47" s="81"/>
      <c r="R47" s="81"/>
      <c r="S47" s="81"/>
      <c r="T47" s="81"/>
      <c r="U47" s="81"/>
    </row>
  </sheetData>
  <sheetProtection algorithmName="SHA-512" hashValue="c2bjUh4JBnlFYtcCsgW6GkjgXI1SjQIY9+4SMREisnCEDEEQ2DX4x2m2Adpysr49NhaN7SPurwfuSb7VQmLlZw==" saltValue="iQubINDgcfqjP9MnDhOv/Q==" spinCount="100000" sheet="1" objects="1" scenarios="1"/>
  <mergeCells count="32">
    <mergeCell ref="B34:B36"/>
    <mergeCell ref="C34:C36"/>
    <mergeCell ref="B38:B40"/>
    <mergeCell ref="C38:C40"/>
    <mergeCell ref="B42:B45"/>
    <mergeCell ref="C42:C45"/>
    <mergeCell ref="B31:B32"/>
    <mergeCell ref="C31:C33"/>
    <mergeCell ref="B19:B21"/>
    <mergeCell ref="C19:C21"/>
    <mergeCell ref="M19:S19"/>
    <mergeCell ref="M22:S22"/>
    <mergeCell ref="B23:B25"/>
    <mergeCell ref="C23:C25"/>
    <mergeCell ref="M23:S23"/>
    <mergeCell ref="M26:S26"/>
    <mergeCell ref="B27:B29"/>
    <mergeCell ref="C27:C29"/>
    <mergeCell ref="M27:S27"/>
    <mergeCell ref="M30:S30"/>
    <mergeCell ref="M11:S11"/>
    <mergeCell ref="M13:S13"/>
    <mergeCell ref="B14:B17"/>
    <mergeCell ref="C14:C18"/>
    <mergeCell ref="M14:S14"/>
    <mergeCell ref="M18:S18"/>
    <mergeCell ref="B2:F2"/>
    <mergeCell ref="F3:I3"/>
    <mergeCell ref="B6:B9"/>
    <mergeCell ref="C6:C9"/>
    <mergeCell ref="B11:B12"/>
    <mergeCell ref="C11:C12"/>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and C
Recertification application
Description of the complexity indicators of the programme management&amp;R&amp;G</oddHeader>
    <oddFooter>&amp;L&amp;"Verdana,Standard"&amp;9© VZPM&amp;C&amp;"Verdana,Standard"&amp;9&amp;F&amp;R&amp;"Verdana,Standard"&amp;9&amp;A Page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3"/>
  <sheetViews>
    <sheetView showGridLines="0" zoomScaleNormal="100" workbookViewId="0"/>
  </sheetViews>
  <sheetFormatPr baseColWidth="10" defaultColWidth="11.42578125" defaultRowHeight="11.25" x14ac:dyDescent="0.25"/>
  <cols>
    <col min="1" max="1" width="1.7109375" style="6" customWidth="1"/>
    <col min="2" max="2" width="29.7109375" style="6" customWidth="1"/>
    <col min="3" max="4" width="1.7109375" style="6" customWidth="1"/>
    <col min="5" max="5" width="22.7109375" style="6" customWidth="1"/>
    <col min="6" max="6" width="1.7109375" style="6" customWidth="1"/>
    <col min="7" max="7" width="12.7109375" style="6" customWidth="1"/>
    <col min="8" max="8" width="1.7109375" style="6" customWidth="1"/>
    <col min="9" max="9" width="12.7109375" style="6" customWidth="1"/>
    <col min="10" max="10" width="1.7109375" style="6" customWidth="1"/>
    <col min="11" max="11" width="10.7109375" style="6" customWidth="1"/>
    <col min="12" max="12" width="1.7109375" style="7" customWidth="1"/>
    <col min="13" max="13" width="1.7109375" style="8" customWidth="1"/>
    <col min="14" max="14" width="91.42578125" style="7" hidden="1" customWidth="1"/>
    <col min="15" max="16" width="11.42578125" style="7"/>
    <col min="17" max="16384" width="11.42578125" style="6"/>
  </cols>
  <sheetData>
    <row r="1" spans="1:23" s="7" customFormat="1" ht="9.9499999999999993" customHeight="1" x14ac:dyDescent="0.25">
      <c r="A1" s="11"/>
      <c r="B1" s="12"/>
      <c r="C1" s="12"/>
      <c r="D1" s="12"/>
      <c r="E1" s="12"/>
      <c r="F1" s="12"/>
      <c r="G1" s="12"/>
      <c r="H1" s="12"/>
      <c r="I1" s="12"/>
      <c r="J1" s="12"/>
      <c r="K1" s="12"/>
      <c r="L1" s="13"/>
      <c r="M1" s="8"/>
      <c r="Q1" s="6"/>
      <c r="R1" s="6"/>
      <c r="S1" s="6"/>
      <c r="T1" s="6"/>
      <c r="U1" s="6"/>
      <c r="V1" s="6"/>
      <c r="W1" s="6"/>
    </row>
    <row r="2" spans="1:23" s="7" customFormat="1" ht="18" customHeight="1" x14ac:dyDescent="0.25">
      <c r="A2" s="14"/>
      <c r="B2" s="250" t="s">
        <v>298</v>
      </c>
      <c r="C2" s="16"/>
      <c r="D2" s="16"/>
      <c r="E2" s="16"/>
      <c r="F2" s="16"/>
      <c r="G2" s="16"/>
      <c r="H2" s="16"/>
      <c r="I2" s="16"/>
      <c r="J2" s="16"/>
      <c r="K2" s="16"/>
      <c r="L2" s="17"/>
      <c r="M2" s="8"/>
      <c r="Q2" s="6"/>
      <c r="R2" s="6"/>
      <c r="S2" s="6"/>
      <c r="T2" s="6"/>
      <c r="U2" s="6"/>
      <c r="V2" s="6"/>
      <c r="W2" s="6"/>
    </row>
    <row r="3" spans="1:23" s="7" customFormat="1" ht="9.9499999999999993" customHeight="1" x14ac:dyDescent="0.25">
      <c r="A3" s="14"/>
      <c r="B3" s="16"/>
      <c r="C3" s="16"/>
      <c r="D3" s="16"/>
      <c r="E3" s="16"/>
      <c r="F3" s="16"/>
      <c r="G3" s="16"/>
      <c r="H3" s="16"/>
      <c r="I3" s="16"/>
      <c r="J3" s="16"/>
      <c r="K3" s="16"/>
      <c r="L3" s="17"/>
      <c r="M3" s="8"/>
      <c r="Q3" s="6"/>
      <c r="R3" s="6"/>
      <c r="S3" s="6"/>
      <c r="T3" s="6"/>
      <c r="U3" s="6"/>
      <c r="V3" s="6"/>
      <c r="W3" s="6"/>
    </row>
    <row r="4" spans="1:23" s="7" customFormat="1" ht="39.950000000000003" customHeight="1" x14ac:dyDescent="0.25">
      <c r="A4" s="14"/>
      <c r="B4" s="301" t="s">
        <v>299</v>
      </c>
      <c r="C4" s="301"/>
      <c r="D4" s="301"/>
      <c r="E4" s="301"/>
      <c r="F4" s="301"/>
      <c r="G4" s="301"/>
      <c r="H4" s="301"/>
      <c r="I4" s="301"/>
      <c r="J4" s="301"/>
      <c r="K4" s="301"/>
      <c r="L4" s="17"/>
      <c r="M4" s="8"/>
      <c r="N4" s="235"/>
      <c r="O4" s="251"/>
      <c r="P4" s="251"/>
      <c r="Q4" s="193"/>
      <c r="R4" s="193"/>
      <c r="S4" s="193"/>
      <c r="T4" s="193"/>
      <c r="U4" s="193"/>
      <c r="V4" s="193"/>
      <c r="W4" s="193"/>
    </row>
    <row r="5" spans="1:23" s="7" customFormat="1" ht="9.9499999999999993" customHeight="1" x14ac:dyDescent="0.25">
      <c r="A5" s="14"/>
      <c r="B5" s="16"/>
      <c r="C5" s="16"/>
      <c r="D5" s="16"/>
      <c r="E5" s="16"/>
      <c r="F5" s="16"/>
      <c r="G5" s="16"/>
      <c r="H5" s="16"/>
      <c r="I5" s="16"/>
      <c r="J5" s="16"/>
      <c r="K5" s="16"/>
      <c r="L5" s="17"/>
      <c r="M5" s="8"/>
      <c r="Q5" s="6"/>
      <c r="R5" s="6"/>
      <c r="S5" s="6"/>
      <c r="T5" s="6"/>
      <c r="U5" s="6"/>
      <c r="V5" s="6"/>
      <c r="W5" s="6"/>
    </row>
    <row r="6" spans="1:23" s="7" customFormat="1" ht="18" customHeight="1" x14ac:dyDescent="0.25">
      <c r="A6" s="14"/>
      <c r="B6" s="306" t="s">
        <v>300</v>
      </c>
      <c r="C6" s="306"/>
      <c r="D6" s="306"/>
      <c r="E6" s="306"/>
      <c r="F6" s="306"/>
      <c r="G6" s="306"/>
      <c r="H6" s="306"/>
      <c r="I6" s="306"/>
      <c r="J6" s="306"/>
      <c r="K6" s="306"/>
      <c r="L6" s="17"/>
      <c r="M6" s="8"/>
      <c r="Q6" s="6"/>
      <c r="R6" s="6"/>
      <c r="S6" s="6"/>
      <c r="T6" s="6"/>
      <c r="U6" s="6"/>
      <c r="V6" s="6"/>
      <c r="W6" s="6"/>
    </row>
    <row r="7" spans="1:23" s="7" customFormat="1" ht="18" customHeight="1" x14ac:dyDescent="0.25">
      <c r="A7" s="14"/>
      <c r="B7" s="90" t="s">
        <v>301</v>
      </c>
      <c r="C7" s="90"/>
      <c r="D7" s="295"/>
      <c r="E7" s="295"/>
      <c r="F7" s="295"/>
      <c r="G7" s="295"/>
      <c r="H7" s="295"/>
      <c r="I7" s="295"/>
      <c r="J7" s="295"/>
      <c r="K7" s="295"/>
      <c r="L7" s="17"/>
      <c r="M7" s="8"/>
      <c r="Q7" s="6"/>
      <c r="R7" s="6"/>
      <c r="S7" s="6"/>
      <c r="T7" s="6"/>
      <c r="U7" s="6"/>
      <c r="V7" s="6"/>
      <c r="W7" s="6"/>
    </row>
    <row r="8" spans="1:23" s="7" customFormat="1" ht="18" customHeight="1" x14ac:dyDescent="0.25">
      <c r="A8" s="14"/>
      <c r="B8" s="90" t="s">
        <v>302</v>
      </c>
      <c r="C8" s="90"/>
      <c r="D8" s="295"/>
      <c r="E8" s="295"/>
      <c r="F8" s="295"/>
      <c r="G8" s="295"/>
      <c r="H8" s="295"/>
      <c r="I8" s="295"/>
      <c r="J8" s="295"/>
      <c r="K8" s="295"/>
      <c r="L8" s="17"/>
      <c r="M8" s="8"/>
      <c r="Q8" s="6"/>
      <c r="R8" s="6"/>
      <c r="S8" s="6"/>
      <c r="T8" s="6"/>
      <c r="U8" s="6"/>
      <c r="V8" s="6"/>
      <c r="W8" s="6"/>
    </row>
    <row r="9" spans="1:23" s="7" customFormat="1" ht="18" customHeight="1" x14ac:dyDescent="0.25">
      <c r="A9" s="14"/>
      <c r="B9" s="90" t="s">
        <v>303</v>
      </c>
      <c r="C9" s="90"/>
      <c r="D9" s="308"/>
      <c r="E9" s="308"/>
      <c r="F9" s="308"/>
      <c r="G9" s="308"/>
      <c r="H9" s="308"/>
      <c r="I9" s="308"/>
      <c r="J9" s="308"/>
      <c r="K9" s="308"/>
      <c r="L9" s="17"/>
      <c r="M9" s="104"/>
      <c r="N9" s="252" t="str">
        <f>IF(OR(D9="",D16=""),"",D16-D9)</f>
        <v/>
      </c>
      <c r="Q9" s="6"/>
      <c r="R9" s="6"/>
      <c r="S9" s="6"/>
      <c r="T9" s="6"/>
      <c r="U9" s="6"/>
      <c r="V9" s="6"/>
      <c r="W9" s="6"/>
    </row>
    <row r="10" spans="1:23" s="7" customFormat="1" ht="9.9499999999999993" customHeight="1" x14ac:dyDescent="0.25">
      <c r="A10" s="14"/>
      <c r="B10" s="90"/>
      <c r="C10" s="90"/>
      <c r="D10" s="91"/>
      <c r="E10" s="91"/>
      <c r="F10" s="91"/>
      <c r="G10" s="91"/>
      <c r="H10" s="91"/>
      <c r="I10" s="91"/>
      <c r="J10" s="91"/>
      <c r="K10" s="91"/>
      <c r="L10" s="17"/>
      <c r="M10" s="8"/>
      <c r="Q10" s="6"/>
      <c r="R10" s="6"/>
      <c r="S10" s="6"/>
      <c r="T10" s="6"/>
      <c r="U10" s="6"/>
      <c r="V10" s="6"/>
      <c r="W10" s="6"/>
    </row>
    <row r="11" spans="1:23" s="7" customFormat="1" ht="18" customHeight="1" x14ac:dyDescent="0.25">
      <c r="A11" s="14"/>
      <c r="B11" s="15" t="s">
        <v>295</v>
      </c>
      <c r="C11" s="15"/>
      <c r="D11" s="91"/>
      <c r="E11" s="91"/>
      <c r="F11" s="91"/>
      <c r="G11" s="91"/>
      <c r="H11" s="91"/>
      <c r="I11" s="91"/>
      <c r="J11" s="91"/>
      <c r="K11" s="91"/>
      <c r="L11" s="17"/>
      <c r="M11" s="8"/>
      <c r="Q11" s="6"/>
      <c r="R11" s="6"/>
      <c r="S11" s="6"/>
      <c r="T11" s="6"/>
      <c r="U11" s="6"/>
      <c r="V11" s="6"/>
      <c r="W11" s="6"/>
    </row>
    <row r="12" spans="1:23" s="7" customFormat="1" ht="18" customHeight="1" x14ac:dyDescent="0.25">
      <c r="A12" s="14"/>
      <c r="B12" s="90" t="s">
        <v>4</v>
      </c>
      <c r="C12" s="90"/>
      <c r="D12" s="309" t="str">
        <f>MID(D13,7,1)</f>
        <v/>
      </c>
      <c r="E12" s="309"/>
      <c r="F12" s="309"/>
      <c r="G12" s="309"/>
      <c r="H12" s="309"/>
      <c r="I12" s="309"/>
      <c r="J12" s="309"/>
      <c r="K12" s="309"/>
      <c r="L12" s="17"/>
      <c r="M12" s="8"/>
      <c r="Q12" s="6"/>
      <c r="R12" s="6"/>
      <c r="S12" s="6"/>
      <c r="T12" s="6"/>
      <c r="U12" s="6"/>
      <c r="V12" s="6"/>
      <c r="W12" s="6"/>
    </row>
    <row r="13" spans="1:23" s="7" customFormat="1" ht="18" customHeight="1" x14ac:dyDescent="0.25">
      <c r="A13" s="14"/>
      <c r="B13" s="90" t="s">
        <v>363</v>
      </c>
      <c r="C13" s="90"/>
      <c r="D13" s="310"/>
      <c r="E13" s="310"/>
      <c r="F13" s="310"/>
      <c r="G13" s="310"/>
      <c r="H13" s="310"/>
      <c r="I13" s="310"/>
      <c r="J13" s="310"/>
      <c r="K13" s="310"/>
      <c r="L13" s="17"/>
      <c r="M13" s="8"/>
      <c r="Q13" s="6"/>
      <c r="R13" s="6"/>
      <c r="S13" s="6"/>
      <c r="T13" s="6"/>
      <c r="U13" s="6"/>
      <c r="V13" s="6"/>
      <c r="W13" s="6"/>
    </row>
    <row r="14" spans="1:23" s="7" customFormat="1" ht="18" customHeight="1" x14ac:dyDescent="0.25">
      <c r="A14" s="14"/>
      <c r="B14" s="90" t="s">
        <v>364</v>
      </c>
      <c r="C14" s="90"/>
      <c r="D14" s="297"/>
      <c r="E14" s="298"/>
      <c r="F14" s="298"/>
      <c r="G14" s="298"/>
      <c r="H14" s="298"/>
      <c r="I14" s="298"/>
      <c r="J14" s="298"/>
      <c r="K14" s="299"/>
      <c r="L14" s="17"/>
      <c r="M14" s="8"/>
      <c r="Q14" s="6"/>
      <c r="R14" s="6"/>
      <c r="S14" s="6"/>
      <c r="T14" s="6"/>
      <c r="U14" s="6"/>
      <c r="V14" s="6"/>
      <c r="W14" s="6"/>
    </row>
    <row r="15" spans="1:23" s="7" customFormat="1" ht="9.9499999999999993" customHeight="1" x14ac:dyDescent="0.25">
      <c r="A15" s="14"/>
      <c r="B15" s="90"/>
      <c r="C15" s="90"/>
      <c r="D15" s="91"/>
      <c r="E15" s="91"/>
      <c r="F15" s="91"/>
      <c r="G15" s="91"/>
      <c r="H15" s="91"/>
      <c r="I15" s="91"/>
      <c r="J15" s="91"/>
      <c r="K15" s="91"/>
      <c r="L15" s="17"/>
      <c r="M15" s="8"/>
      <c r="Q15" s="6"/>
      <c r="R15" s="6"/>
      <c r="S15" s="6"/>
      <c r="T15" s="6"/>
      <c r="U15" s="6"/>
      <c r="V15" s="6"/>
      <c r="W15" s="6"/>
    </row>
    <row r="16" spans="1:23" s="7" customFormat="1" ht="18" customHeight="1" x14ac:dyDescent="0.25">
      <c r="A16" s="14"/>
      <c r="B16" s="90" t="s">
        <v>365</v>
      </c>
      <c r="C16" s="90"/>
      <c r="D16" s="312"/>
      <c r="E16" s="312"/>
      <c r="F16" s="91"/>
      <c r="G16" s="311"/>
      <c r="H16" s="311"/>
      <c r="I16" s="311"/>
      <c r="J16" s="311"/>
      <c r="K16" s="311"/>
      <c r="L16" s="17"/>
      <c r="M16" s="8"/>
      <c r="N16" s="252" t="s">
        <v>368</v>
      </c>
      <c r="Q16" s="6"/>
      <c r="R16" s="6"/>
      <c r="S16" s="6"/>
      <c r="T16" s="6"/>
      <c r="U16" s="6"/>
      <c r="V16" s="6"/>
      <c r="W16" s="6"/>
    </row>
    <row r="17" spans="1:23" s="7" customFormat="1" ht="18" customHeight="1" x14ac:dyDescent="0.25">
      <c r="A17" s="14"/>
      <c r="B17" s="90" t="s">
        <v>366</v>
      </c>
      <c r="C17" s="90"/>
      <c r="D17" s="313" t="str">
        <f>IF(D9="","",(DATE(YEAR(D9)-5,MONTH(D9),DAY(D9)+1)))</f>
        <v/>
      </c>
      <c r="E17" s="313"/>
      <c r="F17" s="91"/>
      <c r="G17" s="311"/>
      <c r="H17" s="311"/>
      <c r="I17" s="311"/>
      <c r="J17" s="311"/>
      <c r="K17" s="311"/>
      <c r="L17" s="17"/>
      <c r="M17" s="8"/>
      <c r="N17" s="252" t="s">
        <v>369</v>
      </c>
      <c r="O17" s="131"/>
      <c r="Q17" s="6"/>
      <c r="R17" s="6"/>
      <c r="S17" s="6"/>
      <c r="T17" s="6"/>
      <c r="U17" s="6"/>
      <c r="V17" s="6"/>
      <c r="W17" s="6"/>
    </row>
    <row r="18" spans="1:23" s="7" customFormat="1" ht="18" customHeight="1" x14ac:dyDescent="0.25">
      <c r="A18" s="14"/>
      <c r="B18" s="90" t="s">
        <v>367</v>
      </c>
      <c r="C18" s="90"/>
      <c r="D18" s="296" t="str">
        <f>IF(D9="","",D9)</f>
        <v/>
      </c>
      <c r="E18" s="296"/>
      <c r="F18" s="91"/>
      <c r="G18" s="91"/>
      <c r="H18" s="91"/>
      <c r="I18" s="91"/>
      <c r="J18" s="91"/>
      <c r="K18" s="91"/>
      <c r="L18" s="17"/>
      <c r="M18" s="8"/>
      <c r="N18" s="252" t="s">
        <v>370</v>
      </c>
      <c r="Q18" s="6"/>
      <c r="R18" s="6"/>
      <c r="S18" s="6"/>
      <c r="T18" s="6"/>
      <c r="U18" s="6"/>
      <c r="V18" s="6"/>
      <c r="W18" s="6"/>
    </row>
    <row r="19" spans="1:23" s="7" customFormat="1" ht="9.9499999999999993" customHeight="1" x14ac:dyDescent="0.25">
      <c r="A19" s="14"/>
      <c r="B19" s="16"/>
      <c r="C19" s="16"/>
      <c r="D19" s="16"/>
      <c r="E19" s="16"/>
      <c r="F19" s="16"/>
      <c r="G19" s="16"/>
      <c r="H19" s="16"/>
      <c r="I19" s="16"/>
      <c r="J19" s="16"/>
      <c r="K19" s="16"/>
      <c r="L19" s="17"/>
      <c r="M19" s="8"/>
      <c r="Q19" s="6"/>
      <c r="R19" s="6"/>
      <c r="S19" s="6"/>
      <c r="T19" s="6"/>
      <c r="U19" s="6"/>
      <c r="V19" s="6"/>
      <c r="W19" s="6"/>
    </row>
    <row r="20" spans="1:23" s="7" customFormat="1" ht="27.95" customHeight="1" x14ac:dyDescent="0.25">
      <c r="A20" s="14"/>
      <c r="B20" s="16"/>
      <c r="C20" s="16"/>
      <c r="D20" s="307" t="str">
        <f>IF(N9="","",IF(N9&lt;-182,N16,IF(N9&gt;366,N18,IF(AND(N9&gt;184,N9&lt;=366),N17,""))))</f>
        <v/>
      </c>
      <c r="E20" s="307"/>
      <c r="F20" s="307"/>
      <c r="G20" s="307"/>
      <c r="H20" s="307"/>
      <c r="I20" s="307"/>
      <c r="J20" s="307"/>
      <c r="K20" s="307"/>
      <c r="L20" s="17"/>
      <c r="M20" s="8"/>
      <c r="Q20" s="6"/>
      <c r="R20" s="6"/>
      <c r="S20" s="6"/>
      <c r="T20" s="6"/>
      <c r="U20" s="6"/>
      <c r="V20" s="6"/>
      <c r="W20" s="6"/>
    </row>
    <row r="21" spans="1:23" s="7" customFormat="1" ht="9.9499999999999993" customHeight="1" x14ac:dyDescent="0.25">
      <c r="A21" s="14"/>
      <c r="B21" s="16"/>
      <c r="C21" s="16"/>
      <c r="D21" s="16"/>
      <c r="E21" s="16"/>
      <c r="F21" s="16"/>
      <c r="G21" s="16"/>
      <c r="H21" s="16"/>
      <c r="I21" s="16"/>
      <c r="J21" s="16"/>
      <c r="K21" s="16"/>
      <c r="L21" s="17"/>
      <c r="M21" s="8"/>
      <c r="Q21" s="6"/>
      <c r="R21" s="6"/>
      <c r="S21" s="6"/>
      <c r="T21" s="6"/>
      <c r="U21" s="6"/>
      <c r="V21" s="6"/>
      <c r="W21" s="6"/>
    </row>
    <row r="22" spans="1:23" s="7" customFormat="1" ht="18" customHeight="1" x14ac:dyDescent="0.25">
      <c r="A22" s="14"/>
      <c r="B22" s="15" t="s">
        <v>371</v>
      </c>
      <c r="C22" s="15"/>
      <c r="D22" s="16"/>
      <c r="E22" s="16"/>
      <c r="F22" s="16"/>
      <c r="G22" s="16"/>
      <c r="H22" s="16"/>
      <c r="I22" s="16"/>
      <c r="J22" s="16"/>
      <c r="K22" s="16"/>
      <c r="L22" s="17"/>
      <c r="M22" s="8"/>
      <c r="Q22" s="6"/>
      <c r="R22" s="6"/>
      <c r="S22" s="6"/>
      <c r="T22" s="6"/>
      <c r="U22" s="6"/>
      <c r="V22" s="6"/>
      <c r="W22" s="6"/>
    </row>
    <row r="23" spans="1:23" s="7" customFormat="1" ht="18" customHeight="1" x14ac:dyDescent="0.25">
      <c r="A23" s="14"/>
      <c r="B23" s="90" t="s">
        <v>372</v>
      </c>
      <c r="C23" s="90"/>
      <c r="D23" s="295"/>
      <c r="E23" s="295"/>
      <c r="F23" s="295"/>
      <c r="G23" s="295"/>
      <c r="H23" s="295"/>
      <c r="I23" s="295"/>
      <c r="J23" s="295"/>
      <c r="K23" s="295"/>
      <c r="L23" s="17"/>
      <c r="M23" s="8"/>
      <c r="Q23" s="6"/>
      <c r="R23" s="6"/>
      <c r="S23" s="6"/>
      <c r="T23" s="6"/>
      <c r="U23" s="6"/>
      <c r="V23" s="6"/>
      <c r="W23" s="6"/>
    </row>
    <row r="24" spans="1:23" s="7" customFormat="1" ht="18" customHeight="1" x14ac:dyDescent="0.25">
      <c r="A24" s="14"/>
      <c r="B24" s="90" t="s">
        <v>373</v>
      </c>
      <c r="C24" s="90"/>
      <c r="D24" s="295"/>
      <c r="E24" s="295"/>
      <c r="F24" s="295"/>
      <c r="G24" s="295"/>
      <c r="H24" s="295"/>
      <c r="I24" s="295"/>
      <c r="J24" s="295"/>
      <c r="K24" s="295"/>
      <c r="L24" s="17"/>
      <c r="M24" s="8"/>
      <c r="Q24" s="6"/>
      <c r="R24" s="6"/>
      <c r="S24" s="6"/>
      <c r="T24" s="6"/>
      <c r="U24" s="6"/>
      <c r="V24" s="6"/>
      <c r="W24" s="6"/>
    </row>
    <row r="25" spans="1:23" s="7" customFormat="1" ht="18" customHeight="1" x14ac:dyDescent="0.25">
      <c r="A25" s="14"/>
      <c r="B25" s="90" t="s">
        <v>374</v>
      </c>
      <c r="C25" s="90"/>
      <c r="D25" s="295"/>
      <c r="E25" s="295"/>
      <c r="F25" s="295"/>
      <c r="G25" s="295"/>
      <c r="H25" s="295"/>
      <c r="I25" s="295"/>
      <c r="J25" s="295"/>
      <c r="K25" s="295"/>
      <c r="L25" s="17"/>
      <c r="M25" s="8"/>
      <c r="Q25" s="6"/>
      <c r="R25" s="6"/>
      <c r="S25" s="6"/>
      <c r="T25" s="6"/>
      <c r="U25" s="6"/>
      <c r="V25" s="6"/>
      <c r="W25" s="6"/>
    </row>
    <row r="26" spans="1:23" s="7" customFormat="1" ht="18" customHeight="1" x14ac:dyDescent="0.25">
      <c r="A26" s="14"/>
      <c r="B26" s="90" t="s">
        <v>375</v>
      </c>
      <c r="C26" s="90"/>
      <c r="D26" s="295"/>
      <c r="E26" s="295"/>
      <c r="F26" s="295"/>
      <c r="G26" s="295"/>
      <c r="H26" s="295"/>
      <c r="I26" s="295"/>
      <c r="J26" s="295"/>
      <c r="K26" s="295"/>
      <c r="L26" s="17"/>
      <c r="M26" s="8"/>
      <c r="Q26" s="6"/>
      <c r="R26" s="6"/>
      <c r="S26" s="6"/>
      <c r="T26" s="6"/>
      <c r="U26" s="6"/>
      <c r="V26" s="6"/>
      <c r="W26" s="6"/>
    </row>
    <row r="27" spans="1:23" s="7" customFormat="1" ht="18" customHeight="1" x14ac:dyDescent="0.25">
      <c r="A27" s="14"/>
      <c r="B27" s="90" t="s">
        <v>376</v>
      </c>
      <c r="C27" s="90"/>
      <c r="D27" s="308"/>
      <c r="E27" s="308"/>
      <c r="F27" s="308"/>
      <c r="G27" s="308"/>
      <c r="H27" s="308"/>
      <c r="I27" s="308"/>
      <c r="J27" s="308"/>
      <c r="K27" s="308"/>
      <c r="L27" s="17"/>
      <c r="M27" s="8"/>
      <c r="Q27" s="6"/>
      <c r="R27" s="6"/>
      <c r="S27" s="6"/>
      <c r="T27" s="6"/>
      <c r="U27" s="6"/>
      <c r="V27" s="6"/>
      <c r="W27" s="6"/>
    </row>
    <row r="28" spans="1:23" s="7" customFormat="1" ht="18" customHeight="1" x14ac:dyDescent="0.25">
      <c r="A28" s="14"/>
      <c r="B28" s="90" t="s">
        <v>377</v>
      </c>
      <c r="C28" s="90"/>
      <c r="D28" s="295"/>
      <c r="E28" s="295"/>
      <c r="F28" s="295"/>
      <c r="G28" s="295"/>
      <c r="H28" s="295"/>
      <c r="I28" s="295"/>
      <c r="J28" s="295"/>
      <c r="K28" s="295"/>
      <c r="L28" s="17"/>
      <c r="M28" s="8"/>
      <c r="Q28" s="6"/>
      <c r="R28" s="6"/>
      <c r="S28" s="6"/>
      <c r="T28" s="6"/>
      <c r="U28" s="6"/>
      <c r="V28" s="6"/>
      <c r="W28" s="6"/>
    </row>
    <row r="29" spans="1:23" s="7" customFormat="1" ht="18" customHeight="1" x14ac:dyDescent="0.25">
      <c r="A29" s="14"/>
      <c r="B29" s="90" t="s">
        <v>378</v>
      </c>
      <c r="C29" s="90"/>
      <c r="D29" s="295"/>
      <c r="E29" s="295"/>
      <c r="F29" s="295"/>
      <c r="G29" s="295"/>
      <c r="H29" s="295"/>
      <c r="I29" s="295"/>
      <c r="J29" s="295"/>
      <c r="K29" s="295"/>
      <c r="L29" s="17"/>
      <c r="M29" s="8"/>
      <c r="Q29" s="6"/>
      <c r="R29" s="6"/>
      <c r="S29" s="6"/>
      <c r="T29" s="6"/>
      <c r="U29" s="6"/>
      <c r="V29" s="6"/>
      <c r="W29" s="6"/>
    </row>
    <row r="30" spans="1:23" s="7" customFormat="1" ht="9.9499999999999993" customHeight="1" x14ac:dyDescent="0.25">
      <c r="A30" s="14"/>
      <c r="B30" s="90"/>
      <c r="C30" s="90"/>
      <c r="D30" s="91"/>
      <c r="E30" s="91"/>
      <c r="F30" s="91"/>
      <c r="G30" s="91"/>
      <c r="H30" s="91"/>
      <c r="I30" s="91"/>
      <c r="J30" s="91"/>
      <c r="K30" s="91"/>
      <c r="L30" s="17"/>
      <c r="M30" s="8"/>
      <c r="Q30" s="6"/>
      <c r="R30" s="6"/>
      <c r="S30" s="6"/>
      <c r="T30" s="6"/>
      <c r="U30" s="6"/>
      <c r="V30" s="6"/>
      <c r="W30" s="6"/>
    </row>
    <row r="31" spans="1:23" s="7" customFormat="1" ht="27.95" customHeight="1" x14ac:dyDescent="0.25">
      <c r="A31" s="14"/>
      <c r="B31" s="15" t="s">
        <v>380</v>
      </c>
      <c r="C31" s="15"/>
      <c r="D31" s="300" t="s">
        <v>379</v>
      </c>
      <c r="E31" s="300"/>
      <c r="F31" s="300"/>
      <c r="G31" s="300"/>
      <c r="H31" s="300"/>
      <c r="I31" s="300"/>
      <c r="J31" s="300"/>
      <c r="K31" s="300"/>
      <c r="L31" s="17"/>
      <c r="M31" s="8"/>
      <c r="Q31" s="6"/>
      <c r="R31" s="6"/>
      <c r="S31" s="6"/>
      <c r="T31" s="6"/>
      <c r="U31" s="6"/>
      <c r="V31" s="6"/>
      <c r="W31" s="6"/>
    </row>
    <row r="32" spans="1:23" s="7" customFormat="1" ht="18" customHeight="1" x14ac:dyDescent="0.25">
      <c r="A32" s="14"/>
      <c r="B32" s="90" t="s">
        <v>381</v>
      </c>
      <c r="C32" s="90"/>
      <c r="D32" s="295"/>
      <c r="E32" s="295"/>
      <c r="F32" s="295"/>
      <c r="G32" s="295"/>
      <c r="H32" s="295"/>
      <c r="I32" s="295"/>
      <c r="J32" s="295"/>
      <c r="K32" s="295"/>
      <c r="L32" s="17"/>
      <c r="M32" s="8"/>
      <c r="Q32" s="6"/>
      <c r="R32" s="6"/>
      <c r="S32" s="6"/>
      <c r="T32" s="6"/>
      <c r="U32" s="6"/>
      <c r="V32" s="6"/>
      <c r="W32" s="6"/>
    </row>
    <row r="33" spans="1:23" s="7" customFormat="1" ht="18" customHeight="1" x14ac:dyDescent="0.25">
      <c r="A33" s="14"/>
      <c r="B33" s="90" t="s">
        <v>382</v>
      </c>
      <c r="C33" s="90"/>
      <c r="D33" s="295"/>
      <c r="E33" s="295"/>
      <c r="F33" s="295"/>
      <c r="G33" s="295"/>
      <c r="H33" s="295"/>
      <c r="I33" s="295"/>
      <c r="J33" s="295"/>
      <c r="K33" s="295"/>
      <c r="L33" s="17"/>
      <c r="M33" s="8"/>
      <c r="Q33" s="6"/>
      <c r="R33" s="6"/>
      <c r="S33" s="6"/>
      <c r="T33" s="6"/>
      <c r="U33" s="6"/>
      <c r="V33" s="6"/>
      <c r="W33" s="6"/>
    </row>
    <row r="34" spans="1:23" s="7" customFormat="1" ht="18" customHeight="1" x14ac:dyDescent="0.25">
      <c r="A34" s="14"/>
      <c r="B34" s="90" t="s">
        <v>383</v>
      </c>
      <c r="C34" s="90"/>
      <c r="D34" s="295"/>
      <c r="E34" s="295"/>
      <c r="F34" s="295"/>
      <c r="G34" s="295"/>
      <c r="H34" s="295"/>
      <c r="I34" s="295"/>
      <c r="J34" s="295"/>
      <c r="K34" s="295"/>
      <c r="L34" s="17"/>
      <c r="M34" s="8"/>
      <c r="Q34" s="6"/>
      <c r="R34" s="6"/>
      <c r="S34" s="6"/>
      <c r="T34" s="6"/>
      <c r="U34" s="6"/>
      <c r="V34" s="6"/>
      <c r="W34" s="6"/>
    </row>
    <row r="35" spans="1:23" s="7" customFormat="1" ht="18" customHeight="1" x14ac:dyDescent="0.25">
      <c r="A35" s="14"/>
      <c r="B35" s="262" t="s">
        <v>384</v>
      </c>
      <c r="C35" s="90"/>
      <c r="D35" s="295"/>
      <c r="E35" s="295"/>
      <c r="F35" s="295"/>
      <c r="G35" s="295"/>
      <c r="H35" s="295"/>
      <c r="I35" s="295"/>
      <c r="J35" s="295"/>
      <c r="K35" s="295"/>
      <c r="L35" s="17"/>
      <c r="M35" s="8"/>
      <c r="Q35" s="6"/>
      <c r="R35" s="6"/>
      <c r="S35" s="6"/>
      <c r="T35" s="6"/>
      <c r="U35" s="6"/>
      <c r="V35" s="6"/>
      <c r="W35" s="6"/>
    </row>
    <row r="36" spans="1:23" s="7" customFormat="1" ht="18" customHeight="1" x14ac:dyDescent="0.25">
      <c r="A36" s="14"/>
      <c r="B36" s="90" t="s">
        <v>385</v>
      </c>
      <c r="C36" s="90"/>
      <c r="D36" s="297"/>
      <c r="E36" s="298"/>
      <c r="F36" s="298"/>
      <c r="G36" s="298"/>
      <c r="H36" s="298"/>
      <c r="I36" s="298"/>
      <c r="J36" s="298"/>
      <c r="K36" s="299"/>
      <c r="L36" s="17"/>
      <c r="M36" s="8"/>
      <c r="Q36" s="6"/>
      <c r="R36" s="6"/>
      <c r="S36" s="6"/>
      <c r="T36" s="6"/>
      <c r="U36" s="6"/>
      <c r="V36" s="6"/>
      <c r="W36" s="6"/>
    </row>
    <row r="37" spans="1:23" s="7" customFormat="1" ht="18" customHeight="1" x14ac:dyDescent="0.25">
      <c r="A37" s="14"/>
      <c r="B37" s="90" t="s">
        <v>386</v>
      </c>
      <c r="C37" s="90"/>
      <c r="D37" s="295"/>
      <c r="E37" s="295"/>
      <c r="F37" s="295"/>
      <c r="G37" s="295"/>
      <c r="H37" s="295"/>
      <c r="I37" s="295"/>
      <c r="J37" s="295"/>
      <c r="K37" s="295"/>
      <c r="L37" s="17"/>
      <c r="M37" s="8"/>
      <c r="Q37" s="6"/>
      <c r="R37" s="6"/>
      <c r="S37" s="6"/>
      <c r="T37" s="6"/>
      <c r="U37" s="6"/>
      <c r="V37" s="6"/>
      <c r="W37" s="6"/>
    </row>
    <row r="38" spans="1:23" s="7" customFormat="1" ht="18" customHeight="1" x14ac:dyDescent="0.25">
      <c r="A38" s="14"/>
      <c r="B38" s="90" t="s">
        <v>387</v>
      </c>
      <c r="C38" s="90"/>
      <c r="D38" s="295"/>
      <c r="E38" s="295"/>
      <c r="F38" s="295"/>
      <c r="G38" s="295"/>
      <c r="H38" s="295"/>
      <c r="I38" s="295"/>
      <c r="J38" s="295"/>
      <c r="K38" s="295"/>
      <c r="L38" s="17"/>
      <c r="M38" s="8"/>
      <c r="Q38" s="6"/>
      <c r="R38" s="6"/>
      <c r="S38" s="6"/>
      <c r="T38" s="6"/>
      <c r="U38" s="6"/>
      <c r="V38" s="6"/>
      <c r="W38" s="6"/>
    </row>
    <row r="39" spans="1:23" s="7" customFormat="1" ht="18" customHeight="1" x14ac:dyDescent="0.25">
      <c r="A39" s="14"/>
      <c r="B39" s="90" t="s">
        <v>388</v>
      </c>
      <c r="C39" s="90"/>
      <c r="D39" s="295"/>
      <c r="E39" s="295"/>
      <c r="F39" s="295"/>
      <c r="G39" s="295"/>
      <c r="H39" s="295"/>
      <c r="I39" s="295"/>
      <c r="J39" s="295"/>
      <c r="K39" s="295"/>
      <c r="L39" s="17"/>
      <c r="M39" s="8"/>
      <c r="Q39" s="6"/>
      <c r="R39" s="6"/>
      <c r="S39" s="6"/>
      <c r="T39" s="6"/>
      <c r="U39" s="6"/>
      <c r="V39" s="6"/>
      <c r="W39" s="6"/>
    </row>
    <row r="40" spans="1:23" s="7" customFormat="1" ht="18" customHeight="1" x14ac:dyDescent="0.25">
      <c r="A40" s="14"/>
      <c r="B40" s="90" t="s">
        <v>389</v>
      </c>
      <c r="C40" s="90"/>
      <c r="D40" s="302"/>
      <c r="E40" s="302"/>
      <c r="F40" s="302"/>
      <c r="G40" s="302"/>
      <c r="H40" s="302"/>
      <c r="I40" s="302"/>
      <c r="J40" s="302"/>
      <c r="K40" s="302"/>
      <c r="L40" s="17"/>
      <c r="M40" s="8"/>
      <c r="Q40" s="6"/>
      <c r="R40" s="6"/>
      <c r="S40" s="6"/>
      <c r="T40" s="6"/>
      <c r="U40" s="6"/>
      <c r="V40" s="6"/>
      <c r="W40" s="6"/>
    </row>
    <row r="41" spans="1:23" s="7" customFormat="1" ht="9.9499999999999993" customHeight="1" x14ac:dyDescent="0.25">
      <c r="A41" s="14"/>
      <c r="B41" s="90"/>
      <c r="C41" s="90"/>
      <c r="D41" s="91"/>
      <c r="E41" s="91"/>
      <c r="F41" s="91"/>
      <c r="G41" s="91"/>
      <c r="H41" s="91"/>
      <c r="I41" s="91"/>
      <c r="J41" s="91"/>
      <c r="K41" s="91"/>
      <c r="L41" s="17"/>
      <c r="M41" s="8"/>
      <c r="Q41" s="6"/>
      <c r="R41" s="6"/>
      <c r="S41" s="6"/>
      <c r="T41" s="6"/>
      <c r="U41" s="6"/>
      <c r="V41" s="6"/>
      <c r="W41" s="6"/>
    </row>
    <row r="42" spans="1:23" s="7" customFormat="1" ht="18" customHeight="1" x14ac:dyDescent="0.25">
      <c r="A42" s="14"/>
      <c r="B42" s="15" t="s">
        <v>390</v>
      </c>
      <c r="C42" s="15"/>
      <c r="D42" s="91"/>
      <c r="E42" s="91"/>
      <c r="F42" s="91"/>
      <c r="G42" s="91"/>
      <c r="H42" s="91"/>
      <c r="I42" s="91"/>
      <c r="J42" s="91"/>
      <c r="K42" s="91"/>
      <c r="L42" s="17"/>
      <c r="M42" s="8"/>
      <c r="Q42" s="6"/>
      <c r="R42" s="6"/>
      <c r="S42" s="6"/>
      <c r="T42" s="6"/>
      <c r="U42" s="6"/>
      <c r="V42" s="6"/>
      <c r="W42" s="6"/>
    </row>
    <row r="43" spans="1:23" s="7" customFormat="1" ht="18" customHeight="1" x14ac:dyDescent="0.25">
      <c r="A43" s="14"/>
      <c r="B43" s="90" t="s">
        <v>391</v>
      </c>
      <c r="C43" s="90"/>
      <c r="D43" s="295"/>
      <c r="E43" s="295"/>
      <c r="F43" s="295"/>
      <c r="G43" s="295"/>
      <c r="H43" s="295"/>
      <c r="I43" s="295"/>
      <c r="J43" s="295"/>
      <c r="K43" s="295"/>
      <c r="L43" s="17"/>
      <c r="M43" s="8"/>
      <c r="Q43" s="6"/>
      <c r="R43" s="6"/>
      <c r="S43" s="6"/>
      <c r="T43" s="6"/>
      <c r="U43" s="6"/>
      <c r="V43" s="6"/>
      <c r="W43" s="6"/>
    </row>
    <row r="44" spans="1:23" s="7" customFormat="1" ht="18" customHeight="1" x14ac:dyDescent="0.25">
      <c r="A44" s="14"/>
      <c r="B44" s="90" t="s">
        <v>392</v>
      </c>
      <c r="C44" s="90"/>
      <c r="D44" s="295"/>
      <c r="E44" s="295"/>
      <c r="F44" s="295"/>
      <c r="G44" s="295"/>
      <c r="H44" s="295"/>
      <c r="I44" s="295"/>
      <c r="J44" s="295"/>
      <c r="K44" s="295"/>
      <c r="L44" s="17"/>
      <c r="M44" s="8"/>
      <c r="Q44" s="6"/>
      <c r="R44" s="6"/>
      <c r="S44" s="6"/>
      <c r="T44" s="6"/>
      <c r="U44" s="6"/>
      <c r="V44" s="6"/>
      <c r="W44" s="6"/>
    </row>
    <row r="45" spans="1:23" s="7" customFormat="1" ht="18" customHeight="1" x14ac:dyDescent="0.25">
      <c r="A45" s="14"/>
      <c r="B45" s="90" t="s">
        <v>393</v>
      </c>
      <c r="C45" s="90"/>
      <c r="D45" s="295"/>
      <c r="E45" s="295"/>
      <c r="F45" s="295"/>
      <c r="G45" s="295"/>
      <c r="H45" s="295"/>
      <c r="I45" s="295"/>
      <c r="J45" s="295"/>
      <c r="K45" s="295"/>
      <c r="L45" s="17"/>
      <c r="M45" s="8"/>
      <c r="Q45" s="6"/>
      <c r="R45" s="6"/>
      <c r="S45" s="6"/>
      <c r="T45" s="6"/>
      <c r="U45" s="6"/>
      <c r="V45" s="6"/>
      <c r="W45" s="6"/>
    </row>
    <row r="46" spans="1:23" s="7" customFormat="1" ht="18" customHeight="1" x14ac:dyDescent="0.25">
      <c r="A46" s="14"/>
      <c r="B46" s="90" t="s">
        <v>381</v>
      </c>
      <c r="C46" s="90"/>
      <c r="D46" s="295"/>
      <c r="E46" s="295"/>
      <c r="F46" s="295"/>
      <c r="G46" s="295"/>
      <c r="H46" s="295"/>
      <c r="I46" s="295"/>
      <c r="J46" s="295"/>
      <c r="K46" s="295"/>
      <c r="L46" s="17"/>
      <c r="M46" s="8"/>
      <c r="Q46" s="6"/>
      <c r="R46" s="6"/>
      <c r="S46" s="6"/>
      <c r="T46" s="6"/>
      <c r="U46" s="6"/>
      <c r="V46" s="6"/>
      <c r="W46" s="6"/>
    </row>
    <row r="47" spans="1:23" s="7" customFormat="1" ht="18" customHeight="1" x14ac:dyDescent="0.25">
      <c r="A47" s="14"/>
      <c r="B47" s="90" t="s">
        <v>382</v>
      </c>
      <c r="C47" s="90"/>
      <c r="D47" s="295"/>
      <c r="E47" s="295"/>
      <c r="F47" s="295"/>
      <c r="G47" s="295"/>
      <c r="H47" s="295"/>
      <c r="I47" s="295"/>
      <c r="J47" s="295"/>
      <c r="K47" s="295"/>
      <c r="L47" s="17"/>
      <c r="M47" s="8"/>
      <c r="Q47" s="6"/>
      <c r="R47" s="6"/>
      <c r="S47" s="6"/>
      <c r="T47" s="6"/>
      <c r="U47" s="6"/>
      <c r="V47" s="6"/>
      <c r="W47" s="6"/>
    </row>
    <row r="48" spans="1:23" s="7" customFormat="1" ht="18" customHeight="1" x14ac:dyDescent="0.25">
      <c r="A48" s="14"/>
      <c r="B48" s="90" t="s">
        <v>383</v>
      </c>
      <c r="C48" s="90"/>
      <c r="D48" s="295"/>
      <c r="E48" s="295"/>
      <c r="F48" s="295"/>
      <c r="G48" s="295"/>
      <c r="H48" s="295"/>
      <c r="I48" s="295"/>
      <c r="J48" s="295"/>
      <c r="K48" s="295"/>
      <c r="L48" s="17"/>
      <c r="M48" s="8"/>
      <c r="Q48" s="6"/>
      <c r="R48" s="6"/>
      <c r="S48" s="6"/>
      <c r="T48" s="6"/>
      <c r="U48" s="6"/>
      <c r="V48" s="6"/>
      <c r="W48" s="6"/>
    </row>
    <row r="49" spans="1:23" s="7" customFormat="1" ht="18" customHeight="1" x14ac:dyDescent="0.25">
      <c r="A49" s="14"/>
      <c r="B49" s="262" t="s">
        <v>384</v>
      </c>
      <c r="C49" s="90"/>
      <c r="D49" s="295"/>
      <c r="E49" s="295"/>
      <c r="F49" s="295"/>
      <c r="G49" s="295"/>
      <c r="H49" s="295"/>
      <c r="I49" s="295"/>
      <c r="J49" s="295"/>
      <c r="K49" s="295"/>
      <c r="L49" s="17"/>
      <c r="M49" s="8"/>
      <c r="Q49" s="6"/>
      <c r="R49" s="6"/>
      <c r="S49" s="6"/>
      <c r="T49" s="6"/>
      <c r="U49" s="6"/>
      <c r="V49" s="6"/>
      <c r="W49" s="6"/>
    </row>
    <row r="50" spans="1:23" s="7" customFormat="1" ht="18" customHeight="1" x14ac:dyDescent="0.25">
      <c r="A50" s="14"/>
      <c r="B50" s="90" t="s">
        <v>385</v>
      </c>
      <c r="C50" s="90"/>
      <c r="D50" s="297"/>
      <c r="E50" s="298"/>
      <c r="F50" s="298"/>
      <c r="G50" s="298"/>
      <c r="H50" s="298"/>
      <c r="I50" s="298"/>
      <c r="J50" s="298"/>
      <c r="K50" s="299"/>
      <c r="L50" s="17"/>
      <c r="M50" s="8"/>
      <c r="Q50" s="6"/>
      <c r="R50" s="6"/>
      <c r="S50" s="6"/>
      <c r="T50" s="6"/>
      <c r="U50" s="6"/>
      <c r="V50" s="6"/>
      <c r="W50" s="6"/>
    </row>
    <row r="51" spans="1:23" s="7" customFormat="1" ht="18" customHeight="1" x14ac:dyDescent="0.25">
      <c r="A51" s="14"/>
      <c r="B51" s="90" t="s">
        <v>386</v>
      </c>
      <c r="C51" s="90"/>
      <c r="D51" s="295"/>
      <c r="E51" s="295"/>
      <c r="F51" s="295"/>
      <c r="G51" s="295"/>
      <c r="H51" s="295"/>
      <c r="I51" s="295"/>
      <c r="J51" s="295"/>
      <c r="K51" s="295"/>
      <c r="L51" s="17"/>
      <c r="M51" s="8"/>
      <c r="Q51" s="6"/>
      <c r="R51" s="6"/>
      <c r="S51" s="6"/>
      <c r="T51" s="6"/>
      <c r="U51" s="6"/>
      <c r="V51" s="6"/>
      <c r="W51" s="6"/>
    </row>
    <row r="52" spans="1:23" s="7" customFormat="1" ht="18" customHeight="1" x14ac:dyDescent="0.25">
      <c r="A52" s="14"/>
      <c r="B52" s="90" t="s">
        <v>387</v>
      </c>
      <c r="C52" s="90"/>
      <c r="D52" s="295"/>
      <c r="E52" s="295"/>
      <c r="F52" s="295"/>
      <c r="G52" s="295"/>
      <c r="H52" s="295"/>
      <c r="I52" s="295"/>
      <c r="J52" s="295"/>
      <c r="K52" s="295"/>
      <c r="L52" s="17"/>
      <c r="M52" s="8"/>
      <c r="Q52" s="6"/>
      <c r="R52" s="6"/>
      <c r="S52" s="6"/>
      <c r="T52" s="6"/>
      <c r="U52" s="6"/>
      <c r="V52" s="6"/>
      <c r="W52" s="6"/>
    </row>
    <row r="53" spans="1:23" s="7" customFormat="1" ht="18" customHeight="1" x14ac:dyDescent="0.25">
      <c r="A53" s="14"/>
      <c r="B53" s="90" t="s">
        <v>388</v>
      </c>
      <c r="C53" s="90"/>
      <c r="D53" s="295"/>
      <c r="E53" s="295"/>
      <c r="F53" s="295"/>
      <c r="G53" s="295"/>
      <c r="H53" s="295"/>
      <c r="I53" s="295"/>
      <c r="J53" s="295"/>
      <c r="K53" s="295"/>
      <c r="L53" s="17"/>
      <c r="M53" s="8"/>
      <c r="Q53" s="6"/>
      <c r="R53" s="6"/>
      <c r="S53" s="6"/>
      <c r="T53" s="6"/>
      <c r="U53" s="6"/>
      <c r="V53" s="6"/>
      <c r="W53" s="6"/>
    </row>
    <row r="54" spans="1:23" s="7" customFormat="1" ht="18" customHeight="1" x14ac:dyDescent="0.25">
      <c r="A54" s="14"/>
      <c r="B54" s="90" t="s">
        <v>389</v>
      </c>
      <c r="C54" s="90"/>
      <c r="D54" s="302"/>
      <c r="E54" s="302"/>
      <c r="F54" s="302"/>
      <c r="G54" s="302"/>
      <c r="H54" s="302"/>
      <c r="I54" s="302"/>
      <c r="J54" s="302"/>
      <c r="K54" s="302"/>
      <c r="L54" s="17"/>
      <c r="M54" s="8"/>
      <c r="Q54" s="6"/>
      <c r="R54" s="6"/>
      <c r="S54" s="6"/>
      <c r="T54" s="6"/>
      <c r="U54" s="6"/>
      <c r="V54" s="6"/>
      <c r="W54" s="6"/>
    </row>
    <row r="55" spans="1:23" s="7" customFormat="1" ht="9.9499999999999993" customHeight="1" x14ac:dyDescent="0.25">
      <c r="A55" s="14"/>
      <c r="B55" s="90"/>
      <c r="C55" s="90"/>
      <c r="D55" s="91"/>
      <c r="E55" s="91"/>
      <c r="F55" s="91"/>
      <c r="G55" s="91"/>
      <c r="H55" s="91"/>
      <c r="I55" s="91"/>
      <c r="J55" s="91"/>
      <c r="K55" s="91"/>
      <c r="L55" s="17"/>
      <c r="M55" s="8"/>
      <c r="Q55" s="6"/>
      <c r="R55" s="6"/>
      <c r="S55" s="6"/>
      <c r="T55" s="6"/>
      <c r="U55" s="6"/>
      <c r="V55" s="6"/>
      <c r="W55" s="6"/>
    </row>
    <row r="56" spans="1:23" s="7" customFormat="1" ht="18" customHeight="1" x14ac:dyDescent="0.25">
      <c r="A56" s="14"/>
      <c r="B56" s="263" t="s">
        <v>394</v>
      </c>
      <c r="C56" s="15"/>
      <c r="D56" s="91"/>
      <c r="E56" s="91"/>
      <c r="F56" s="91"/>
      <c r="G56" s="91"/>
      <c r="H56" s="91"/>
      <c r="I56" s="91"/>
      <c r="J56" s="91"/>
      <c r="K56" s="91"/>
      <c r="L56" s="17"/>
      <c r="M56" s="8"/>
      <c r="Q56" s="6"/>
      <c r="R56" s="6"/>
      <c r="S56" s="6"/>
      <c r="T56" s="6"/>
      <c r="U56" s="6"/>
      <c r="V56" s="6"/>
      <c r="W56" s="6"/>
    </row>
    <row r="57" spans="1:23" s="7" customFormat="1" ht="18" customHeight="1" x14ac:dyDescent="0.25">
      <c r="A57" s="14"/>
      <c r="B57" s="90" t="s">
        <v>395</v>
      </c>
      <c r="C57" s="90"/>
      <c r="D57" s="295"/>
      <c r="E57" s="295"/>
      <c r="F57" s="295"/>
      <c r="G57" s="295"/>
      <c r="H57" s="295"/>
      <c r="I57" s="295"/>
      <c r="J57" s="295"/>
      <c r="K57" s="295"/>
      <c r="L57" s="17"/>
      <c r="M57" s="8"/>
      <c r="Q57" s="6"/>
      <c r="R57" s="6"/>
      <c r="S57" s="6"/>
      <c r="T57" s="6"/>
      <c r="U57" s="6"/>
      <c r="V57" s="6"/>
      <c r="W57" s="6"/>
    </row>
    <row r="58" spans="1:23" s="7" customFormat="1" ht="18" customHeight="1" x14ac:dyDescent="0.25">
      <c r="A58" s="14"/>
      <c r="B58" s="90" t="s">
        <v>396</v>
      </c>
      <c r="C58" s="90"/>
      <c r="D58" s="295"/>
      <c r="E58" s="295"/>
      <c r="F58" s="295"/>
      <c r="G58" s="295"/>
      <c r="H58" s="295"/>
      <c r="I58" s="295"/>
      <c r="J58" s="295"/>
      <c r="K58" s="295"/>
      <c r="L58" s="17"/>
      <c r="M58" s="8"/>
      <c r="Q58" s="6"/>
      <c r="R58" s="6"/>
      <c r="S58" s="6"/>
      <c r="T58" s="6"/>
      <c r="U58" s="6"/>
      <c r="V58" s="6"/>
      <c r="W58" s="6"/>
    </row>
    <row r="59" spans="1:23" s="7" customFormat="1" ht="9.9499999999999993" customHeight="1" x14ac:dyDescent="0.25">
      <c r="A59" s="14"/>
      <c r="B59" s="90"/>
      <c r="C59" s="90"/>
      <c r="D59" s="91"/>
      <c r="E59" s="91"/>
      <c r="F59" s="91"/>
      <c r="G59" s="91"/>
      <c r="H59" s="91"/>
      <c r="I59" s="91"/>
      <c r="J59" s="91"/>
      <c r="K59" s="91"/>
      <c r="L59" s="17"/>
      <c r="M59" s="8"/>
      <c r="Q59" s="6"/>
      <c r="R59" s="6"/>
      <c r="S59" s="6"/>
      <c r="T59" s="6"/>
      <c r="U59" s="6"/>
      <c r="V59" s="6"/>
      <c r="W59" s="6"/>
    </row>
    <row r="60" spans="1:23" s="7" customFormat="1" ht="18" customHeight="1" x14ac:dyDescent="0.25">
      <c r="A60" s="14"/>
      <c r="B60" s="303" t="s">
        <v>397</v>
      </c>
      <c r="C60" s="304"/>
      <c r="D60" s="304"/>
      <c r="E60" s="304"/>
      <c r="F60" s="304"/>
      <c r="G60" s="304"/>
      <c r="H60" s="304"/>
      <c r="I60" s="304"/>
      <c r="J60" s="304"/>
      <c r="K60" s="304"/>
      <c r="L60" s="17"/>
      <c r="M60" s="8"/>
      <c r="Q60" s="6"/>
      <c r="R60" s="6"/>
      <c r="S60" s="6"/>
      <c r="T60" s="6"/>
      <c r="U60" s="6"/>
      <c r="V60" s="6"/>
      <c r="W60" s="6"/>
    </row>
    <row r="61" spans="1:23" s="7" customFormat="1" ht="9.9499999999999993" customHeight="1" x14ac:dyDescent="0.25">
      <c r="A61" s="14"/>
      <c r="B61" s="90"/>
      <c r="C61" s="90"/>
      <c r="D61" s="91"/>
      <c r="E61" s="91"/>
      <c r="F61" s="91"/>
      <c r="G61" s="91"/>
      <c r="H61" s="91"/>
      <c r="I61" s="91"/>
      <c r="J61" s="91"/>
      <c r="K61" s="91"/>
      <c r="L61" s="17"/>
      <c r="M61" s="8"/>
      <c r="Q61" s="6"/>
      <c r="R61" s="6"/>
      <c r="S61" s="6"/>
      <c r="T61" s="6"/>
      <c r="U61" s="6"/>
      <c r="V61" s="6"/>
      <c r="W61" s="6"/>
    </row>
    <row r="62" spans="1:23" s="7" customFormat="1" ht="18" customHeight="1" x14ac:dyDescent="0.25">
      <c r="A62" s="14"/>
      <c r="B62" s="90" t="s">
        <v>398</v>
      </c>
      <c r="C62" s="90"/>
      <c r="D62" s="295"/>
      <c r="E62" s="295"/>
      <c r="F62" s="295"/>
      <c r="G62" s="295"/>
      <c r="H62" s="295"/>
      <c r="I62" s="295"/>
      <c r="J62" s="295"/>
      <c r="K62" s="295"/>
      <c r="L62" s="17"/>
      <c r="M62" s="8"/>
      <c r="Q62" s="6"/>
      <c r="R62" s="6"/>
      <c r="S62" s="6"/>
      <c r="T62" s="6"/>
      <c r="U62" s="6"/>
      <c r="V62" s="6"/>
      <c r="W62" s="6"/>
    </row>
    <row r="63" spans="1:23" s="7" customFormat="1" ht="18" customHeight="1" x14ac:dyDescent="0.25">
      <c r="A63" s="14"/>
      <c r="B63" s="90" t="s">
        <v>399</v>
      </c>
      <c r="C63" s="90"/>
      <c r="D63" s="295"/>
      <c r="E63" s="295"/>
      <c r="F63" s="295"/>
      <c r="G63" s="295"/>
      <c r="H63" s="295"/>
      <c r="I63" s="295"/>
      <c r="J63" s="295"/>
      <c r="K63" s="295"/>
      <c r="L63" s="17"/>
      <c r="M63" s="8"/>
      <c r="Q63" s="6"/>
      <c r="R63" s="6"/>
      <c r="S63" s="6"/>
      <c r="T63" s="6"/>
      <c r="U63" s="6"/>
      <c r="V63" s="6"/>
      <c r="W63" s="6"/>
    </row>
    <row r="64" spans="1:23" s="7" customFormat="1" ht="18" customHeight="1" x14ac:dyDescent="0.25">
      <c r="A64" s="14"/>
      <c r="B64" s="90" t="s">
        <v>382</v>
      </c>
      <c r="C64" s="90"/>
      <c r="D64" s="295"/>
      <c r="E64" s="295"/>
      <c r="F64" s="295"/>
      <c r="G64" s="295"/>
      <c r="H64" s="295"/>
      <c r="I64" s="295"/>
      <c r="J64" s="295"/>
      <c r="K64" s="295"/>
      <c r="L64" s="17"/>
      <c r="M64" s="8"/>
      <c r="Q64" s="6"/>
      <c r="R64" s="6"/>
      <c r="S64" s="6"/>
      <c r="T64" s="6"/>
      <c r="U64" s="6"/>
      <c r="V64" s="6"/>
      <c r="W64" s="6"/>
    </row>
    <row r="65" spans="1:23" s="7" customFormat="1" ht="18" customHeight="1" x14ac:dyDescent="0.25">
      <c r="A65" s="14"/>
      <c r="B65" s="90" t="s">
        <v>383</v>
      </c>
      <c r="C65" s="90"/>
      <c r="D65" s="295"/>
      <c r="E65" s="295"/>
      <c r="F65" s="295"/>
      <c r="G65" s="295"/>
      <c r="H65" s="295"/>
      <c r="I65" s="295"/>
      <c r="J65" s="295"/>
      <c r="K65" s="295"/>
      <c r="L65" s="17"/>
      <c r="M65" s="8"/>
      <c r="Q65" s="6"/>
      <c r="R65" s="6"/>
      <c r="S65" s="6"/>
      <c r="T65" s="6"/>
      <c r="U65" s="6"/>
      <c r="V65" s="6"/>
      <c r="W65" s="6"/>
    </row>
    <row r="66" spans="1:23" s="7" customFormat="1" ht="18" customHeight="1" x14ac:dyDescent="0.25">
      <c r="A66" s="14"/>
      <c r="B66" s="262" t="s">
        <v>384</v>
      </c>
      <c r="C66" s="90"/>
      <c r="D66" s="295"/>
      <c r="E66" s="295"/>
      <c r="F66" s="295"/>
      <c r="G66" s="295"/>
      <c r="H66" s="295"/>
      <c r="I66" s="295"/>
      <c r="J66" s="295"/>
      <c r="K66" s="295"/>
      <c r="L66" s="17"/>
      <c r="M66" s="8"/>
      <c r="Q66" s="6"/>
      <c r="R66" s="6"/>
      <c r="S66" s="6"/>
      <c r="T66" s="6"/>
      <c r="U66" s="6"/>
      <c r="V66" s="6"/>
      <c r="W66" s="6"/>
    </row>
    <row r="67" spans="1:23" s="7" customFormat="1" ht="18" customHeight="1" x14ac:dyDescent="0.25">
      <c r="A67" s="14"/>
      <c r="B67" s="90" t="s">
        <v>385</v>
      </c>
      <c r="C67" s="90"/>
      <c r="D67" s="297"/>
      <c r="E67" s="298"/>
      <c r="F67" s="298"/>
      <c r="G67" s="298"/>
      <c r="H67" s="298"/>
      <c r="I67" s="298"/>
      <c r="J67" s="298"/>
      <c r="K67" s="299"/>
      <c r="L67" s="17"/>
      <c r="M67" s="8"/>
      <c r="Q67" s="6"/>
      <c r="R67" s="6"/>
      <c r="S67" s="6"/>
      <c r="T67" s="6"/>
      <c r="U67" s="6"/>
      <c r="V67" s="6"/>
      <c r="W67" s="6"/>
    </row>
    <row r="68" spans="1:23" s="7" customFormat="1" ht="18" customHeight="1" x14ac:dyDescent="0.25">
      <c r="A68" s="14"/>
      <c r="B68" s="90" t="s">
        <v>386</v>
      </c>
      <c r="C68" s="90"/>
      <c r="D68" s="295"/>
      <c r="E68" s="295"/>
      <c r="F68" s="295"/>
      <c r="G68" s="295"/>
      <c r="H68" s="295"/>
      <c r="I68" s="295"/>
      <c r="J68" s="295"/>
      <c r="K68" s="295"/>
      <c r="L68" s="17"/>
      <c r="M68" s="8"/>
      <c r="Q68" s="6"/>
      <c r="R68" s="6"/>
      <c r="S68" s="6"/>
      <c r="T68" s="6"/>
      <c r="U68" s="6"/>
      <c r="V68" s="6"/>
      <c r="W68" s="6"/>
    </row>
    <row r="69" spans="1:23" s="7" customFormat="1" ht="18" customHeight="1" x14ac:dyDescent="0.25">
      <c r="A69" s="14"/>
      <c r="B69" s="90" t="s">
        <v>400</v>
      </c>
      <c r="C69" s="90"/>
      <c r="D69" s="295"/>
      <c r="E69" s="295"/>
      <c r="F69" s="295"/>
      <c r="G69" s="295"/>
      <c r="H69" s="295"/>
      <c r="I69" s="295"/>
      <c r="J69" s="295"/>
      <c r="K69" s="295"/>
      <c r="L69" s="17"/>
      <c r="M69" s="8"/>
      <c r="Q69" s="6"/>
      <c r="R69" s="6"/>
      <c r="S69" s="6"/>
      <c r="T69" s="6"/>
      <c r="U69" s="6"/>
      <c r="V69" s="6"/>
      <c r="W69" s="6"/>
    </row>
    <row r="70" spans="1:23" s="7" customFormat="1" ht="9.9499999999999993" customHeight="1" x14ac:dyDescent="0.25">
      <c r="A70" s="14"/>
      <c r="B70" s="90"/>
      <c r="C70" s="90"/>
      <c r="D70" s="91"/>
      <c r="E70" s="91"/>
      <c r="F70" s="91"/>
      <c r="G70" s="91"/>
      <c r="H70" s="91"/>
      <c r="I70" s="91"/>
      <c r="J70" s="91"/>
      <c r="K70" s="91"/>
      <c r="L70" s="17"/>
      <c r="M70" s="8"/>
      <c r="Q70" s="6"/>
      <c r="R70" s="6"/>
      <c r="S70" s="6"/>
      <c r="T70" s="6"/>
      <c r="U70" s="6"/>
      <c r="V70" s="6"/>
      <c r="W70" s="6"/>
    </row>
    <row r="71" spans="1:23" s="7" customFormat="1" ht="54" customHeight="1" x14ac:dyDescent="0.25">
      <c r="A71" s="14"/>
      <c r="B71" s="18" t="s">
        <v>401</v>
      </c>
      <c r="C71" s="18"/>
      <c r="D71" s="305"/>
      <c r="E71" s="305"/>
      <c r="F71" s="305"/>
      <c r="G71" s="305"/>
      <c r="H71" s="305"/>
      <c r="I71" s="305"/>
      <c r="J71" s="305"/>
      <c r="K71" s="305"/>
      <c r="L71" s="17"/>
      <c r="M71" s="8"/>
      <c r="Q71" s="6"/>
      <c r="R71" s="6"/>
      <c r="S71" s="6"/>
      <c r="T71" s="6"/>
      <c r="U71" s="6"/>
      <c r="V71" s="6"/>
      <c r="W71" s="6"/>
    </row>
    <row r="72" spans="1:23" s="7" customFormat="1" ht="9.9499999999999993" customHeight="1" x14ac:dyDescent="0.25">
      <c r="A72" s="19"/>
      <c r="B72" s="20"/>
      <c r="C72" s="20"/>
      <c r="D72" s="20"/>
      <c r="E72" s="20"/>
      <c r="F72" s="20"/>
      <c r="G72" s="20"/>
      <c r="H72" s="20"/>
      <c r="I72" s="20"/>
      <c r="J72" s="20"/>
      <c r="K72" s="20"/>
      <c r="L72" s="21"/>
      <c r="M72" s="8"/>
      <c r="Q72" s="6"/>
      <c r="R72" s="6"/>
      <c r="S72" s="6"/>
      <c r="T72" s="6"/>
      <c r="U72" s="6"/>
      <c r="V72" s="6"/>
      <c r="W72" s="6"/>
    </row>
    <row r="73" spans="1:23" s="7" customFormat="1" ht="9.9499999999999993" customHeight="1" x14ac:dyDescent="0.25">
      <c r="A73" s="6"/>
      <c r="B73" s="6"/>
      <c r="C73" s="6"/>
      <c r="D73" s="6"/>
      <c r="E73" s="6"/>
      <c r="F73" s="6"/>
      <c r="G73" s="6"/>
      <c r="H73" s="6"/>
      <c r="I73" s="6"/>
      <c r="J73" s="6"/>
      <c r="K73" s="6"/>
      <c r="M73" s="8"/>
      <c r="Q73" s="6"/>
      <c r="R73" s="6"/>
      <c r="S73" s="6"/>
      <c r="T73" s="6"/>
      <c r="U73" s="6"/>
      <c r="V73" s="6"/>
      <c r="W73" s="6"/>
    </row>
  </sheetData>
  <sheetProtection algorithmName="SHA-512" hashValue="dZPLH57YMhAbfUSkxQPdRTvm1HC99nWGDxL5w+gV+8Zmdpz4vMFE0mUqB502Lm9uXN6w82S+GyWhUozqdEsexg==" saltValue="lcO4n4U1YB+lUakTDlFpQw==" spinCount="100000" sheet="1" objects="1" scenarios="1"/>
  <mergeCells count="55">
    <mergeCell ref="B6:K6"/>
    <mergeCell ref="D20:K20"/>
    <mergeCell ref="D14:K14"/>
    <mergeCell ref="D27:K27"/>
    <mergeCell ref="D28:K28"/>
    <mergeCell ref="D8:K8"/>
    <mergeCell ref="D7:K7"/>
    <mergeCell ref="D9:K9"/>
    <mergeCell ref="D12:K12"/>
    <mergeCell ref="D13:K13"/>
    <mergeCell ref="G17:K17"/>
    <mergeCell ref="D16:E16"/>
    <mergeCell ref="D17:E17"/>
    <mergeCell ref="G16:K16"/>
    <mergeCell ref="D23:K23"/>
    <mergeCell ref="D24:K24"/>
    <mergeCell ref="D69:K69"/>
    <mergeCell ref="D71:K71"/>
    <mergeCell ref="D62:K62"/>
    <mergeCell ref="D63:K63"/>
    <mergeCell ref="D64:K64"/>
    <mergeCell ref="D65:K65"/>
    <mergeCell ref="D66:K66"/>
    <mergeCell ref="D67:K67"/>
    <mergeCell ref="B4:K4"/>
    <mergeCell ref="D68:K68"/>
    <mergeCell ref="D53:K53"/>
    <mergeCell ref="D54:K54"/>
    <mergeCell ref="D57:K57"/>
    <mergeCell ref="D58:K58"/>
    <mergeCell ref="B60:K60"/>
    <mergeCell ref="D47:K47"/>
    <mergeCell ref="D48:K48"/>
    <mergeCell ref="D52:K52"/>
    <mergeCell ref="D40:K40"/>
    <mergeCell ref="D43:K43"/>
    <mergeCell ref="D44:K44"/>
    <mergeCell ref="D25:K25"/>
    <mergeCell ref="D26:K26"/>
    <mergeCell ref="D45:K45"/>
    <mergeCell ref="D49:K49"/>
    <mergeCell ref="D51:K51"/>
    <mergeCell ref="D18:E18"/>
    <mergeCell ref="D50:K50"/>
    <mergeCell ref="D33:K33"/>
    <mergeCell ref="D46:K46"/>
    <mergeCell ref="D37:K37"/>
    <mergeCell ref="D38:K38"/>
    <mergeCell ref="D39:K39"/>
    <mergeCell ref="D29:K29"/>
    <mergeCell ref="D32:K32"/>
    <mergeCell ref="D34:K34"/>
    <mergeCell ref="D35:K35"/>
    <mergeCell ref="D31:K31"/>
    <mergeCell ref="D36:K36"/>
  </mergeCells>
  <dataValidations xWindow="344" yWindow="759" count="6">
    <dataValidation type="list" allowBlank="1" showInputMessage="1" showErrorMessage="1" sqref="D57" xr:uid="{00000000-0002-0000-0100-000000000000}">
      <formula1>Rechnung_an</formula1>
    </dataValidation>
    <dataValidation type="list" allowBlank="1" showInputMessage="1" showErrorMessage="1" sqref="D14:K14" xr:uid="{00000000-0002-0000-0100-000001000000}">
      <formula1>Sprachen</formula1>
    </dataValidation>
    <dataValidation type="list" allowBlank="1" showInputMessage="1" showErrorMessage="1" sqref="D43" xr:uid="{00000000-0002-0000-0100-000002000000}">
      <formula1>Branchen</formula1>
    </dataValidation>
    <dataValidation type="list" allowBlank="1" showInputMessage="1" showErrorMessage="1" sqref="D23" xr:uid="{00000000-0002-0000-0100-000003000000}">
      <formula1>Anrede</formula1>
    </dataValidation>
    <dataValidation type="list" allowBlank="1" showInputMessage="1" showErrorMessage="1" sqref="D8" xr:uid="{00000000-0002-0000-0100-000004000000}">
      <formula1>Zertifikat</formula1>
    </dataValidation>
    <dataValidation type="list" allowBlank="1" showInputMessage="1" showErrorMessage="1" prompt="Please specify the certificate that you are aiming to secure!" sqref="D13:K13" xr:uid="{00000000-0002-0000-0100-000007000000}">
      <formula1>Zertifikate</formula1>
    </dataValidation>
  </dataValidations>
  <printOptions horizontalCentered="1"/>
  <pageMargins left="0.39370078740157483" right="0.39370078740157483" top="1.5748031496062993" bottom="0.59055118110236227" header="0.39370078740157483" footer="0.31496062992125984"/>
  <pageSetup paperSize="9" scale="94" fitToHeight="0" orientation="portrait" r:id="rId1"/>
  <headerFooter>
    <oddHeader>&amp;L&amp;"Verdana,Standard"&amp;9&amp;G&amp;C&amp;"Verdana,Fett"&amp;12
IPMA Level A, B and C
Recertification application
Personal details&amp;R&amp;G</oddHeader>
    <oddFooter>&amp;L&amp;"Verdana,Standard"&amp;9© VZPM&amp;C&amp;"Verdana,Standard"&amp;9&amp;F&amp;R&amp;"Verdana,Standard"&amp;9&amp;A Page &amp;P/&amp;N</oddFooter>
  </headerFooter>
  <rowBreaks count="1" manualBreakCount="1">
    <brk id="45" max="11" man="1"/>
  </rowBreaks>
  <legacyDrawingHF r:id="rId2"/>
  <extLst>
    <ext xmlns:x14="http://schemas.microsoft.com/office/spreadsheetml/2009/9/main" uri="{CCE6A557-97BC-4b89-ADB6-D9C93CAAB3DF}">
      <x14:dataValidations xmlns:xm="http://schemas.microsoft.com/office/excel/2006/main" xWindow="344" yWindow="759" count="1">
        <x14:dataValidation type="list" allowBlank="1" showInputMessage="1" showErrorMessage="1" xr:uid="{D23BD9F8-62FC-4E25-BD23-4F877FE82AA3}">
          <x14:formula1>
            <xm:f>Vorgaben!$B$153:$B$174</xm:f>
          </x14:formula1>
          <xm:sqref>D28:K28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DD02-1F32-44CB-B3B7-C5F4534F37F7}">
  <sheetPr>
    <tabColor theme="7" tint="0.39997558519241921"/>
    <pageSetUpPr fitToPage="1"/>
  </sheetPr>
  <dimension ref="A1:U45"/>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81" customWidth="1"/>
    <col min="2" max="2" width="3.7109375" style="191" customWidth="1"/>
    <col min="3" max="3" width="30.7109375" style="81" customWidth="1"/>
    <col min="4" max="4" width="36.7109375" style="81" customWidth="1"/>
    <col min="5" max="5" width="1.7109375" style="81" customWidth="1"/>
    <col min="6" max="9" width="42.7109375" style="81" customWidth="1"/>
    <col min="10" max="10" width="1.7109375" style="80" customWidth="1"/>
    <col min="11" max="11" width="1.7109375" style="79" customWidth="1"/>
    <col min="12" max="14" width="11.42578125" style="80"/>
    <col min="15" max="16384" width="11.42578125" style="81"/>
  </cols>
  <sheetData>
    <row r="1" spans="1:21" s="80" customFormat="1" ht="9.9499999999999993" customHeight="1" x14ac:dyDescent="0.25">
      <c r="A1" s="76"/>
      <c r="B1" s="189"/>
      <c r="C1" s="77"/>
      <c r="D1" s="77"/>
      <c r="E1" s="77"/>
      <c r="F1" s="77"/>
      <c r="G1" s="77"/>
      <c r="H1" s="77"/>
      <c r="I1" s="77"/>
      <c r="J1" s="78"/>
      <c r="K1" s="79"/>
      <c r="O1" s="81"/>
      <c r="P1" s="81"/>
      <c r="Q1" s="81"/>
      <c r="R1" s="81"/>
      <c r="S1" s="81"/>
      <c r="T1" s="81"/>
      <c r="U1" s="81"/>
    </row>
    <row r="2" spans="1:21" s="80" customFormat="1" ht="18" customHeight="1" x14ac:dyDescent="0.25">
      <c r="A2" s="82"/>
      <c r="B2" s="419" t="s">
        <v>1482</v>
      </c>
      <c r="C2" s="419"/>
      <c r="D2" s="419"/>
      <c r="E2" s="419"/>
      <c r="F2" s="419"/>
      <c r="G2" s="260"/>
      <c r="H2" s="260"/>
      <c r="I2" s="260"/>
      <c r="J2" s="84"/>
      <c r="K2" s="79"/>
      <c r="O2" s="81"/>
      <c r="P2" s="81"/>
      <c r="Q2" s="81"/>
      <c r="R2" s="81"/>
      <c r="S2" s="81"/>
      <c r="T2" s="81"/>
      <c r="U2" s="81"/>
    </row>
    <row r="3" spans="1:21" s="80" customFormat="1" ht="18" customHeight="1" x14ac:dyDescent="0.25">
      <c r="A3" s="82"/>
      <c r="B3" s="255"/>
      <c r="C3" s="95"/>
      <c r="D3" s="95"/>
      <c r="E3" s="95"/>
      <c r="F3" s="420" t="s">
        <v>1167</v>
      </c>
      <c r="G3" s="420"/>
      <c r="H3" s="420"/>
      <c r="I3" s="420"/>
      <c r="J3" s="84"/>
      <c r="K3" s="79"/>
      <c r="O3" s="81"/>
      <c r="P3" s="81"/>
      <c r="Q3" s="81"/>
      <c r="R3" s="81"/>
      <c r="S3" s="81"/>
      <c r="T3" s="81"/>
      <c r="U3" s="81"/>
    </row>
    <row r="4" spans="1:21" s="80" customFormat="1" ht="18" customHeight="1" x14ac:dyDescent="0.25">
      <c r="A4" s="82"/>
      <c r="B4" s="188"/>
      <c r="C4" s="95" t="s">
        <v>1168</v>
      </c>
      <c r="D4" s="95" t="s">
        <v>1169</v>
      </c>
      <c r="E4" s="95"/>
      <c r="F4" s="208">
        <v>1</v>
      </c>
      <c r="G4" s="208">
        <v>2</v>
      </c>
      <c r="H4" s="208">
        <v>3</v>
      </c>
      <c r="I4" s="208">
        <v>4</v>
      </c>
      <c r="J4" s="84"/>
      <c r="K4" s="79"/>
      <c r="O4" s="81"/>
      <c r="P4" s="81"/>
      <c r="Q4" s="81"/>
      <c r="R4" s="81"/>
      <c r="S4" s="81"/>
      <c r="T4" s="81"/>
      <c r="U4" s="81"/>
    </row>
    <row r="5" spans="1:21" s="80" customFormat="1" ht="9.9499999999999993" customHeight="1" x14ac:dyDescent="0.25">
      <c r="A5" s="82"/>
      <c r="B5" s="188"/>
      <c r="C5" s="95"/>
      <c r="D5" s="95"/>
      <c r="E5" s="95"/>
      <c r="F5" s="208"/>
      <c r="G5" s="208"/>
      <c r="H5" s="208"/>
      <c r="I5" s="208"/>
      <c r="J5" s="84"/>
      <c r="K5" s="79"/>
      <c r="O5" s="81"/>
      <c r="P5" s="81"/>
      <c r="Q5" s="81"/>
      <c r="R5" s="81"/>
      <c r="S5" s="81"/>
      <c r="T5" s="81"/>
      <c r="U5" s="81"/>
    </row>
    <row r="6" spans="1:21" s="80" customFormat="1" ht="51.95" customHeight="1" x14ac:dyDescent="0.25">
      <c r="A6" s="82"/>
      <c r="B6" s="421">
        <v>1</v>
      </c>
      <c r="C6" s="422" t="s">
        <v>1170</v>
      </c>
      <c r="D6" s="94" t="s">
        <v>1483</v>
      </c>
      <c r="E6" s="74"/>
      <c r="F6" s="209" t="s">
        <v>1484</v>
      </c>
      <c r="G6" s="209" t="s">
        <v>1485</v>
      </c>
      <c r="H6" s="209" t="s">
        <v>1486</v>
      </c>
      <c r="I6" s="209" t="s">
        <v>1487</v>
      </c>
      <c r="J6" s="84"/>
      <c r="K6" s="79"/>
      <c r="O6" s="81"/>
      <c r="P6" s="81"/>
      <c r="Q6" s="81"/>
      <c r="R6" s="81"/>
      <c r="S6" s="81"/>
      <c r="T6" s="81"/>
      <c r="U6" s="81"/>
    </row>
    <row r="7" spans="1:21" s="80" customFormat="1" ht="39.950000000000003" customHeight="1" x14ac:dyDescent="0.25">
      <c r="A7" s="82"/>
      <c r="B7" s="421"/>
      <c r="C7" s="422"/>
      <c r="D7" s="94" t="s">
        <v>1488</v>
      </c>
      <c r="E7" s="74"/>
      <c r="F7" s="209" t="s">
        <v>1351</v>
      </c>
      <c r="G7" s="209" t="s">
        <v>1352</v>
      </c>
      <c r="H7" s="209" t="s">
        <v>1353</v>
      </c>
      <c r="I7" s="209" t="s">
        <v>1354</v>
      </c>
      <c r="J7" s="84"/>
      <c r="K7" s="79"/>
      <c r="O7" s="81"/>
      <c r="P7" s="81"/>
      <c r="Q7" s="81"/>
      <c r="R7" s="81"/>
      <c r="S7" s="81"/>
      <c r="T7" s="81"/>
      <c r="U7" s="81"/>
    </row>
    <row r="8" spans="1:21" s="80" customFormat="1" ht="75.95" customHeight="1" x14ac:dyDescent="0.25">
      <c r="A8" s="82"/>
      <c r="B8" s="421"/>
      <c r="C8" s="422"/>
      <c r="D8" s="94" t="s">
        <v>1489</v>
      </c>
      <c r="E8" s="74"/>
      <c r="F8" s="209" t="s">
        <v>1490</v>
      </c>
      <c r="G8" s="209" t="s">
        <v>1357</v>
      </c>
      <c r="H8" s="209" t="s">
        <v>1491</v>
      </c>
      <c r="I8" s="209" t="s">
        <v>1359</v>
      </c>
      <c r="J8" s="84"/>
      <c r="K8" s="79"/>
      <c r="O8" s="81"/>
      <c r="P8" s="81"/>
      <c r="Q8" s="81"/>
      <c r="R8" s="81"/>
      <c r="S8" s="81"/>
      <c r="T8" s="81"/>
      <c r="U8" s="81"/>
    </row>
    <row r="9" spans="1:21" s="80" customFormat="1" ht="96" customHeight="1" x14ac:dyDescent="0.25">
      <c r="A9" s="82"/>
      <c r="B9" s="421"/>
      <c r="C9" s="422"/>
      <c r="D9" s="94" t="s">
        <v>1492</v>
      </c>
      <c r="E9" s="74"/>
      <c r="F9" s="209" t="s">
        <v>1493</v>
      </c>
      <c r="G9" s="209" t="s">
        <v>1494</v>
      </c>
      <c r="H9" s="209" t="s">
        <v>1495</v>
      </c>
      <c r="I9" s="209" t="s">
        <v>1496</v>
      </c>
      <c r="J9" s="84"/>
      <c r="K9" s="79"/>
      <c r="O9" s="81"/>
      <c r="P9" s="81"/>
      <c r="Q9" s="81"/>
      <c r="R9" s="81"/>
      <c r="S9" s="81"/>
      <c r="T9" s="81"/>
      <c r="U9" s="81"/>
    </row>
    <row r="10" spans="1:21" s="80" customFormat="1" x14ac:dyDescent="0.25">
      <c r="A10" s="82"/>
      <c r="B10" s="261"/>
      <c r="C10" s="88"/>
      <c r="D10" s="95"/>
      <c r="E10" s="95"/>
      <c r="F10" s="210"/>
      <c r="G10" s="210"/>
      <c r="H10" s="210"/>
      <c r="I10" s="210"/>
      <c r="J10" s="84"/>
      <c r="K10" s="79"/>
      <c r="O10" s="81"/>
      <c r="P10" s="81"/>
      <c r="Q10" s="81"/>
      <c r="R10" s="81"/>
      <c r="S10" s="81"/>
      <c r="T10" s="81"/>
      <c r="U10" s="81"/>
    </row>
    <row r="11" spans="1:21" s="80" customFormat="1" ht="86.1" customHeight="1" x14ac:dyDescent="0.25">
      <c r="A11" s="82"/>
      <c r="B11" s="421">
        <v>2</v>
      </c>
      <c r="C11" s="424" t="s">
        <v>1191</v>
      </c>
      <c r="D11" s="94" t="s">
        <v>1497</v>
      </c>
      <c r="E11" s="74"/>
      <c r="F11" s="209" t="s">
        <v>1366</v>
      </c>
      <c r="G11" s="209" t="s">
        <v>1367</v>
      </c>
      <c r="H11" s="209" t="s">
        <v>1368</v>
      </c>
      <c r="I11" s="209" t="s">
        <v>1369</v>
      </c>
      <c r="J11" s="84"/>
      <c r="K11" s="79"/>
      <c r="M11" s="418"/>
      <c r="N11" s="418"/>
      <c r="O11" s="418"/>
      <c r="P11" s="418"/>
      <c r="Q11" s="418"/>
      <c r="R11" s="418"/>
      <c r="S11" s="418"/>
      <c r="T11" s="81"/>
      <c r="U11" s="81"/>
    </row>
    <row r="12" spans="1:21" s="80" customFormat="1" ht="63.95" customHeight="1" x14ac:dyDescent="0.25">
      <c r="A12" s="82"/>
      <c r="B12" s="421"/>
      <c r="C12" s="425"/>
      <c r="D12" s="207" t="s">
        <v>1498</v>
      </c>
      <c r="E12" s="74"/>
      <c r="F12" s="209" t="s">
        <v>1371</v>
      </c>
      <c r="G12" s="209" t="s">
        <v>1372</v>
      </c>
      <c r="H12" s="209" t="s">
        <v>1373</v>
      </c>
      <c r="I12" s="209" t="s">
        <v>1374</v>
      </c>
      <c r="J12" s="84"/>
      <c r="K12" s="79"/>
      <c r="M12" s="8"/>
      <c r="N12" s="8"/>
      <c r="O12" s="8"/>
      <c r="P12" s="8"/>
      <c r="Q12" s="8"/>
      <c r="R12" s="8"/>
      <c r="S12" s="8"/>
      <c r="T12" s="81"/>
      <c r="U12" s="81"/>
    </row>
    <row r="13" spans="1:21" s="80" customFormat="1" x14ac:dyDescent="0.25">
      <c r="A13" s="82"/>
      <c r="B13" s="261"/>
      <c r="C13" s="88"/>
      <c r="D13" s="95"/>
      <c r="E13" s="95"/>
      <c r="F13" s="210"/>
      <c r="G13" s="210"/>
      <c r="H13" s="210"/>
      <c r="I13" s="210"/>
      <c r="J13" s="84"/>
      <c r="K13" s="79"/>
      <c r="M13" s="418"/>
      <c r="N13" s="418"/>
      <c r="O13" s="418"/>
      <c r="P13" s="418"/>
      <c r="Q13" s="418"/>
      <c r="R13" s="418"/>
      <c r="S13" s="418"/>
      <c r="T13" s="81"/>
      <c r="U13" s="81"/>
    </row>
    <row r="14" spans="1:21" s="80" customFormat="1" ht="39.950000000000003" customHeight="1" x14ac:dyDescent="0.25">
      <c r="A14" s="82"/>
      <c r="B14" s="421">
        <v>3</v>
      </c>
      <c r="C14" s="422" t="s">
        <v>1202</v>
      </c>
      <c r="D14" s="94" t="s">
        <v>1375</v>
      </c>
      <c r="E14" s="74"/>
      <c r="F14" s="214" t="s">
        <v>1376</v>
      </c>
      <c r="G14" s="214" t="s">
        <v>1377</v>
      </c>
      <c r="H14" s="214" t="s">
        <v>1378</v>
      </c>
      <c r="I14" s="214" t="s">
        <v>1379</v>
      </c>
      <c r="J14" s="84"/>
      <c r="K14" s="79"/>
      <c r="M14" s="418"/>
      <c r="N14" s="418"/>
      <c r="O14" s="418"/>
      <c r="P14" s="418"/>
      <c r="Q14" s="418"/>
      <c r="R14" s="418"/>
      <c r="S14" s="418"/>
      <c r="T14" s="81"/>
      <c r="U14" s="81"/>
    </row>
    <row r="15" spans="1:21" s="80" customFormat="1" ht="86.1" customHeight="1" x14ac:dyDescent="0.25">
      <c r="A15" s="82"/>
      <c r="B15" s="421"/>
      <c r="C15" s="422"/>
      <c r="D15" s="94" t="s">
        <v>1499</v>
      </c>
      <c r="E15" s="74"/>
      <c r="F15" s="209" t="s">
        <v>1381</v>
      </c>
      <c r="G15" s="209" t="s">
        <v>1382</v>
      </c>
      <c r="H15" s="209" t="s">
        <v>1383</v>
      </c>
      <c r="I15" s="209" t="s">
        <v>1384</v>
      </c>
      <c r="J15" s="84"/>
      <c r="K15" s="79"/>
      <c r="M15" s="8"/>
      <c r="N15" s="8"/>
      <c r="O15" s="8"/>
      <c r="P15" s="8"/>
      <c r="Q15" s="8"/>
      <c r="R15" s="8"/>
      <c r="S15" s="8"/>
      <c r="T15" s="81"/>
      <c r="U15" s="81"/>
    </row>
    <row r="16" spans="1:21" s="80" customFormat="1" ht="39.950000000000003" customHeight="1" x14ac:dyDescent="0.25">
      <c r="A16" s="82"/>
      <c r="B16" s="421"/>
      <c r="C16" s="422"/>
      <c r="D16" s="94" t="s">
        <v>1500</v>
      </c>
      <c r="E16" s="74"/>
      <c r="F16" s="209" t="s">
        <v>1219</v>
      </c>
      <c r="G16" s="209" t="s">
        <v>1386</v>
      </c>
      <c r="H16" s="209" t="s">
        <v>1220</v>
      </c>
      <c r="I16" s="209" t="s">
        <v>1501</v>
      </c>
      <c r="J16" s="84"/>
      <c r="K16" s="79"/>
      <c r="M16" s="8"/>
      <c r="N16" s="8"/>
      <c r="O16" s="8"/>
      <c r="P16" s="8"/>
      <c r="Q16" s="8"/>
      <c r="R16" s="8"/>
      <c r="S16" s="8"/>
      <c r="T16" s="81"/>
      <c r="U16" s="81"/>
    </row>
    <row r="17" spans="1:21" s="80" customFormat="1" ht="39.950000000000003" customHeight="1" x14ac:dyDescent="0.25">
      <c r="A17" s="82"/>
      <c r="B17" s="421"/>
      <c r="C17" s="422"/>
      <c r="D17" s="94" t="s">
        <v>1388</v>
      </c>
      <c r="E17" s="74"/>
      <c r="F17" s="211"/>
      <c r="G17" s="211"/>
      <c r="H17" s="212"/>
      <c r="I17" s="209" t="s">
        <v>1226</v>
      </c>
      <c r="J17" s="84"/>
      <c r="K17" s="79"/>
      <c r="M17" s="8"/>
      <c r="N17" s="8"/>
      <c r="O17" s="8"/>
      <c r="P17" s="8"/>
      <c r="Q17" s="8"/>
      <c r="R17" s="8"/>
      <c r="S17" s="8"/>
      <c r="T17" s="81"/>
      <c r="U17" s="81"/>
    </row>
    <row r="18" spans="1:21" s="80" customFormat="1" x14ac:dyDescent="0.25">
      <c r="A18" s="82"/>
      <c r="B18" s="261"/>
      <c r="C18" s="422"/>
      <c r="D18" s="95"/>
      <c r="E18" s="95"/>
      <c r="F18" s="210"/>
      <c r="G18" s="210"/>
      <c r="H18" s="210"/>
      <c r="I18" s="210"/>
      <c r="J18" s="84"/>
      <c r="K18" s="79"/>
      <c r="M18" s="418"/>
      <c r="N18" s="418"/>
      <c r="O18" s="418"/>
      <c r="P18" s="418"/>
      <c r="Q18" s="418"/>
      <c r="R18" s="418"/>
      <c r="S18" s="418"/>
      <c r="T18" s="81"/>
      <c r="U18" s="81"/>
    </row>
    <row r="19" spans="1:21" s="80" customFormat="1" ht="86.1" customHeight="1" x14ac:dyDescent="0.25">
      <c r="A19" s="82"/>
      <c r="B19" s="423">
        <v>4</v>
      </c>
      <c r="C19" s="422" t="s">
        <v>1227</v>
      </c>
      <c r="D19" s="94" t="s">
        <v>1502</v>
      </c>
      <c r="E19" s="74"/>
      <c r="F19" s="209" t="s">
        <v>1229</v>
      </c>
      <c r="G19" s="209" t="s">
        <v>1230</v>
      </c>
      <c r="H19" s="209" t="s">
        <v>1394</v>
      </c>
      <c r="I19" s="209" t="s">
        <v>1503</v>
      </c>
      <c r="J19" s="84"/>
      <c r="K19" s="79"/>
      <c r="M19" s="418"/>
      <c r="N19" s="418"/>
      <c r="O19" s="418"/>
      <c r="P19" s="418"/>
      <c r="Q19" s="418"/>
      <c r="R19" s="418"/>
      <c r="S19" s="418"/>
      <c r="T19" s="81"/>
      <c r="U19" s="81"/>
    </row>
    <row r="20" spans="1:21" s="80" customFormat="1" ht="75.95" customHeight="1" x14ac:dyDescent="0.25">
      <c r="A20" s="82"/>
      <c r="B20" s="423"/>
      <c r="C20" s="422"/>
      <c r="D20" s="94" t="s">
        <v>1504</v>
      </c>
      <c r="E20" s="74"/>
      <c r="F20" s="209" t="s">
        <v>1234</v>
      </c>
      <c r="G20" s="209" t="s">
        <v>1235</v>
      </c>
      <c r="H20" s="209" t="s">
        <v>1397</v>
      </c>
      <c r="I20" s="209" t="s">
        <v>1398</v>
      </c>
      <c r="J20" s="84"/>
      <c r="K20" s="79"/>
      <c r="M20" s="8"/>
      <c r="N20" s="8"/>
      <c r="O20" s="8"/>
      <c r="P20" s="8"/>
      <c r="Q20" s="8"/>
      <c r="R20" s="8"/>
      <c r="S20" s="8"/>
      <c r="T20" s="81"/>
      <c r="U20" s="81"/>
    </row>
    <row r="21" spans="1:21" s="80" customFormat="1" ht="75.95" customHeight="1" x14ac:dyDescent="0.25">
      <c r="A21" s="82"/>
      <c r="B21" s="423"/>
      <c r="C21" s="422"/>
      <c r="D21" s="94" t="s">
        <v>1505</v>
      </c>
      <c r="E21" s="74"/>
      <c r="F21" s="209" t="s">
        <v>1400</v>
      </c>
      <c r="G21" s="209" t="s">
        <v>1506</v>
      </c>
      <c r="H21" s="209" t="s">
        <v>1507</v>
      </c>
      <c r="I21" s="209" t="s">
        <v>1508</v>
      </c>
      <c r="J21" s="84"/>
      <c r="K21" s="79"/>
      <c r="M21" s="8"/>
      <c r="N21" s="8"/>
      <c r="O21" s="8"/>
      <c r="P21" s="8"/>
      <c r="Q21" s="8"/>
      <c r="R21" s="8"/>
      <c r="S21" s="8"/>
      <c r="T21" s="81"/>
      <c r="U21" s="81"/>
    </row>
    <row r="22" spans="1:21" s="80" customFormat="1" x14ac:dyDescent="0.25">
      <c r="A22" s="82"/>
      <c r="B22" s="261"/>
      <c r="C22" s="88"/>
      <c r="D22" s="95"/>
      <c r="E22" s="95"/>
      <c r="F22" s="210"/>
      <c r="G22" s="210"/>
      <c r="H22" s="210"/>
      <c r="I22" s="210"/>
      <c r="J22" s="84"/>
      <c r="K22" s="79"/>
      <c r="M22" s="418"/>
      <c r="N22" s="418"/>
      <c r="O22" s="418"/>
      <c r="P22" s="418"/>
      <c r="Q22" s="418"/>
      <c r="R22" s="418"/>
      <c r="S22" s="418"/>
      <c r="T22" s="81"/>
      <c r="U22" s="81"/>
    </row>
    <row r="23" spans="1:21" s="80" customFormat="1" ht="39.950000000000003" customHeight="1" x14ac:dyDescent="0.25">
      <c r="A23" s="82"/>
      <c r="B23" s="423">
        <v>5</v>
      </c>
      <c r="C23" s="422" t="s">
        <v>1243</v>
      </c>
      <c r="D23" s="94" t="s">
        <v>1509</v>
      </c>
      <c r="E23" s="74"/>
      <c r="F23" s="209" t="s">
        <v>1410</v>
      </c>
      <c r="G23" s="209" t="s">
        <v>1251</v>
      </c>
      <c r="H23" s="209" t="s">
        <v>1510</v>
      </c>
      <c r="I23" s="209" t="s">
        <v>1511</v>
      </c>
      <c r="J23" s="84"/>
      <c r="K23" s="79"/>
      <c r="M23" s="418"/>
      <c r="N23" s="418"/>
      <c r="O23" s="418"/>
      <c r="P23" s="418"/>
      <c r="Q23" s="418"/>
      <c r="R23" s="418"/>
      <c r="S23" s="418"/>
      <c r="T23" s="81"/>
      <c r="U23" s="81"/>
    </row>
    <row r="24" spans="1:21" s="80" customFormat="1" ht="120" customHeight="1" x14ac:dyDescent="0.25">
      <c r="A24" s="82"/>
      <c r="B24" s="423"/>
      <c r="C24" s="422"/>
      <c r="D24" s="94" t="s">
        <v>1412</v>
      </c>
      <c r="E24" s="74"/>
      <c r="F24" s="209" t="s">
        <v>1512</v>
      </c>
      <c r="G24" s="209" t="s">
        <v>1513</v>
      </c>
      <c r="H24" s="209" t="s">
        <v>1514</v>
      </c>
      <c r="I24" s="209" t="s">
        <v>1515</v>
      </c>
      <c r="J24" s="84"/>
      <c r="K24" s="79"/>
      <c r="M24" s="8"/>
      <c r="N24" s="8"/>
      <c r="O24" s="8"/>
      <c r="P24" s="8"/>
      <c r="Q24" s="8"/>
      <c r="R24" s="8"/>
      <c r="S24" s="8"/>
      <c r="T24" s="81"/>
      <c r="U24" s="81"/>
    </row>
    <row r="25" spans="1:21" s="80" customFormat="1" x14ac:dyDescent="0.25">
      <c r="A25" s="82"/>
      <c r="B25" s="261"/>
      <c r="C25" s="422"/>
      <c r="D25" s="95"/>
      <c r="E25" s="95"/>
      <c r="F25" s="210"/>
      <c r="G25" s="210"/>
      <c r="H25" s="210"/>
      <c r="I25" s="210"/>
      <c r="J25" s="84"/>
      <c r="K25" s="79"/>
      <c r="M25" s="418"/>
      <c r="N25" s="418"/>
      <c r="O25" s="418"/>
      <c r="P25" s="418"/>
      <c r="Q25" s="418"/>
      <c r="R25" s="418"/>
      <c r="S25" s="418"/>
      <c r="T25" s="81"/>
      <c r="U25" s="81"/>
    </row>
    <row r="26" spans="1:21" s="80" customFormat="1" ht="86.1" customHeight="1" x14ac:dyDescent="0.25">
      <c r="A26" s="82"/>
      <c r="B26" s="423">
        <v>6</v>
      </c>
      <c r="C26" s="422" t="s">
        <v>1257</v>
      </c>
      <c r="D26" s="94" t="s">
        <v>1516</v>
      </c>
      <c r="E26" s="74"/>
      <c r="F26" s="209" t="s">
        <v>1517</v>
      </c>
      <c r="G26" s="209" t="s">
        <v>1518</v>
      </c>
      <c r="H26" s="209" t="s">
        <v>1519</v>
      </c>
      <c r="I26" s="209" t="s">
        <v>1520</v>
      </c>
      <c r="J26" s="84"/>
      <c r="K26" s="79"/>
      <c r="M26" s="418"/>
      <c r="N26" s="418"/>
      <c r="O26" s="418"/>
      <c r="P26" s="418"/>
      <c r="Q26" s="418"/>
      <c r="R26" s="418"/>
      <c r="S26" s="418"/>
      <c r="T26" s="81"/>
      <c r="U26" s="81"/>
    </row>
    <row r="27" spans="1:21" s="80" customFormat="1" ht="75.95" customHeight="1" x14ac:dyDescent="0.25">
      <c r="A27" s="82"/>
      <c r="B27" s="423"/>
      <c r="C27" s="422"/>
      <c r="D27" s="94" t="s">
        <v>1521</v>
      </c>
      <c r="E27" s="74"/>
      <c r="F27" s="209" t="s">
        <v>1423</v>
      </c>
      <c r="G27" s="209" t="s">
        <v>1522</v>
      </c>
      <c r="H27" s="209" t="s">
        <v>1425</v>
      </c>
      <c r="I27" s="209" t="s">
        <v>1523</v>
      </c>
      <c r="J27" s="84"/>
      <c r="K27" s="79"/>
      <c r="M27" s="8"/>
      <c r="N27" s="8"/>
      <c r="O27" s="8"/>
      <c r="P27" s="8"/>
      <c r="Q27" s="8"/>
      <c r="R27" s="8"/>
      <c r="S27" s="8"/>
      <c r="T27" s="81"/>
      <c r="U27" s="81"/>
    </row>
    <row r="28" spans="1:21" s="80" customFormat="1" ht="86.1" customHeight="1" x14ac:dyDescent="0.25">
      <c r="A28" s="82"/>
      <c r="B28" s="423"/>
      <c r="C28" s="422"/>
      <c r="D28" s="94" t="s">
        <v>1427</v>
      </c>
      <c r="E28" s="74"/>
      <c r="F28" s="209" t="s">
        <v>1524</v>
      </c>
      <c r="G28" s="209" t="s">
        <v>1525</v>
      </c>
      <c r="H28" s="209" t="s">
        <v>1526</v>
      </c>
      <c r="I28" s="209" t="s">
        <v>1527</v>
      </c>
      <c r="J28" s="84"/>
      <c r="K28" s="79"/>
      <c r="M28" s="8"/>
      <c r="N28" s="8"/>
      <c r="O28" s="8"/>
      <c r="P28" s="8"/>
      <c r="Q28" s="8"/>
      <c r="R28" s="8"/>
      <c r="S28" s="8"/>
      <c r="T28" s="81"/>
      <c r="U28" s="81"/>
    </row>
    <row r="29" spans="1:21" s="80" customFormat="1" ht="9.9499999999999993" customHeight="1" x14ac:dyDescent="0.25">
      <c r="A29" s="82"/>
      <c r="B29" s="261"/>
      <c r="C29" s="88"/>
      <c r="D29" s="95"/>
      <c r="E29" s="95"/>
      <c r="F29" s="210"/>
      <c r="G29" s="210"/>
      <c r="H29" s="210"/>
      <c r="I29" s="210"/>
      <c r="J29" s="84"/>
      <c r="K29" s="79"/>
      <c r="M29" s="418"/>
      <c r="N29" s="418"/>
      <c r="O29" s="418"/>
      <c r="P29" s="418"/>
      <c r="Q29" s="418"/>
      <c r="R29" s="418"/>
      <c r="S29" s="418"/>
      <c r="T29" s="81"/>
      <c r="U29" s="81"/>
    </row>
    <row r="30" spans="1:21" s="80" customFormat="1" ht="96" customHeight="1" x14ac:dyDescent="0.25">
      <c r="A30" s="82"/>
      <c r="B30" s="259">
        <v>7</v>
      </c>
      <c r="C30" s="258" t="s">
        <v>1273</v>
      </c>
      <c r="D30" s="94" t="s">
        <v>1432</v>
      </c>
      <c r="E30" s="74"/>
      <c r="F30" s="209" t="s">
        <v>1433</v>
      </c>
      <c r="G30" s="209" t="s">
        <v>1434</v>
      </c>
      <c r="H30" s="209" t="s">
        <v>1435</v>
      </c>
      <c r="I30" s="209" t="s">
        <v>1436</v>
      </c>
      <c r="J30" s="84"/>
      <c r="K30" s="79"/>
      <c r="O30" s="81"/>
      <c r="P30" s="81"/>
      <c r="Q30" s="81"/>
      <c r="R30" s="81"/>
      <c r="S30" s="81"/>
      <c r="T30" s="81"/>
      <c r="U30" s="81"/>
    </row>
    <row r="31" spans="1:21" s="80" customFormat="1" x14ac:dyDescent="0.25">
      <c r="A31" s="82"/>
      <c r="B31" s="261"/>
      <c r="C31" s="88"/>
      <c r="D31" s="95"/>
      <c r="E31" s="95"/>
      <c r="F31" s="210"/>
      <c r="G31" s="210"/>
      <c r="H31" s="210"/>
      <c r="I31" s="210"/>
      <c r="J31" s="84"/>
      <c r="K31" s="79"/>
      <c r="O31" s="81"/>
      <c r="P31" s="81"/>
      <c r="Q31" s="81"/>
      <c r="R31" s="81"/>
      <c r="S31" s="81"/>
      <c r="T31" s="81"/>
      <c r="U31" s="81"/>
    </row>
    <row r="32" spans="1:21" s="80" customFormat="1" ht="51.95" customHeight="1" x14ac:dyDescent="0.25">
      <c r="A32" s="82"/>
      <c r="B32" s="423">
        <v>8</v>
      </c>
      <c r="C32" s="422" t="s">
        <v>1289</v>
      </c>
      <c r="D32" s="213" t="s">
        <v>1528</v>
      </c>
      <c r="E32" s="74"/>
      <c r="F32" s="214" t="s">
        <v>1291</v>
      </c>
      <c r="G32" s="214" t="s">
        <v>1443</v>
      </c>
      <c r="H32" s="214" t="s">
        <v>1444</v>
      </c>
      <c r="I32" s="214" t="s">
        <v>1408</v>
      </c>
      <c r="J32" s="84"/>
      <c r="K32" s="79"/>
      <c r="O32" s="81"/>
      <c r="P32" s="81"/>
      <c r="Q32" s="81"/>
      <c r="R32" s="81"/>
      <c r="S32" s="81"/>
      <c r="T32" s="81"/>
      <c r="U32" s="81"/>
    </row>
    <row r="33" spans="1:21" s="80" customFormat="1" ht="51.95" customHeight="1" x14ac:dyDescent="0.25">
      <c r="A33" s="82"/>
      <c r="B33" s="423"/>
      <c r="C33" s="422"/>
      <c r="D33" s="94" t="s">
        <v>1529</v>
      </c>
      <c r="E33" s="74"/>
      <c r="F33" s="209" t="s">
        <v>1446</v>
      </c>
      <c r="G33" s="209" t="s">
        <v>1302</v>
      </c>
      <c r="H33" s="209" t="s">
        <v>1303</v>
      </c>
      <c r="I33" s="209" t="s">
        <v>1304</v>
      </c>
      <c r="J33" s="84"/>
      <c r="K33" s="79"/>
      <c r="O33" s="81"/>
      <c r="P33" s="81"/>
      <c r="Q33" s="81"/>
      <c r="R33" s="81"/>
      <c r="S33" s="81"/>
      <c r="T33" s="81"/>
      <c r="U33" s="81"/>
    </row>
    <row r="34" spans="1:21" s="80" customFormat="1" ht="75.95" customHeight="1" x14ac:dyDescent="0.25">
      <c r="A34" s="82"/>
      <c r="B34" s="423"/>
      <c r="C34" s="422"/>
      <c r="D34" s="94" t="s">
        <v>1530</v>
      </c>
      <c r="E34" s="74"/>
      <c r="F34" s="209" t="s">
        <v>1531</v>
      </c>
      <c r="G34" s="209" t="s">
        <v>1532</v>
      </c>
      <c r="H34" s="209" t="s">
        <v>1533</v>
      </c>
      <c r="I34" s="209" t="s">
        <v>1451</v>
      </c>
      <c r="J34" s="84"/>
      <c r="K34" s="79"/>
      <c r="O34" s="81"/>
      <c r="P34" s="81"/>
      <c r="Q34" s="81"/>
      <c r="R34" s="81"/>
      <c r="S34" s="81"/>
      <c r="T34" s="81"/>
      <c r="U34" s="81"/>
    </row>
    <row r="35" spans="1:21" s="80" customFormat="1" x14ac:dyDescent="0.25">
      <c r="A35" s="82"/>
      <c r="B35" s="261"/>
      <c r="C35" s="88"/>
      <c r="D35" s="95"/>
      <c r="E35" s="95"/>
      <c r="F35" s="210"/>
      <c r="G35" s="210"/>
      <c r="H35" s="210"/>
      <c r="I35" s="210"/>
      <c r="J35" s="84"/>
      <c r="K35" s="79"/>
      <c r="O35" s="81"/>
      <c r="P35" s="81"/>
      <c r="Q35" s="81"/>
      <c r="R35" s="81"/>
      <c r="S35" s="81"/>
      <c r="T35" s="81"/>
      <c r="U35" s="81"/>
    </row>
    <row r="36" spans="1:21" s="80" customFormat="1" ht="63.95" customHeight="1" x14ac:dyDescent="0.25">
      <c r="A36" s="82"/>
      <c r="B36" s="423">
        <v>9</v>
      </c>
      <c r="C36" s="422" t="s">
        <v>1310</v>
      </c>
      <c r="D36" s="94" t="s">
        <v>1534</v>
      </c>
      <c r="E36" s="74"/>
      <c r="F36" s="209" t="s">
        <v>1535</v>
      </c>
      <c r="G36" s="209" t="s">
        <v>1536</v>
      </c>
      <c r="H36" s="209" t="s">
        <v>1537</v>
      </c>
      <c r="I36" s="209" t="s">
        <v>1538</v>
      </c>
      <c r="J36" s="84"/>
      <c r="K36" s="79"/>
      <c r="O36" s="81"/>
      <c r="P36" s="81"/>
      <c r="Q36" s="81"/>
      <c r="R36" s="81"/>
      <c r="S36" s="81"/>
      <c r="T36" s="81"/>
      <c r="U36" s="81"/>
    </row>
    <row r="37" spans="1:21" s="80" customFormat="1" ht="75.95" customHeight="1" x14ac:dyDescent="0.25">
      <c r="A37" s="82"/>
      <c r="B37" s="423"/>
      <c r="C37" s="422"/>
      <c r="D37" s="94" t="s">
        <v>1539</v>
      </c>
      <c r="E37" s="74"/>
      <c r="F37" s="209" t="s">
        <v>1458</v>
      </c>
      <c r="G37" s="209" t="s">
        <v>1318</v>
      </c>
      <c r="H37" s="209" t="s">
        <v>1459</v>
      </c>
      <c r="I37" s="209" t="s">
        <v>1540</v>
      </c>
      <c r="J37" s="84"/>
      <c r="K37" s="79"/>
      <c r="O37" s="81"/>
      <c r="P37" s="81"/>
      <c r="Q37" s="81"/>
      <c r="R37" s="81"/>
      <c r="S37" s="81"/>
      <c r="T37" s="81"/>
      <c r="U37" s="81"/>
    </row>
    <row r="38" spans="1:21" s="80" customFormat="1" ht="105.95" customHeight="1" x14ac:dyDescent="0.25">
      <c r="A38" s="82"/>
      <c r="B38" s="423"/>
      <c r="C38" s="422"/>
      <c r="D38" s="94" t="s">
        <v>1541</v>
      </c>
      <c r="E38" s="74"/>
      <c r="F38" s="209" t="s">
        <v>1542</v>
      </c>
      <c r="G38" s="209" t="s">
        <v>1463</v>
      </c>
      <c r="H38" s="209" t="s">
        <v>1464</v>
      </c>
      <c r="I38" s="209" t="s">
        <v>1465</v>
      </c>
      <c r="J38" s="84"/>
      <c r="K38" s="79"/>
      <c r="O38" s="81"/>
      <c r="P38" s="81"/>
      <c r="Q38" s="81"/>
      <c r="R38" s="81"/>
      <c r="S38" s="81"/>
      <c r="T38" s="81"/>
      <c r="U38" s="81"/>
    </row>
    <row r="39" spans="1:21" s="80" customFormat="1" x14ac:dyDescent="0.25">
      <c r="A39" s="82"/>
      <c r="B39" s="261"/>
      <c r="C39" s="88"/>
      <c r="D39" s="95"/>
      <c r="E39" s="95"/>
      <c r="F39" s="210"/>
      <c r="G39" s="210"/>
      <c r="H39" s="210"/>
      <c r="I39" s="210"/>
      <c r="J39" s="84"/>
      <c r="K39" s="79"/>
      <c r="O39" s="81"/>
      <c r="P39" s="81"/>
      <c r="Q39" s="81"/>
      <c r="R39" s="81"/>
      <c r="S39" s="81"/>
      <c r="T39" s="81"/>
      <c r="U39" s="81"/>
    </row>
    <row r="40" spans="1:21" s="80" customFormat="1" ht="51.95" customHeight="1" x14ac:dyDescent="0.25">
      <c r="A40" s="82"/>
      <c r="B40" s="423">
        <v>10</v>
      </c>
      <c r="C40" s="422" t="s">
        <v>1326</v>
      </c>
      <c r="D40" s="94" t="s">
        <v>1543</v>
      </c>
      <c r="E40" s="74"/>
      <c r="F40" s="209" t="s">
        <v>1467</v>
      </c>
      <c r="G40" s="209" t="s">
        <v>1468</v>
      </c>
      <c r="H40" s="209" t="s">
        <v>1469</v>
      </c>
      <c r="I40" s="209" t="s">
        <v>1470</v>
      </c>
      <c r="J40" s="84"/>
      <c r="K40" s="79"/>
      <c r="O40" s="81"/>
      <c r="P40" s="81"/>
      <c r="Q40" s="81"/>
      <c r="R40" s="81"/>
      <c r="S40" s="81"/>
      <c r="T40" s="81"/>
      <c r="U40" s="81"/>
    </row>
    <row r="41" spans="1:21" s="80" customFormat="1" ht="75.95" customHeight="1" x14ac:dyDescent="0.25">
      <c r="A41" s="82"/>
      <c r="B41" s="423"/>
      <c r="C41" s="422"/>
      <c r="D41" s="94" t="s">
        <v>1544</v>
      </c>
      <c r="E41" s="74"/>
      <c r="F41" s="209" t="s">
        <v>1545</v>
      </c>
      <c r="G41" s="209" t="s">
        <v>1473</v>
      </c>
      <c r="H41" s="209" t="s">
        <v>1474</v>
      </c>
      <c r="I41" s="209" t="s">
        <v>1475</v>
      </c>
      <c r="J41" s="84"/>
      <c r="K41" s="79"/>
      <c r="O41" s="81"/>
      <c r="P41" s="81"/>
      <c r="Q41" s="81"/>
      <c r="R41" s="81"/>
      <c r="S41" s="81"/>
      <c r="T41" s="81"/>
      <c r="U41" s="81"/>
    </row>
    <row r="42" spans="1:21" s="80" customFormat="1" ht="141.94999999999999" customHeight="1" x14ac:dyDescent="0.25">
      <c r="A42" s="82"/>
      <c r="B42" s="423"/>
      <c r="C42" s="422"/>
      <c r="D42" s="94" t="s">
        <v>1546</v>
      </c>
      <c r="E42" s="74"/>
      <c r="F42" s="211"/>
      <c r="G42" s="212"/>
      <c r="H42" s="209" t="s">
        <v>1547</v>
      </c>
      <c r="I42" s="209" t="s">
        <v>1548</v>
      </c>
      <c r="J42" s="84"/>
      <c r="K42" s="79"/>
      <c r="O42" s="81"/>
      <c r="P42" s="81"/>
      <c r="Q42" s="81"/>
      <c r="R42" s="81"/>
      <c r="S42" s="81"/>
      <c r="T42" s="81"/>
      <c r="U42" s="81"/>
    </row>
    <row r="43" spans="1:21" s="80" customFormat="1" ht="108" customHeight="1" x14ac:dyDescent="0.25">
      <c r="A43" s="82"/>
      <c r="B43" s="423"/>
      <c r="C43" s="422"/>
      <c r="D43" s="94" t="s">
        <v>1549</v>
      </c>
      <c r="E43" s="74"/>
      <c r="F43" s="217"/>
      <c r="G43" s="218"/>
      <c r="H43" s="209" t="s">
        <v>1550</v>
      </c>
      <c r="I43" s="209" t="s">
        <v>1551</v>
      </c>
      <c r="J43" s="84"/>
      <c r="K43" s="79"/>
      <c r="O43" s="81"/>
      <c r="P43" s="81"/>
      <c r="Q43" s="81"/>
      <c r="R43" s="81"/>
      <c r="S43" s="81"/>
      <c r="T43" s="81"/>
      <c r="U43" s="81"/>
    </row>
    <row r="44" spans="1:21" s="80" customFormat="1" ht="9.9499999999999993" customHeight="1" x14ac:dyDescent="0.25">
      <c r="A44" s="85"/>
      <c r="B44" s="190"/>
      <c r="C44" s="192"/>
      <c r="D44" s="97"/>
      <c r="E44" s="97"/>
      <c r="F44" s="97"/>
      <c r="G44" s="97"/>
      <c r="H44" s="97"/>
      <c r="I44" s="97"/>
      <c r="J44" s="86"/>
      <c r="K44" s="79"/>
      <c r="O44" s="81"/>
      <c r="P44" s="81"/>
      <c r="Q44" s="81"/>
      <c r="R44" s="81"/>
      <c r="S44" s="81"/>
      <c r="T44" s="81"/>
      <c r="U44" s="81"/>
    </row>
    <row r="45" spans="1:21" s="80" customFormat="1" ht="9.9499999999999993" customHeight="1" x14ac:dyDescent="0.25">
      <c r="A45" s="81"/>
      <c r="B45" s="191"/>
      <c r="C45" s="81"/>
      <c r="D45" s="81"/>
      <c r="E45" s="81"/>
      <c r="F45" s="81"/>
      <c r="G45" s="81"/>
      <c r="H45" s="81"/>
      <c r="I45" s="81"/>
      <c r="K45" s="79"/>
      <c r="O45" s="81"/>
      <c r="P45" s="81"/>
      <c r="Q45" s="81"/>
      <c r="R45" s="81"/>
      <c r="S45" s="81"/>
      <c r="T45" s="81"/>
      <c r="U45" s="81"/>
    </row>
  </sheetData>
  <sheetProtection algorithmName="SHA-512" hashValue="aMxjDcF9M5yuLWeKVBoljnz+pvaNODzJ5yM2NpwJv2YgNfbU0T0FD1LD5nGyhzFsn0AIhBR+r1S1hp84fwzqDQ==" saltValue="MLdkgJ6OovwB7GPoVKKJbQ==" spinCount="100000" sheet="1" objects="1" scenarios="1"/>
  <mergeCells count="30">
    <mergeCell ref="B36:B38"/>
    <mergeCell ref="C36:C38"/>
    <mergeCell ref="B40:B43"/>
    <mergeCell ref="C40:C43"/>
    <mergeCell ref="B26:B28"/>
    <mergeCell ref="C26:C28"/>
    <mergeCell ref="M26:S26"/>
    <mergeCell ref="M29:S29"/>
    <mergeCell ref="B32:B34"/>
    <mergeCell ref="C32:C34"/>
    <mergeCell ref="B19:B21"/>
    <mergeCell ref="C19:C21"/>
    <mergeCell ref="M19:S19"/>
    <mergeCell ref="M22:S22"/>
    <mergeCell ref="B23:B24"/>
    <mergeCell ref="C23:C25"/>
    <mergeCell ref="M23:S23"/>
    <mergeCell ref="M25:S25"/>
    <mergeCell ref="M11:S11"/>
    <mergeCell ref="M13:S13"/>
    <mergeCell ref="B14:B17"/>
    <mergeCell ref="C14:C18"/>
    <mergeCell ref="M14:S14"/>
    <mergeCell ref="M18:S18"/>
    <mergeCell ref="B2:F2"/>
    <mergeCell ref="F3:I3"/>
    <mergeCell ref="B6:B9"/>
    <mergeCell ref="C6:C9"/>
    <mergeCell ref="B11:B12"/>
    <mergeCell ref="C11:C12"/>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and C
Recertification application
Description of the complexity indicators of the portfolio management&amp;R&amp;G</oddHeader>
    <oddFooter>&amp;L&amp;"Verdana,Standard"&amp;9© VZPM&amp;C&amp;"Verdana,Standard"&amp;9&amp;F&amp;R&amp;"Verdana,Standard"&amp;9&amp;A Page &amp;P/&amp;N</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
  <dimension ref="A1:E22"/>
  <sheetViews>
    <sheetView showGridLines="0" zoomScaleNormal="100" workbookViewId="0"/>
  </sheetViews>
  <sheetFormatPr baseColWidth="10" defaultColWidth="11.42578125" defaultRowHeight="18" customHeight="1" x14ac:dyDescent="0.25"/>
  <cols>
    <col min="1" max="1" width="25.7109375" style="2" customWidth="1"/>
    <col min="2" max="2" width="12.7109375" style="2" customWidth="1"/>
    <col min="3" max="3" width="22.5703125" style="2" bestFit="1" customWidth="1"/>
    <col min="4" max="5" width="24.7109375" style="2" customWidth="1"/>
    <col min="6" max="16384" width="11.42578125" style="2"/>
  </cols>
  <sheetData>
    <row r="1" spans="1:5" ht="9.9499999999999993" customHeight="1" x14ac:dyDescent="0.25"/>
    <row r="2" spans="1:5" ht="18" customHeight="1" x14ac:dyDescent="0.25">
      <c r="A2" s="270" t="s">
        <v>1554</v>
      </c>
      <c r="B2" s="431" t="s">
        <v>0</v>
      </c>
      <c r="C2" s="431"/>
      <c r="D2" s="431"/>
      <c r="E2" s="431"/>
    </row>
    <row r="3" spans="1:5" ht="18" customHeight="1" x14ac:dyDescent="0.25">
      <c r="A3" s="270" t="s">
        <v>1555</v>
      </c>
      <c r="B3" s="432" t="s">
        <v>1569</v>
      </c>
      <c r="C3" s="431"/>
      <c r="D3" s="431"/>
      <c r="E3" s="431"/>
    </row>
    <row r="4" spans="1:5" ht="18" customHeight="1" x14ac:dyDescent="0.25">
      <c r="A4" s="270" t="s">
        <v>1556</v>
      </c>
      <c r="B4" s="433" t="s">
        <v>1578</v>
      </c>
      <c r="C4" s="434"/>
      <c r="D4" s="434"/>
      <c r="E4" s="434"/>
    </row>
    <row r="5" spans="1:5" ht="18" customHeight="1" x14ac:dyDescent="0.25">
      <c r="A5" s="270" t="s">
        <v>2</v>
      </c>
      <c r="B5" s="435">
        <v>8.1999999999999993</v>
      </c>
      <c r="C5" s="435"/>
      <c r="D5" s="435"/>
      <c r="E5" s="435"/>
    </row>
    <row r="6" spans="1:5" ht="18" customHeight="1" x14ac:dyDescent="0.25">
      <c r="A6" s="270" t="s">
        <v>1557</v>
      </c>
      <c r="B6" s="436" t="s">
        <v>1582</v>
      </c>
      <c r="C6" s="431"/>
      <c r="D6" s="431"/>
      <c r="E6" s="431"/>
    </row>
    <row r="7" spans="1:5" ht="18" customHeight="1" x14ac:dyDescent="0.25">
      <c r="A7" s="270" t="s">
        <v>1558</v>
      </c>
      <c r="B7" s="428" t="str">
        <f ca="1">MID(CELL("DATEINAME"),FIND("[",CELL("DATEINAME"))+1,FIND("]",CELL("DATEINAME"))-FIND("[",CELL("DATEINAME"))-6)</f>
        <v>VZPM_PMLA-C_Rezertifizierungsantrag_V8.2_EN</v>
      </c>
      <c r="C7" s="428"/>
      <c r="D7" s="428"/>
      <c r="E7" s="428"/>
    </row>
    <row r="9" spans="1:5" ht="18" customHeight="1" x14ac:dyDescent="0.25">
      <c r="A9" s="3" t="s">
        <v>1559</v>
      </c>
    </row>
    <row r="10" spans="1:5" ht="9.9499999999999993" customHeight="1" x14ac:dyDescent="0.25">
      <c r="A10" s="271"/>
    </row>
    <row r="11" spans="1:5" ht="18" customHeight="1" x14ac:dyDescent="0.25">
      <c r="A11" s="270" t="s">
        <v>1560</v>
      </c>
      <c r="B11" s="272" t="s">
        <v>1564</v>
      </c>
      <c r="C11" s="270" t="s">
        <v>1565</v>
      </c>
      <c r="D11" s="270" t="s">
        <v>1566</v>
      </c>
      <c r="E11" s="270" t="s">
        <v>1567</v>
      </c>
    </row>
    <row r="12" spans="1:5" ht="18" customHeight="1" x14ac:dyDescent="0.25">
      <c r="A12" s="286" t="s">
        <v>1561</v>
      </c>
      <c r="B12" s="287">
        <v>43433</v>
      </c>
      <c r="C12" s="286" t="s">
        <v>1570</v>
      </c>
      <c r="D12" s="286" t="s">
        <v>1572</v>
      </c>
      <c r="E12" s="288"/>
    </row>
    <row r="13" spans="1:5" ht="18" customHeight="1" x14ac:dyDescent="0.25">
      <c r="A13" s="286" t="s">
        <v>1562</v>
      </c>
      <c r="B13" s="289">
        <v>43570</v>
      </c>
      <c r="C13" s="286" t="s">
        <v>1571</v>
      </c>
      <c r="D13" s="288" t="s">
        <v>0</v>
      </c>
      <c r="E13" s="288"/>
    </row>
    <row r="14" spans="1:5" ht="18" customHeight="1" x14ac:dyDescent="0.25">
      <c r="A14" s="271"/>
    </row>
    <row r="15" spans="1:5" ht="18" customHeight="1" x14ac:dyDescent="0.25">
      <c r="A15" s="3" t="s">
        <v>1563</v>
      </c>
      <c r="D15" s="4"/>
    </row>
    <row r="16" spans="1:5" ht="9.9499999999999993" customHeight="1" x14ac:dyDescent="0.25">
      <c r="A16" s="271"/>
    </row>
    <row r="17" spans="1:5" ht="18" customHeight="1" x14ac:dyDescent="0.25">
      <c r="A17" s="270" t="s">
        <v>1564</v>
      </c>
      <c r="B17" s="22" t="s">
        <v>2</v>
      </c>
      <c r="C17" s="270" t="s">
        <v>461</v>
      </c>
      <c r="D17" s="430" t="s">
        <v>1568</v>
      </c>
      <c r="E17" s="430"/>
    </row>
    <row r="18" spans="1:5" ht="18" customHeight="1" x14ac:dyDescent="0.25">
      <c r="A18" s="290">
        <v>43595</v>
      </c>
      <c r="B18" s="291">
        <v>8.1999999999999993</v>
      </c>
      <c r="C18" s="293" t="s">
        <v>1583</v>
      </c>
      <c r="D18" s="429" t="s">
        <v>1584</v>
      </c>
      <c r="E18" s="427"/>
    </row>
    <row r="19" spans="1:5" ht="18" customHeight="1" x14ac:dyDescent="0.25">
      <c r="A19" s="290">
        <v>43570</v>
      </c>
      <c r="B19" s="291">
        <v>8.1</v>
      </c>
      <c r="C19" s="292" t="s">
        <v>0</v>
      </c>
      <c r="D19" s="429" t="s">
        <v>1579</v>
      </c>
      <c r="E19" s="427"/>
    </row>
    <row r="20" spans="1:5" ht="18" customHeight="1" x14ac:dyDescent="0.25">
      <c r="A20" s="290">
        <v>43464</v>
      </c>
      <c r="B20" s="291">
        <v>8</v>
      </c>
      <c r="C20" s="292" t="s">
        <v>0</v>
      </c>
      <c r="D20" s="426" t="s">
        <v>1573</v>
      </c>
      <c r="E20" s="427"/>
    </row>
    <row r="21" spans="1:5" ht="18" customHeight="1" x14ac:dyDescent="0.25">
      <c r="A21" s="118"/>
      <c r="B21" s="119"/>
      <c r="D21" s="219"/>
    </row>
    <row r="22" spans="1:5" ht="18" customHeight="1" x14ac:dyDescent="0.25">
      <c r="A22" s="118"/>
      <c r="B22" s="119"/>
      <c r="D22" s="120"/>
    </row>
  </sheetData>
  <sheetProtection algorithmName="SHA-512" hashValue="8iiDMh5K3UTB+xanP1fCmrWTwBvP0rxJkIck2GLSS6qODHVbN1zDNCrEf7gJ+wMc6Mo3rRlnHqOFgD4HQ1cqNw==" saltValue="OE0fHrTTdCW3mk7tnGN/Vg==" spinCount="100000" sheet="1" objects="1" scenarios="1"/>
  <mergeCells count="10">
    <mergeCell ref="D20:E20"/>
    <mergeCell ref="B7:E7"/>
    <mergeCell ref="D19:E19"/>
    <mergeCell ref="D17:E17"/>
    <mergeCell ref="B2:E2"/>
    <mergeCell ref="B3:E3"/>
    <mergeCell ref="B4:E4"/>
    <mergeCell ref="B5:E5"/>
    <mergeCell ref="B6:E6"/>
    <mergeCell ref="D18:E18"/>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A, B and C
Recertification application
Administrative methodology&amp;R&amp;G</oddHeader>
    <oddFooter>&amp;L&amp;"Verdana,Standard"&amp;9© VZPM&amp;C&amp;"Verdana,Standard"&amp;9&amp;F&amp;R&amp;"Verdana,Standard"&amp;9&amp;A Page &amp;P/&amp;N</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U74"/>
  <sheetViews>
    <sheetView showGridLines="0" zoomScaleNormal="100" workbookViewId="0">
      <pane xSplit="10" ySplit="10" topLeftCell="K11" activePane="bottomRight" state="frozen"/>
      <selection pane="topRight" activeCell="G1" sqref="G1"/>
      <selection pane="bottomLeft" activeCell="A11" sqref="A11"/>
      <selection pane="bottomRight"/>
    </sheetView>
  </sheetViews>
  <sheetFormatPr baseColWidth="10" defaultColWidth="11.42578125" defaultRowHeight="18" customHeight="1" x14ac:dyDescent="0.25"/>
  <cols>
    <col min="1" max="1" width="1.7109375" style="106" customWidth="1"/>
    <col min="2" max="2" width="11.42578125" style="106"/>
    <col min="3" max="3" width="1.7109375" style="106" customWidth="1"/>
    <col min="4" max="6" width="8.7109375" style="106" customWidth="1"/>
    <col min="7" max="7" width="1.7109375" style="106" customWidth="1"/>
    <col min="8" max="10" width="8.7109375" style="106" customWidth="1"/>
    <col min="11" max="11" width="1.7109375" style="106" customWidth="1"/>
    <col min="12" max="42" width="8.7109375" style="106" customWidth="1"/>
    <col min="43" max="43" width="1.7109375" style="106" customWidth="1"/>
    <col min="44" max="46" width="8.7109375" style="106" customWidth="1"/>
    <col min="47" max="47" width="1.7109375" style="106" customWidth="1"/>
    <col min="48" max="57" width="8.7109375" style="106" customWidth="1"/>
    <col min="58" max="58" width="1.7109375" style="106" customWidth="1"/>
    <col min="59" max="61" width="8.7109375" style="106" customWidth="1"/>
    <col min="62" max="62" width="1.7109375" style="106" customWidth="1"/>
    <col min="63" max="72" width="8.7109375" style="106" customWidth="1"/>
    <col min="73" max="73" width="1.7109375" style="106" customWidth="1"/>
    <col min="74" max="16384" width="11.42578125" style="106"/>
  </cols>
  <sheetData>
    <row r="1" spans="1:73" ht="9.9499999999999993" customHeight="1" x14ac:dyDescent="0.25">
      <c r="A1" s="107"/>
      <c r="B1" s="108"/>
      <c r="C1" s="108"/>
      <c r="D1" s="108"/>
      <c r="E1" s="108"/>
      <c r="F1" s="108"/>
      <c r="G1" s="108"/>
      <c r="H1" s="108"/>
      <c r="I1" s="108"/>
      <c r="J1" s="108"/>
      <c r="K1" s="108"/>
      <c r="L1" s="108"/>
      <c r="M1" s="109"/>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10"/>
    </row>
    <row r="2" spans="1:73" ht="20.100000000000001" customHeight="1" x14ac:dyDescent="0.25">
      <c r="A2" s="111"/>
      <c r="B2" s="151"/>
      <c r="C2" s="151"/>
      <c r="D2" s="437" t="s">
        <v>88</v>
      </c>
      <c r="E2" s="437"/>
      <c r="F2" s="437"/>
      <c r="G2" s="151"/>
      <c r="H2" s="437" t="s">
        <v>71</v>
      </c>
      <c r="I2" s="437"/>
      <c r="J2" s="437"/>
      <c r="K2" s="437"/>
      <c r="L2" s="437"/>
      <c r="M2" s="447" t="s">
        <v>17</v>
      </c>
      <c r="N2" s="447"/>
      <c r="O2" s="447"/>
      <c r="P2" s="447" t="s">
        <v>20</v>
      </c>
      <c r="Q2" s="447"/>
      <c r="R2" s="447"/>
      <c r="S2" s="447" t="s">
        <v>21</v>
      </c>
      <c r="T2" s="447"/>
      <c r="U2" s="447"/>
      <c r="V2" s="447" t="s">
        <v>23</v>
      </c>
      <c r="W2" s="447"/>
      <c r="X2" s="447"/>
      <c r="Y2" s="447" t="s">
        <v>24</v>
      </c>
      <c r="Z2" s="447"/>
      <c r="AA2" s="447"/>
      <c r="AB2" s="447" t="s">
        <v>25</v>
      </c>
      <c r="AC2" s="447"/>
      <c r="AD2" s="447"/>
      <c r="AE2" s="447" t="s">
        <v>26</v>
      </c>
      <c r="AF2" s="447"/>
      <c r="AG2" s="447"/>
      <c r="AH2" s="447" t="s">
        <v>27</v>
      </c>
      <c r="AI2" s="447"/>
      <c r="AJ2" s="447"/>
      <c r="AK2" s="447" t="s">
        <v>28</v>
      </c>
      <c r="AL2" s="447"/>
      <c r="AM2" s="447"/>
      <c r="AN2" s="447" t="s">
        <v>29</v>
      </c>
      <c r="AO2" s="447"/>
      <c r="AP2" s="447"/>
      <c r="AQ2" s="112"/>
      <c r="AR2" s="437" t="s">
        <v>74</v>
      </c>
      <c r="AS2" s="437"/>
      <c r="AT2" s="437"/>
      <c r="AU2" s="437"/>
      <c r="AV2" s="437"/>
      <c r="AW2" s="447" t="s">
        <v>22</v>
      </c>
      <c r="AX2" s="447"/>
      <c r="AY2" s="447"/>
      <c r="AZ2" s="447" t="s">
        <v>31</v>
      </c>
      <c r="BA2" s="447"/>
      <c r="BB2" s="447"/>
      <c r="BC2" s="447" t="s">
        <v>30</v>
      </c>
      <c r="BD2" s="447"/>
      <c r="BE2" s="447"/>
      <c r="BF2" s="112"/>
      <c r="BG2" s="437" t="s">
        <v>75</v>
      </c>
      <c r="BH2" s="437"/>
      <c r="BI2" s="437"/>
      <c r="BJ2" s="437"/>
      <c r="BK2" s="437"/>
      <c r="BL2" s="447" t="s">
        <v>32</v>
      </c>
      <c r="BM2" s="447"/>
      <c r="BN2" s="447"/>
      <c r="BO2" s="447" t="s">
        <v>33</v>
      </c>
      <c r="BP2" s="447"/>
      <c r="BQ2" s="447"/>
      <c r="BR2" s="447" t="s">
        <v>34</v>
      </c>
      <c r="BS2" s="447"/>
      <c r="BT2" s="447"/>
      <c r="BU2" s="113"/>
    </row>
    <row r="3" spans="1:73" ht="20.100000000000001" customHeight="1" x14ac:dyDescent="0.25">
      <c r="A3" s="111"/>
      <c r="B3" s="151"/>
      <c r="C3" s="151"/>
      <c r="D3" s="437"/>
      <c r="E3" s="437"/>
      <c r="F3" s="437"/>
      <c r="G3" s="151"/>
      <c r="H3" s="441"/>
      <c r="I3" s="442"/>
      <c r="J3" s="442"/>
      <c r="K3" s="442"/>
      <c r="L3" s="443"/>
      <c r="M3" s="170" t="s">
        <v>51</v>
      </c>
      <c r="N3" s="170" t="s">
        <v>52</v>
      </c>
      <c r="O3" s="170" t="s">
        <v>53</v>
      </c>
      <c r="P3" s="170" t="s">
        <v>51</v>
      </c>
      <c r="Q3" s="170" t="s">
        <v>52</v>
      </c>
      <c r="R3" s="170" t="s">
        <v>53</v>
      </c>
      <c r="S3" s="170" t="s">
        <v>51</v>
      </c>
      <c r="T3" s="170" t="s">
        <v>52</v>
      </c>
      <c r="U3" s="170" t="s">
        <v>53</v>
      </c>
      <c r="V3" s="170" t="s">
        <v>51</v>
      </c>
      <c r="W3" s="170" t="s">
        <v>52</v>
      </c>
      <c r="X3" s="170" t="s">
        <v>53</v>
      </c>
      <c r="Y3" s="170" t="s">
        <v>51</v>
      </c>
      <c r="Z3" s="170" t="s">
        <v>52</v>
      </c>
      <c r="AA3" s="170" t="s">
        <v>53</v>
      </c>
      <c r="AB3" s="170" t="s">
        <v>51</v>
      </c>
      <c r="AC3" s="170" t="s">
        <v>52</v>
      </c>
      <c r="AD3" s="170" t="s">
        <v>53</v>
      </c>
      <c r="AE3" s="170" t="s">
        <v>51</v>
      </c>
      <c r="AF3" s="170" t="s">
        <v>52</v>
      </c>
      <c r="AG3" s="170" t="s">
        <v>53</v>
      </c>
      <c r="AH3" s="170" t="s">
        <v>51</v>
      </c>
      <c r="AI3" s="170" t="s">
        <v>52</v>
      </c>
      <c r="AJ3" s="170" t="s">
        <v>53</v>
      </c>
      <c r="AK3" s="170" t="s">
        <v>51</v>
      </c>
      <c r="AL3" s="170" t="s">
        <v>52</v>
      </c>
      <c r="AM3" s="170" t="s">
        <v>53</v>
      </c>
      <c r="AN3" s="170" t="s">
        <v>51</v>
      </c>
      <c r="AO3" s="170" t="s">
        <v>52</v>
      </c>
      <c r="AP3" s="170" t="s">
        <v>53</v>
      </c>
      <c r="AQ3" s="112"/>
      <c r="AR3" s="441"/>
      <c r="AS3" s="442"/>
      <c r="AT3" s="442"/>
      <c r="AU3" s="442"/>
      <c r="AV3" s="443"/>
      <c r="AW3" s="170" t="s">
        <v>51</v>
      </c>
      <c r="AX3" s="170" t="s">
        <v>52</v>
      </c>
      <c r="AY3" s="170" t="s">
        <v>53</v>
      </c>
      <c r="AZ3" s="170" t="s">
        <v>51</v>
      </c>
      <c r="BA3" s="170" t="s">
        <v>52</v>
      </c>
      <c r="BB3" s="170" t="s">
        <v>53</v>
      </c>
      <c r="BC3" s="170" t="s">
        <v>51</v>
      </c>
      <c r="BD3" s="170" t="s">
        <v>52</v>
      </c>
      <c r="BE3" s="170" t="s">
        <v>53</v>
      </c>
      <c r="BF3" s="112"/>
      <c r="BG3" s="441"/>
      <c r="BH3" s="442"/>
      <c r="BI3" s="442"/>
      <c r="BJ3" s="442"/>
      <c r="BK3" s="443"/>
      <c r="BL3" s="170" t="s">
        <v>51</v>
      </c>
      <c r="BM3" s="170" t="s">
        <v>52</v>
      </c>
      <c r="BN3" s="170" t="s">
        <v>53</v>
      </c>
      <c r="BO3" s="170" t="s">
        <v>51</v>
      </c>
      <c r="BP3" s="170" t="s">
        <v>52</v>
      </c>
      <c r="BQ3" s="170" t="s">
        <v>53</v>
      </c>
      <c r="BR3" s="170" t="s">
        <v>51</v>
      </c>
      <c r="BS3" s="170" t="s">
        <v>52</v>
      </c>
      <c r="BT3" s="170" t="s">
        <v>53</v>
      </c>
      <c r="BU3" s="113"/>
    </row>
    <row r="4" spans="1:73" ht="20.100000000000001" customHeight="1" x14ac:dyDescent="0.25">
      <c r="A4" s="111"/>
      <c r="B4" s="169"/>
      <c r="C4" s="169"/>
      <c r="D4" s="437"/>
      <c r="E4" s="437"/>
      <c r="F4" s="437"/>
      <c r="G4" s="169"/>
      <c r="H4" s="444" t="s">
        <v>65</v>
      </c>
      <c r="I4" s="445"/>
      <c r="J4" s="445"/>
      <c r="K4" s="445"/>
      <c r="L4" s="446"/>
      <c r="M4" s="129" t="str">
        <f>IF(PM!$D25&lt;&gt;"",PM!$D25,"")</f>
        <v/>
      </c>
      <c r="N4" s="129" t="str">
        <f>IF(PM!$D26&lt;&gt;"",PM!$D26,"")</f>
        <v/>
      </c>
      <c r="O4" s="129" t="str">
        <f>IF(PM!$D27&lt;&gt;"",PM!$D27,"")</f>
        <v/>
      </c>
      <c r="P4" s="129" t="str">
        <f>IF(PM!$D66&lt;&gt;"",PM!$D66,"")</f>
        <v/>
      </c>
      <c r="Q4" s="129" t="str">
        <f>IF(PM!$D67&lt;&gt;"",PM!$D67,"")</f>
        <v/>
      </c>
      <c r="R4" s="129" t="str">
        <f>IF(PM!$D68&lt;&gt;"",PM!$D68,"")</f>
        <v/>
      </c>
      <c r="S4" s="129" t="str">
        <f>IF(PM!$D107&lt;&gt;"",PM!$D107,"")</f>
        <v/>
      </c>
      <c r="T4" s="129" t="str">
        <f>IF(PM!$D108&lt;&gt;"",PM!$D108,"")</f>
        <v/>
      </c>
      <c r="U4" s="129" t="str">
        <f>IF(PM!$D109&lt;&gt;"",PM!$D109,"")</f>
        <v/>
      </c>
      <c r="V4" s="129" t="str">
        <f>IF(PM!$D148&lt;&gt;"",PM!$D148,"")</f>
        <v/>
      </c>
      <c r="W4" s="129" t="str">
        <f>IF(PM!$D149&lt;&gt;"",PM!$D149,"")</f>
        <v/>
      </c>
      <c r="X4" s="129" t="str">
        <f>IF(PM!$D150&lt;&gt;"",PM!$D150,"")</f>
        <v/>
      </c>
      <c r="Y4" s="129" t="str">
        <f>IF(PM!$D189&lt;&gt;"",PM!$D189,"")</f>
        <v/>
      </c>
      <c r="Z4" s="129" t="str">
        <f>IF(PM!$D190&lt;&gt;"",PM!$D190,"")</f>
        <v/>
      </c>
      <c r="AA4" s="129" t="str">
        <f>IF(PM!$D191&lt;&gt;"",PM!$D191,"")</f>
        <v/>
      </c>
      <c r="AB4" s="129" t="str">
        <f>IF(PM!$D230&lt;&gt;"",PM!$D230,"")</f>
        <v/>
      </c>
      <c r="AC4" s="129" t="str">
        <f>IF(PM!$D231&lt;&gt;"",PM!$D231,"")</f>
        <v/>
      </c>
      <c r="AD4" s="129" t="str">
        <f>IF(PM!$D232&lt;&gt;"",PM!$D232,"")</f>
        <v/>
      </c>
      <c r="AE4" s="129" t="str">
        <f>IF(PM!$D271&lt;&gt;"",PM!$D271,"")</f>
        <v/>
      </c>
      <c r="AF4" s="129" t="str">
        <f>IF(PM!$D272&lt;&gt;"",PM!$D272,"")</f>
        <v/>
      </c>
      <c r="AG4" s="129" t="str">
        <f>IF(PM!$D273&lt;&gt;"",PM!$D273,"")</f>
        <v/>
      </c>
      <c r="AH4" s="129" t="str">
        <f>IF(PM!$D312&lt;&gt;"",PM!$D312,"")</f>
        <v/>
      </c>
      <c r="AI4" s="129" t="str">
        <f>IF(PM!$D313&lt;&gt;"",PM!$D313,"")</f>
        <v/>
      </c>
      <c r="AJ4" s="129" t="str">
        <f>IF(PM!$D314&lt;&gt;"",PM!$D314,"")</f>
        <v/>
      </c>
      <c r="AK4" s="129" t="str">
        <f>IF(PM!$D353&lt;&gt;"",PM!$D353,"")</f>
        <v/>
      </c>
      <c r="AL4" s="129" t="str">
        <f>IF(PM!$D354&lt;&gt;"",PM!$D354,"")</f>
        <v/>
      </c>
      <c r="AM4" s="129" t="str">
        <f>IF(PM!$D355&lt;&gt;"",PM!$D355,"")</f>
        <v/>
      </c>
      <c r="AN4" s="129" t="str">
        <f>IF(PM!$D394&lt;&gt;"",PM!$D394,"")</f>
        <v/>
      </c>
      <c r="AO4" s="129" t="str">
        <f>IF(PM!$D395&lt;&gt;"",PM!$D395,"")</f>
        <v/>
      </c>
      <c r="AP4" s="129" t="str">
        <f>IF(PM!$D396&lt;&gt;"",PM!$D396,"")</f>
        <v/>
      </c>
      <c r="AQ4" s="130"/>
      <c r="AR4" s="444" t="s">
        <v>65</v>
      </c>
      <c r="AS4" s="445"/>
      <c r="AT4" s="445"/>
      <c r="AU4" s="445"/>
      <c r="AV4" s="446"/>
      <c r="AW4" s="129" t="str">
        <f>IF(PgM!$G26&lt;&gt;"",PgM!$G26,"")</f>
        <v/>
      </c>
      <c r="AX4" s="129" t="str">
        <f>IF(PgM!$G27&lt;&gt;"",PgM!$G27,"")</f>
        <v/>
      </c>
      <c r="AY4" s="129" t="str">
        <f>IF(PgM!$G28&lt;&gt;"",PgM!$G28,"")</f>
        <v/>
      </c>
      <c r="AZ4" s="129" t="str">
        <f>IF(PgM!$G106&lt;&gt;"",PgM!$G106,"")</f>
        <v/>
      </c>
      <c r="BA4" s="129" t="str">
        <f>IF(PgM!$G107&lt;&gt;"",PgM!$G107,"")</f>
        <v/>
      </c>
      <c r="BB4" s="129" t="str">
        <f>IF(PgM!$G108&lt;&gt;"",PgM!$G108,"")</f>
        <v/>
      </c>
      <c r="BC4" s="129" t="str">
        <f>IF(PgM!$G186&lt;&gt;"",PgM!$G186,"")</f>
        <v/>
      </c>
      <c r="BD4" s="129" t="str">
        <f>IF(PgM!$G187&lt;&gt;"",PgM!$G187,"")</f>
        <v/>
      </c>
      <c r="BE4" s="129" t="str">
        <f>IF(PgM!$G188&lt;&gt;"",PgM!$G188,"")</f>
        <v/>
      </c>
      <c r="BF4" s="130"/>
      <c r="BG4" s="444" t="s">
        <v>65</v>
      </c>
      <c r="BH4" s="445"/>
      <c r="BI4" s="445"/>
      <c r="BJ4" s="445"/>
      <c r="BK4" s="446"/>
      <c r="BL4" s="129" t="str">
        <f>IF(PfM!$G26&lt;&gt;"",PfM!$G26,"")</f>
        <v/>
      </c>
      <c r="BM4" s="129" t="str">
        <f>IF(PfM!$G27&lt;&gt;"",PfM!$G27,"")</f>
        <v/>
      </c>
      <c r="BN4" s="129" t="str">
        <f>IF(PfM!$G28&lt;&gt;"",PfM!$G28,"")</f>
        <v/>
      </c>
      <c r="BO4" s="129" t="str">
        <f>IF(PfM!$G106&lt;&gt;"",PfM!$G106,"")</f>
        <v/>
      </c>
      <c r="BP4" s="129" t="str">
        <f>IF(PfM!$G107&lt;&gt;"",PfM!$G107,"")</f>
        <v/>
      </c>
      <c r="BQ4" s="129" t="str">
        <f>IF(PfM!$G108&lt;&gt;"",PfM!$G108,"")</f>
        <v/>
      </c>
      <c r="BR4" s="129" t="str">
        <f>IF(PfM!$G186&lt;&gt;"",PfM!$G186,"")</f>
        <v/>
      </c>
      <c r="BS4" s="129" t="str">
        <f>IF(PfM!$G187&lt;&gt;"",PfM!$G187,"")</f>
        <v/>
      </c>
      <c r="BT4" s="129" t="str">
        <f>IF(PfM!$G188&lt;&gt;"",PfM!$G188,"")</f>
        <v/>
      </c>
      <c r="BU4" s="113"/>
    </row>
    <row r="5" spans="1:73" ht="20.100000000000001" customHeight="1" x14ac:dyDescent="0.25">
      <c r="A5" s="111"/>
      <c r="B5" s="169"/>
      <c r="C5" s="169"/>
      <c r="D5" s="437"/>
      <c r="E5" s="437"/>
      <c r="F5" s="437"/>
      <c r="G5" s="169"/>
      <c r="H5" s="444" t="s">
        <v>66</v>
      </c>
      <c r="I5" s="445"/>
      <c r="J5" s="445"/>
      <c r="K5" s="445"/>
      <c r="L5" s="446"/>
      <c r="M5" s="129" t="str">
        <f>IF(PM!$F25&lt;&gt;"",PM!$F25,"")</f>
        <v/>
      </c>
      <c r="N5" s="129" t="str">
        <f>IF(PM!$F26&lt;&gt;"",PM!$F26,"")</f>
        <v/>
      </c>
      <c r="O5" s="129" t="str">
        <f>IF(PM!$F27&lt;&gt;"",PM!$F27,"")</f>
        <v/>
      </c>
      <c r="P5" s="129" t="str">
        <f>IF(PM!$F66&lt;&gt;"",PM!$F66,"")</f>
        <v/>
      </c>
      <c r="Q5" s="129" t="str">
        <f>IF(PM!$F67&lt;&gt;"",PM!$F67,"")</f>
        <v/>
      </c>
      <c r="R5" s="129" t="str">
        <f>IF(PM!$F68&lt;&gt;"",PM!$F68,"")</f>
        <v/>
      </c>
      <c r="S5" s="129" t="str">
        <f>IF(PM!$F107&lt;&gt;"",PM!$F107,"")</f>
        <v/>
      </c>
      <c r="T5" s="129" t="str">
        <f>IF(PM!$F108&lt;&gt;"",PM!$F108,"")</f>
        <v/>
      </c>
      <c r="U5" s="129" t="str">
        <f>IF(PM!$F109&lt;&gt;"",PM!$F109,"")</f>
        <v/>
      </c>
      <c r="V5" s="129" t="str">
        <f>IF(PM!$F148&lt;&gt;"",PM!$F148,"")</f>
        <v/>
      </c>
      <c r="W5" s="129" t="str">
        <f>IF(PM!$F149&lt;&gt;"",PM!$F149,"")</f>
        <v/>
      </c>
      <c r="X5" s="129" t="str">
        <f>IF(PM!$F150&lt;&gt;"",PM!$F150,"")</f>
        <v/>
      </c>
      <c r="Y5" s="129" t="str">
        <f>IF(PM!$F189&lt;&gt;"",PM!$F189,"")</f>
        <v/>
      </c>
      <c r="Z5" s="129" t="str">
        <f>IF(PM!$F190&lt;&gt;"",PM!$F190,"")</f>
        <v/>
      </c>
      <c r="AA5" s="129" t="str">
        <f>IF(PM!$F191&lt;&gt;"",PM!$F191,"")</f>
        <v/>
      </c>
      <c r="AB5" s="129" t="str">
        <f>IF(PM!$F230&lt;&gt;"",PM!$F230,"")</f>
        <v/>
      </c>
      <c r="AC5" s="129" t="str">
        <f>IF(PM!$F231&lt;&gt;"",PM!$F231,"")</f>
        <v/>
      </c>
      <c r="AD5" s="129" t="str">
        <f>IF(PM!$F232&lt;&gt;"",PM!$F232,"")</f>
        <v/>
      </c>
      <c r="AE5" s="129" t="str">
        <f>IF(PM!$F271&lt;&gt;"",PM!$F271,"")</f>
        <v/>
      </c>
      <c r="AF5" s="129" t="str">
        <f>IF(PM!$F272&lt;&gt;"",PM!$F272,"")</f>
        <v/>
      </c>
      <c r="AG5" s="129" t="str">
        <f>IF(PM!$F273&lt;&gt;"",PM!$F273,"")</f>
        <v/>
      </c>
      <c r="AH5" s="129" t="str">
        <f>IF(PM!$F312&lt;&gt;"",PM!$F312,"")</f>
        <v/>
      </c>
      <c r="AI5" s="129" t="str">
        <f>IF(PM!$F313&lt;&gt;"",PM!$F313,"")</f>
        <v/>
      </c>
      <c r="AJ5" s="129" t="str">
        <f>IF(PM!$F314&lt;&gt;"",PM!$F314,"")</f>
        <v/>
      </c>
      <c r="AK5" s="129" t="str">
        <f>IF(PM!$F353&lt;&gt;"",PM!$F353,"")</f>
        <v/>
      </c>
      <c r="AL5" s="129" t="str">
        <f>IF(PM!$F354&lt;&gt;"",PM!$F354,"")</f>
        <v/>
      </c>
      <c r="AM5" s="129" t="str">
        <f>IF(PM!$F355&lt;&gt;"",PM!$F355,"")</f>
        <v/>
      </c>
      <c r="AN5" s="129" t="str">
        <f>IF(PM!$F394&lt;&gt;"",PM!$F394,"")</f>
        <v/>
      </c>
      <c r="AO5" s="129" t="str">
        <f>IF(PM!$F395&lt;&gt;"",PM!$F395,"")</f>
        <v/>
      </c>
      <c r="AP5" s="129" t="str">
        <f>IF(PM!$F396&lt;&gt;"",PM!$F396,"")</f>
        <v/>
      </c>
      <c r="AQ5" s="130"/>
      <c r="AR5" s="444" t="s">
        <v>66</v>
      </c>
      <c r="AS5" s="445"/>
      <c r="AT5" s="445"/>
      <c r="AU5" s="445"/>
      <c r="AV5" s="446"/>
      <c r="AW5" s="129" t="str">
        <f>IF(PgM!$I26&lt;&gt;"",PgM!$I26,"")</f>
        <v/>
      </c>
      <c r="AX5" s="129" t="str">
        <f>IF(PgM!$I27&lt;&gt;"",PgM!$I27,"")</f>
        <v/>
      </c>
      <c r="AY5" s="129" t="str">
        <f>IF(PgM!$I28&lt;&gt;"",PgM!$I28,"")</f>
        <v/>
      </c>
      <c r="AZ5" s="129" t="str">
        <f>IF(PgM!$I106&lt;&gt;"",PgM!$I106,"")</f>
        <v/>
      </c>
      <c r="BA5" s="129" t="str">
        <f>IF(PgM!$I107&lt;&gt;"",PgM!$I107,"")</f>
        <v/>
      </c>
      <c r="BB5" s="129" t="str">
        <f>IF(PgM!$I108&lt;&gt;"",PgM!$I108,"")</f>
        <v/>
      </c>
      <c r="BC5" s="129" t="str">
        <f>IF(PgM!$I186&lt;&gt;"",PgM!$I186,"")</f>
        <v/>
      </c>
      <c r="BD5" s="129" t="str">
        <f>IF(PgM!$I187&lt;&gt;"",PgM!$I187,"")</f>
        <v/>
      </c>
      <c r="BE5" s="129" t="str">
        <f>IF(PgM!$I188&lt;&gt;"",PgM!$I188,"")</f>
        <v/>
      </c>
      <c r="BF5" s="130"/>
      <c r="BG5" s="444" t="s">
        <v>66</v>
      </c>
      <c r="BH5" s="445"/>
      <c r="BI5" s="445"/>
      <c r="BJ5" s="445"/>
      <c r="BK5" s="446"/>
      <c r="BL5" s="129" t="str">
        <f>IF(PfM!$I26&lt;&gt;"",PfM!$I26,"")</f>
        <v/>
      </c>
      <c r="BM5" s="129" t="str">
        <f>IF(PfM!$I27&lt;&gt;"",PfM!$I27,"")</f>
        <v/>
      </c>
      <c r="BN5" s="129" t="str">
        <f>IF(PfM!$I28&lt;&gt;"",PfM!$I28,"")</f>
        <v/>
      </c>
      <c r="BO5" s="129" t="str">
        <f>IF(PfM!$I106&lt;&gt;"",PfM!$I106,"")</f>
        <v/>
      </c>
      <c r="BP5" s="129" t="str">
        <f>IF(PfM!$I107&lt;&gt;"",PfM!$I107,"")</f>
        <v/>
      </c>
      <c r="BQ5" s="129" t="str">
        <f>IF(PfM!$I108&lt;&gt;"",PfM!$I108,"")</f>
        <v/>
      </c>
      <c r="BR5" s="129" t="str">
        <f>IF(PfM!$I186&lt;&gt;"",PfM!$I186,"")</f>
        <v/>
      </c>
      <c r="BS5" s="129" t="str">
        <f>IF(PfM!$I187&lt;&gt;"",PfM!$I187,"")</f>
        <v/>
      </c>
      <c r="BT5" s="129" t="str">
        <f>IF(PfM!$I188&lt;&gt;"",PfM!$I188,"")</f>
        <v/>
      </c>
      <c r="BU5" s="113"/>
    </row>
    <row r="6" spans="1:73" ht="20.100000000000001" customHeight="1" x14ac:dyDescent="0.25">
      <c r="A6" s="111"/>
      <c r="B6" s="169"/>
      <c r="C6" s="169"/>
      <c r="D6" s="437"/>
      <c r="E6" s="437"/>
      <c r="F6" s="437"/>
      <c r="G6" s="169"/>
      <c r="H6" s="444" t="s">
        <v>72</v>
      </c>
      <c r="I6" s="445"/>
      <c r="J6" s="445"/>
      <c r="K6" s="445"/>
      <c r="L6" s="446"/>
      <c r="M6" s="124">
        <f>IF(PM!$AM25=1,PM!$J25,0)</f>
        <v>0</v>
      </c>
      <c r="N6" s="124">
        <f>IF(PM!$AM26=1,PM!$J26,0)</f>
        <v>0</v>
      </c>
      <c r="O6" s="124">
        <f>IF(PM!$AM27=1,PM!$J27,0)</f>
        <v>0</v>
      </c>
      <c r="P6" s="124">
        <f>IF(PM!$AM66=1,PM!$J66,0)</f>
        <v>0</v>
      </c>
      <c r="Q6" s="124">
        <f>IF(PM!$AM67=1,PM!$J67,0)</f>
        <v>0</v>
      </c>
      <c r="R6" s="124">
        <f>IF(PM!$AM68=1,PM!$J68,0)</f>
        <v>0</v>
      </c>
      <c r="S6" s="124">
        <f>IF(PM!$AM107=1,PM!$J107,0)</f>
        <v>0</v>
      </c>
      <c r="T6" s="124">
        <f>IF(PM!$AM108=1,PM!$J108,0)</f>
        <v>0</v>
      </c>
      <c r="U6" s="124">
        <f>IF(PM!$AM109=1,PM!$J109,0)</f>
        <v>0</v>
      </c>
      <c r="V6" s="124">
        <f>IF(PM!$AM148=1,PM!$J148,0)</f>
        <v>0</v>
      </c>
      <c r="W6" s="124">
        <f>IF(PM!$AM149=1,PM!$J149,0)</f>
        <v>0</v>
      </c>
      <c r="X6" s="124">
        <f>IF(PM!$AM150=1,PM!$J150,0)</f>
        <v>0</v>
      </c>
      <c r="Y6" s="124">
        <f>IF(PM!$AM189=1,PM!$J189,0)</f>
        <v>0</v>
      </c>
      <c r="Z6" s="124">
        <f>IF(PM!$AM190=1,PM!$J190,0)</f>
        <v>0</v>
      </c>
      <c r="AA6" s="124">
        <f>IF(PM!$AM191=1,PM!$J191,0)</f>
        <v>0</v>
      </c>
      <c r="AB6" s="124">
        <f>IF(PM!$AM230=1,PM!$J230,0)</f>
        <v>0</v>
      </c>
      <c r="AC6" s="124">
        <f>IF(PM!$AM231=1,PM!$J231,0)</f>
        <v>0</v>
      </c>
      <c r="AD6" s="124">
        <f>IF(PM!$AM232=1,PM!$J232,0)</f>
        <v>0</v>
      </c>
      <c r="AE6" s="124">
        <f>IF(PM!$AM271=1,PM!$J271,0)</f>
        <v>0</v>
      </c>
      <c r="AF6" s="124">
        <f>IF(PM!$AM272=1,PM!$J272,0)</f>
        <v>0</v>
      </c>
      <c r="AG6" s="124">
        <f>IF(PM!$AM273=1,PM!$J273,0)</f>
        <v>0</v>
      </c>
      <c r="AH6" s="124">
        <f>IF(PM!$AM312=1,PM!$J312,0)</f>
        <v>0</v>
      </c>
      <c r="AI6" s="124">
        <f>IF(PM!$AM313=1,PM!$J313,0)</f>
        <v>0</v>
      </c>
      <c r="AJ6" s="124">
        <f>IF(PM!$AM314=1,PM!$J314,0)</f>
        <v>0</v>
      </c>
      <c r="AK6" s="124">
        <f>IF(PM!$AM353=1,PM!$J353,0)</f>
        <v>0</v>
      </c>
      <c r="AL6" s="124">
        <f>IF(PM!$AM354=1,PM!$J354,0)</f>
        <v>0</v>
      </c>
      <c r="AM6" s="124">
        <f>IF(PM!$AM355=1,PM!$J355,0)</f>
        <v>0</v>
      </c>
      <c r="AN6" s="124">
        <f>IF(PM!$AM394=1,PM!$J394,0)</f>
        <v>0</v>
      </c>
      <c r="AO6" s="124">
        <f>IF(PM!$AM395=1,PM!$J395,0)</f>
        <v>0</v>
      </c>
      <c r="AP6" s="124">
        <f>IF(PM!$AM396=1,PM!$J396,0)</f>
        <v>0</v>
      </c>
      <c r="AQ6" s="125"/>
      <c r="AR6" s="444" t="s">
        <v>72</v>
      </c>
      <c r="AS6" s="445"/>
      <c r="AT6" s="445"/>
      <c r="AU6" s="445"/>
      <c r="AV6" s="446"/>
      <c r="AW6" s="124">
        <f>IF(PgM!$AQ26=1,PgM!$L26,0)</f>
        <v>0</v>
      </c>
      <c r="AX6" s="124">
        <f>IF(PgM!$AQ27=1,PgM!$L27,0)</f>
        <v>0</v>
      </c>
      <c r="AY6" s="124">
        <f>IF(PgM!$AQ28=1,PgM!$L28,0)</f>
        <v>0</v>
      </c>
      <c r="AZ6" s="124">
        <f>IF(PgM!$AQ106=1,PgM!$L106,0)</f>
        <v>0</v>
      </c>
      <c r="BA6" s="124">
        <f>IF(PgM!$AQ107=1,PgM!$L107,0)</f>
        <v>0</v>
      </c>
      <c r="BB6" s="124">
        <f>IF(PgM!$AQ108=1,PgM!$L108,0)</f>
        <v>0</v>
      </c>
      <c r="BC6" s="124">
        <f>IF(PgM!$AQ186=1,PgM!$L186,0)</f>
        <v>0</v>
      </c>
      <c r="BD6" s="124">
        <f>IF(PgM!$AQ187=1,PgM!$L187,0)</f>
        <v>0</v>
      </c>
      <c r="BE6" s="124">
        <f>IF(PgM!$AQ188=1,PgM!$L188,0)</f>
        <v>0</v>
      </c>
      <c r="BF6" s="125"/>
      <c r="BG6" s="444" t="s">
        <v>72</v>
      </c>
      <c r="BH6" s="445"/>
      <c r="BI6" s="445"/>
      <c r="BJ6" s="445"/>
      <c r="BK6" s="446"/>
      <c r="BL6" s="124">
        <f>IF(PfM!$AQ26=1,PfM!$L26,0)</f>
        <v>0</v>
      </c>
      <c r="BM6" s="124">
        <f>IF(PfM!$AQ27=1,PfM!$L27,0)</f>
        <v>0</v>
      </c>
      <c r="BN6" s="124">
        <f>IF(PfM!$AQ28=1,PfM!$L28,0)</f>
        <v>0</v>
      </c>
      <c r="BO6" s="124">
        <f>IF(PfM!$AQ106=1,PfM!$L106,0)</f>
        <v>0</v>
      </c>
      <c r="BP6" s="124">
        <f>IF(PfM!$AQ107=1,PfM!$L107,0)</f>
        <v>0</v>
      </c>
      <c r="BQ6" s="124">
        <f>IF(PfM!$AQ108=1,PfM!$L108,0)</f>
        <v>0</v>
      </c>
      <c r="BR6" s="124">
        <f>IF(PfM!$AQ186=1,PfM!$L186,0)</f>
        <v>0</v>
      </c>
      <c r="BS6" s="124">
        <f>IF(PfM!$AQ187=1,PfM!$L187,0)</f>
        <v>0</v>
      </c>
      <c r="BT6" s="124">
        <f>IF(PfM!$AQ188=1,PfM!$L188,0)</f>
        <v>0</v>
      </c>
      <c r="BU6" s="113"/>
    </row>
    <row r="7" spans="1:73" ht="20.100000000000001" customHeight="1" x14ac:dyDescent="0.25">
      <c r="A7" s="111"/>
      <c r="B7" s="169"/>
      <c r="C7" s="169"/>
      <c r="D7" s="437"/>
      <c r="E7" s="437"/>
      <c r="F7" s="437"/>
      <c r="G7" s="169"/>
      <c r="H7" s="444" t="s">
        <v>50</v>
      </c>
      <c r="I7" s="445"/>
      <c r="J7" s="445"/>
      <c r="K7" s="445"/>
      <c r="L7" s="446"/>
      <c r="M7" s="124" t="b">
        <f>IF(Pers!$D$12="A",PM!$AH25,IF(Pers!$D$12="B",PM!$AG25,IF(Pers!$D$12="C",PM!$AF25)))</f>
        <v>0</v>
      </c>
      <c r="N7" s="124" t="b">
        <f>IF(Pers!$D$12="A",PM!$AH26,IF(Pers!$D$12="B",PM!$AG26,IF(Pers!$D$12="C",PM!$AF26)))</f>
        <v>0</v>
      </c>
      <c r="O7" s="124" t="b">
        <f>IF(Pers!$D$12="A",PM!$AH27,IF(Pers!$D$12="B",PM!$AG27,IF(Pers!$D$12="C",PM!$AF27)))</f>
        <v>0</v>
      </c>
      <c r="P7" s="124" t="b">
        <f>IF(Pers!$D$12="A",PM!$AH66,IF(Pers!$D$12="B",PM!$AG66,IF(Pers!$D$12="C",PM!$AF66)))</f>
        <v>0</v>
      </c>
      <c r="Q7" s="124" t="b">
        <f>IF(Pers!$D$12="A",PM!$AH67,IF(Pers!$D$12="B",PM!$AG67,IF(Pers!$D$12="C",PM!$AF67)))</f>
        <v>0</v>
      </c>
      <c r="R7" s="124" t="b">
        <f>IF(Pers!$D$12="A",PM!$AH68,IF(Pers!$D$12="B",PM!$AG68,IF(Pers!$D$12="C",PM!$AF68)))</f>
        <v>0</v>
      </c>
      <c r="S7" s="124" t="b">
        <f>IF(Pers!$D$12="A",PM!$AH107,IF(Pers!$D$12="B",PM!$AG107,IF(Pers!$D$12="C",PM!$AF107)))</f>
        <v>0</v>
      </c>
      <c r="T7" s="124" t="b">
        <f>IF(Pers!$D$12="A",PM!$AH108,IF(Pers!$D$12="B",PM!$AG108,IF(Pers!$D$12="C",PM!$AF108)))</f>
        <v>0</v>
      </c>
      <c r="U7" s="124" t="b">
        <f>IF(Pers!$D$12="A",PM!$AH109,IF(Pers!$D$12="B",PM!$AG109,IF(Pers!$D$12="C",PM!$AF109)))</f>
        <v>0</v>
      </c>
      <c r="V7" s="124" t="b">
        <f>IF(Pers!$D$12="A",PM!$AH148,IF(Pers!$D$12="B",PM!$AG148,IF(Pers!$D$12="C",PM!$AF148)))</f>
        <v>0</v>
      </c>
      <c r="W7" s="124" t="b">
        <f>IF(Pers!$D$12="A",PM!$AH149,IF(Pers!$D$12="B",PM!$AG149,IF(Pers!$D$12="C",PM!$AF149)))</f>
        <v>0</v>
      </c>
      <c r="X7" s="124" t="b">
        <f>IF(Pers!$D$12="A",PM!$AH150,IF(Pers!$D$12="B",PM!$AG150,IF(Pers!$D$12="C",PM!$AF150)))</f>
        <v>0</v>
      </c>
      <c r="Y7" s="124" t="b">
        <f>IF(Pers!$D$12="A",PM!$AH189,IF(Pers!$D$12="B",PM!$AG189,IF(Pers!$D$12="C",PM!$AF189)))</f>
        <v>0</v>
      </c>
      <c r="Z7" s="124" t="b">
        <f>IF(Pers!$D$12="A",PM!$AH190,IF(Pers!$D$12="B",PM!$AG190,IF(Pers!$D$12="C",PM!$AF190)))</f>
        <v>0</v>
      </c>
      <c r="AA7" s="124" t="b">
        <f>IF(Pers!$D$12="A",PM!$AH191,IF(Pers!$D$12="B",PM!$AG191,IF(Pers!$D$12="C",PM!$AF191)))</f>
        <v>0</v>
      </c>
      <c r="AB7" s="124" t="b">
        <f>IF(Pers!$D$12="A",PM!$AH230,IF(Pers!$D$12="B",PM!$AG230,IF(Pers!$D$12="C",PM!$AF230)))</f>
        <v>0</v>
      </c>
      <c r="AC7" s="124" t="b">
        <f>IF(Pers!$D$12="A",PM!$AH231,IF(Pers!$D$12="B",PM!$AG231,IF(Pers!$D$12="C",PM!$AF231)))</f>
        <v>0</v>
      </c>
      <c r="AD7" s="124" t="b">
        <f>IF(Pers!$D$12="A",PM!$AH232,IF(Pers!$D$12="B",PM!$AG232,IF(Pers!$D$12="C",PM!$AF232)))</f>
        <v>0</v>
      </c>
      <c r="AE7" s="124" t="b">
        <f>IF(Pers!$D$12="A",PM!$AH271,IF(Pers!$D$12="B",PM!$AG271,IF(Pers!$D$12="C",PM!$AF271)))</f>
        <v>0</v>
      </c>
      <c r="AF7" s="124" t="b">
        <f>IF(Pers!$D$12="A",PM!$AH272,IF(Pers!$D$12="B",PM!$AG272,IF(Pers!$D$12="C",PM!$AF272)))</f>
        <v>0</v>
      </c>
      <c r="AG7" s="124" t="b">
        <f>IF(Pers!$D$12="A",PM!$AH273,IF(Pers!$D$12="B",PM!$AG273,IF(Pers!$D$12="C",PM!$AF273)))</f>
        <v>0</v>
      </c>
      <c r="AH7" s="124" t="b">
        <f>IF(Pers!$D$12="A",PM!$AH312,IF(Pers!$D$12="B",PM!$AG312,IF(Pers!$D$12="C",PM!$AF312)))</f>
        <v>0</v>
      </c>
      <c r="AI7" s="124" t="b">
        <f>IF(Pers!$D$12="A",PM!$AH313,IF(Pers!$D$12="B",PM!$AG313,IF(Pers!$D$12="C",PM!$AF313)))</f>
        <v>0</v>
      </c>
      <c r="AJ7" s="124" t="b">
        <f>IF(Pers!$D$12="A",PM!$AH314,IF(Pers!$D$12="B",PM!$AG314,IF(Pers!$D$12="C",PM!$AF314)))</f>
        <v>0</v>
      </c>
      <c r="AK7" s="124" t="b">
        <f>IF(Pers!$D$12="A",PM!$AH353,IF(Pers!$D$12="B",PM!$AG353,IF(Pers!$D$12="C",PM!$AF353)))</f>
        <v>0</v>
      </c>
      <c r="AL7" s="124" t="b">
        <f>IF(Pers!$D$12="A",PM!$AH354,IF(Pers!$D$12="B",PM!$AG354,IF(Pers!$D$12="C",PM!$AF354)))</f>
        <v>0</v>
      </c>
      <c r="AM7" s="124" t="b">
        <f>IF(Pers!$D$12="A",PM!$AH355,IF(Pers!$D$12="B",PM!$AG355,IF(Pers!$D$12="C",PM!$AF355)))</f>
        <v>0</v>
      </c>
      <c r="AN7" s="124" t="b">
        <f>IF(Pers!$D$12="A",PM!$AH394,IF(Pers!$D$12="B",PM!$AG394,IF(Pers!$D$12="C",PM!$AF394)))</f>
        <v>0</v>
      </c>
      <c r="AO7" s="124" t="b">
        <f>IF(Pers!$D$12="A",PM!$AH395,IF(Pers!$D$12="B",PM!$AG395,IF(Pers!$D$12="C",PM!$AF395)))</f>
        <v>0</v>
      </c>
      <c r="AP7" s="124" t="b">
        <f>IF(Pers!$D$12="A",PM!$AH396,IF(Pers!$D$12="B",PM!$AG396,IF(Pers!$D$12="C",PM!$AF396)))</f>
        <v>0</v>
      </c>
      <c r="AQ7" s="125"/>
      <c r="AR7" s="444" t="s">
        <v>50</v>
      </c>
      <c r="AS7" s="445"/>
      <c r="AT7" s="445"/>
      <c r="AU7" s="445"/>
      <c r="AV7" s="446"/>
      <c r="AW7" s="124" t="b">
        <f>IF(Pers!$D$12="A",PgM!$AO26,IF(Pers!$D$12="B",PgM!$AN26))</f>
        <v>0</v>
      </c>
      <c r="AX7" s="124" t="b">
        <f>IF(Pers!$D$12="A",PgM!$AO27,IF(Pers!$D$12="B",PgM!$AN27))</f>
        <v>0</v>
      </c>
      <c r="AY7" s="124" t="b">
        <f>IF(Pers!$D$12="A",PgM!$AO28,IF(Pers!$D$12="B",PgM!$AN28))</f>
        <v>0</v>
      </c>
      <c r="AZ7" s="124" t="b">
        <f>IF(Pers!$D$12="A",PgM!$AO106,IF(Pers!$D$12="B",PgM!$AN106))</f>
        <v>0</v>
      </c>
      <c r="BA7" s="124" t="b">
        <f>IF(Pers!$D$12="A",PgM!$AO107,IF(Pers!$D$12="B",PgM!$AN107))</f>
        <v>0</v>
      </c>
      <c r="BB7" s="124" t="b">
        <f>IF(Pers!$D$12="A",PgM!$AO108,IF(Pers!$D$12="B",PgM!$AN108))</f>
        <v>0</v>
      </c>
      <c r="BC7" s="124" t="b">
        <f>IF(Pers!$D$12="A",PgM!$AO186,IF(Pers!$D$12="B",PgM!$AN186))</f>
        <v>0</v>
      </c>
      <c r="BD7" s="124" t="b">
        <f>IF(Pers!$D$12="A",PgM!$AO187,IF(Pers!$D$12="B",PgM!$AN187))</f>
        <v>0</v>
      </c>
      <c r="BE7" s="124" t="b">
        <f>IF(Pers!$D$12="A",PgM!$AO188,IF(Pers!$D$12="B",PgM!$AN188))</f>
        <v>0</v>
      </c>
      <c r="BF7" s="125"/>
      <c r="BG7" s="444" t="s">
        <v>50</v>
      </c>
      <c r="BH7" s="445"/>
      <c r="BI7" s="445"/>
      <c r="BJ7" s="445"/>
      <c r="BK7" s="446"/>
      <c r="BL7" s="124" t="b">
        <f>IF(Pers!$D$12="A",PfM!$AO26,IF(Pers!$D$12="B",PfM!$AN26))</f>
        <v>0</v>
      </c>
      <c r="BM7" s="124" t="b">
        <f>IF(Pers!$D$12="A",PfM!$AO27,IF(Pers!$D$12="B",PfM!$AN27))</f>
        <v>0</v>
      </c>
      <c r="BN7" s="124" t="b">
        <f>IF(Pers!$D$12="A",PfM!$AO28,IF(Pers!$D$12="B",PfM!$AN28))</f>
        <v>0</v>
      </c>
      <c r="BO7" s="124" t="b">
        <f>IF(Pers!$D$12="A",PfM!$AO106,IF(Pers!$D$12="B",PfM!$AN106))</f>
        <v>0</v>
      </c>
      <c r="BP7" s="124" t="b">
        <f>IF(Pers!$D$12="A",PfM!$AO107,IF(Pers!$D$12="B",PfM!$AN107))</f>
        <v>0</v>
      </c>
      <c r="BQ7" s="124" t="b">
        <f>IF(Pers!$D$12="A",PfM!$AO108,IF(Pers!$D$12="B",PfM!$AN108))</f>
        <v>0</v>
      </c>
      <c r="BR7" s="124" t="b">
        <f>IF(Pers!$D$12="A",PfM!$AO186,IF(Pers!$D$12="B",PfM!$AN186))</f>
        <v>0</v>
      </c>
      <c r="BS7" s="124" t="b">
        <f>IF(Pers!$D$12="A",PfM!$AO187,IF(Pers!$D$12="B",PfM!$AN187))</f>
        <v>0</v>
      </c>
      <c r="BT7" s="124" t="b">
        <f>IF(Pers!$D$12="A",PfM!$AO188,IF(Pers!$D$12="B",PfM!$AN188))</f>
        <v>0</v>
      </c>
      <c r="BU7" s="113"/>
    </row>
    <row r="8" spans="1:73" ht="20.100000000000001" customHeight="1" x14ac:dyDescent="0.25">
      <c r="A8" s="111"/>
      <c r="B8" s="169"/>
      <c r="C8" s="169"/>
      <c r="D8" s="437"/>
      <c r="E8" s="437"/>
      <c r="F8" s="437"/>
      <c r="G8" s="169"/>
      <c r="H8" s="438" t="s">
        <v>67</v>
      </c>
      <c r="I8" s="439"/>
      <c r="J8" s="439"/>
      <c r="K8" s="439"/>
      <c r="L8" s="440"/>
      <c r="M8" s="124">
        <f>IF(AND(PM!$J22="ja",M7=1),1,0)</f>
        <v>0</v>
      </c>
      <c r="N8" s="124">
        <f>IF(AND(PM!$J22="ja",N7=1),1,0)</f>
        <v>0</v>
      </c>
      <c r="O8" s="124">
        <f>IF(AND(PM!$J22="ja",O7=1),1,0)</f>
        <v>0</v>
      </c>
      <c r="P8" s="124">
        <f>IF(AND(PM!$J63="ja",P7=1),1,0)</f>
        <v>0</v>
      </c>
      <c r="Q8" s="124">
        <f>IF(AND(PM!$J63="ja",Q7=1),1,0)</f>
        <v>0</v>
      </c>
      <c r="R8" s="124">
        <f>IF(AND(PM!$J63="ja",R7=1),1,0)</f>
        <v>0</v>
      </c>
      <c r="S8" s="124">
        <f>IF(AND(PM!$J104="ja",S7=1),1,0)</f>
        <v>0</v>
      </c>
      <c r="T8" s="124">
        <f>IF(AND(PM!$J104="ja",T7=1),1,0)</f>
        <v>0</v>
      </c>
      <c r="U8" s="124">
        <f>IF(AND(PM!$J104="ja",U7=1),1,0)</f>
        <v>0</v>
      </c>
      <c r="V8" s="124">
        <f>IF(AND(PM!$J145="ja",V7=1),1,0)</f>
        <v>0</v>
      </c>
      <c r="W8" s="124">
        <f>IF(AND(PM!$J145="ja",W7=1),1,0)</f>
        <v>0</v>
      </c>
      <c r="X8" s="124">
        <f>IF(AND(PM!$J145="ja",X7=1),1,0)</f>
        <v>0</v>
      </c>
      <c r="Y8" s="124">
        <f>IF(AND(PM!$J186="ja",Y7=1),1,0)</f>
        <v>0</v>
      </c>
      <c r="Z8" s="124">
        <f>IF(AND(PM!$J186="ja",Z7=1),1,0)</f>
        <v>0</v>
      </c>
      <c r="AA8" s="124">
        <f>IF(AND(PM!$J186="ja",AA7=1),1,0)</f>
        <v>0</v>
      </c>
      <c r="AB8" s="124">
        <f>IF(AND(PM!$J227="ja",AB7=1),1,0)</f>
        <v>0</v>
      </c>
      <c r="AC8" s="124">
        <f>IF(AND(PM!$J227="ja",AC7=1),1,0)</f>
        <v>0</v>
      </c>
      <c r="AD8" s="124">
        <f>IF(AND(PM!$J227="ja",AD7=1),1,0)</f>
        <v>0</v>
      </c>
      <c r="AE8" s="124">
        <f>IF(AND(PM!$J268="ja",AE7=1),1,0)</f>
        <v>0</v>
      </c>
      <c r="AF8" s="124">
        <f>IF(AND(PM!$J268="ja",AF7=1),1,0)</f>
        <v>0</v>
      </c>
      <c r="AG8" s="124">
        <f>IF(AND(PM!$J268="ja",AG7=1),1,0)</f>
        <v>0</v>
      </c>
      <c r="AH8" s="124">
        <f>IF(AND(PM!$J309="ja",AH7=1),1,0)</f>
        <v>0</v>
      </c>
      <c r="AI8" s="124">
        <f>IF(AND(PM!$J309="ja",AI7=1),1,0)</f>
        <v>0</v>
      </c>
      <c r="AJ8" s="124">
        <f>IF(AND(PM!$J309="ja",AJ7=1),1,0)</f>
        <v>0</v>
      </c>
      <c r="AK8" s="124">
        <f>IF(AND(PM!$J350="ja",AK7=1),1,0)</f>
        <v>0</v>
      </c>
      <c r="AL8" s="124">
        <f>IF(AND(PM!$J350="ja",AL7=1),1,0)</f>
        <v>0</v>
      </c>
      <c r="AM8" s="124">
        <f>IF(AND(PM!$J350="ja",AM7=1),1,0)</f>
        <v>0</v>
      </c>
      <c r="AN8" s="124">
        <f>IF(AND(PM!$J391="ja",AN7=1),1,0)</f>
        <v>0</v>
      </c>
      <c r="AO8" s="124">
        <f>IF(AND(PM!$J391="ja",AO7=1),1,0)</f>
        <v>0</v>
      </c>
      <c r="AP8" s="124">
        <f>IF(AND(PM!$J391="ja",AP7=1),1,0)</f>
        <v>0</v>
      </c>
      <c r="AQ8" s="125"/>
      <c r="AR8" s="438" t="s">
        <v>67</v>
      </c>
      <c r="AS8" s="439"/>
      <c r="AT8" s="439"/>
      <c r="AU8" s="439"/>
      <c r="AV8" s="440"/>
      <c r="AW8" s="124">
        <f>IF(AND(PgM!$G$22="ja",PgM!$L$22&gt;=1,AW7=1),1,0)</f>
        <v>0</v>
      </c>
      <c r="AX8" s="124">
        <f>IF(AND(PgM!$G$22="ja",PgM!$L$22&gt;=1,AX7=1),1,0)</f>
        <v>0</v>
      </c>
      <c r="AY8" s="124">
        <f>IF(AND(PgM!$G$22="ja",PgM!$L$22&gt;=1,AY7=1),1,0)</f>
        <v>0</v>
      </c>
      <c r="AZ8" s="124">
        <f>IF(AND(PgM!$G$102="ja",PgM!$L$102&gt;=1,AZ7=1),1,0)</f>
        <v>0</v>
      </c>
      <c r="BA8" s="124">
        <f>IF(AND(PgM!$G$102="ja",PgM!$L$102&gt;=1,BA7=1),1,0)</f>
        <v>0</v>
      </c>
      <c r="BB8" s="124">
        <f>IF(AND(PgM!$G$102="ja",PgM!$L$102&gt;=1,BB7=1),1,0)</f>
        <v>0</v>
      </c>
      <c r="BC8" s="124">
        <f>IF(AND(PgM!$G$182="ja",PgM!$L$182&gt;=1,BC7=1),1,0)</f>
        <v>0</v>
      </c>
      <c r="BD8" s="124">
        <f>IF(AND(PgM!$G$182="ja",PgM!$L$182&gt;=1,BD7=1),1,0)</f>
        <v>0</v>
      </c>
      <c r="BE8" s="124">
        <f>IF(AND(PgM!$G$182="ja",PgM!$L$182&gt;=1,BE7=1),1,0)</f>
        <v>0</v>
      </c>
      <c r="BF8" s="125"/>
      <c r="BG8" s="438" t="s">
        <v>67</v>
      </c>
      <c r="BH8" s="439"/>
      <c r="BI8" s="439"/>
      <c r="BJ8" s="439"/>
      <c r="BK8" s="440"/>
      <c r="BL8" s="124">
        <f>IF(AND(PfM!$G$22="ja",PfM!$L$22&gt;=1,BL7=1),1,0)</f>
        <v>0</v>
      </c>
      <c r="BM8" s="124">
        <f>IF(AND(PfM!$G$22="ja",PfM!$L$22&gt;=1,BM7=1),1,0)</f>
        <v>0</v>
      </c>
      <c r="BN8" s="124">
        <f>IF(AND(PfM!$G$22="ja",PfM!$L$22&gt;=1,BN7=1),1,0)</f>
        <v>0</v>
      </c>
      <c r="BO8" s="124">
        <f>IF(AND(PfM!$G$102="ja",PfM!$L$102&gt;=1,BO7=1),1,0)</f>
        <v>0</v>
      </c>
      <c r="BP8" s="124">
        <f>IF(AND(PfM!$G$102="ja",PfM!$L$102&gt;=1,BP7=1),1,0)</f>
        <v>0</v>
      </c>
      <c r="BQ8" s="124">
        <f>IF(AND(PfM!$G$102="ja",PfM!$L$102&gt;=1,BQ7=1),1,0)</f>
        <v>0</v>
      </c>
      <c r="BR8" s="124">
        <f>IF(AND(PfM!$G$182="ja",PfM!$L$182&gt;=1,BR7=1),1,0)</f>
        <v>0</v>
      </c>
      <c r="BS8" s="124">
        <f>IF(AND(PfM!$G$182="ja",PfM!$L$182&gt;=1,BS7=1),1,0)</f>
        <v>0</v>
      </c>
      <c r="BT8" s="124">
        <f>IF(AND(PfM!$G$182="ja",PfM!$L$182&gt;=1,BT7=1),1,0)</f>
        <v>0</v>
      </c>
      <c r="BU8" s="113"/>
    </row>
    <row r="9" spans="1:73" ht="9.9499999999999993" customHeight="1" x14ac:dyDescent="0.25">
      <c r="A9" s="11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3"/>
    </row>
    <row r="10" spans="1:73" ht="24" customHeight="1" x14ac:dyDescent="0.25">
      <c r="A10" s="111"/>
      <c r="B10" s="112"/>
      <c r="C10" s="112"/>
      <c r="D10" s="153" t="s">
        <v>68</v>
      </c>
      <c r="E10" s="153" t="s">
        <v>69</v>
      </c>
      <c r="F10" s="153" t="s">
        <v>70</v>
      </c>
      <c r="G10" s="112"/>
      <c r="H10" s="153" t="s">
        <v>68</v>
      </c>
      <c r="I10" s="153" t="s">
        <v>69</v>
      </c>
      <c r="J10" s="153" t="s">
        <v>70</v>
      </c>
      <c r="K10" s="112"/>
      <c r="L10" s="157" t="s">
        <v>73</v>
      </c>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53" t="s">
        <v>68</v>
      </c>
      <c r="AS10" s="153" t="s">
        <v>69</v>
      </c>
      <c r="AT10" s="153" t="s">
        <v>70</v>
      </c>
      <c r="AU10" s="112"/>
      <c r="AV10" s="157" t="s">
        <v>73</v>
      </c>
      <c r="AW10" s="112"/>
      <c r="AX10" s="112"/>
      <c r="AY10" s="112"/>
      <c r="AZ10" s="112"/>
      <c r="BA10" s="112"/>
      <c r="BB10" s="112"/>
      <c r="BC10" s="112"/>
      <c r="BD10" s="112"/>
      <c r="BE10" s="112"/>
      <c r="BF10" s="112"/>
      <c r="BG10" s="153" t="s">
        <v>68</v>
      </c>
      <c r="BH10" s="153" t="s">
        <v>69</v>
      </c>
      <c r="BI10" s="153" t="s">
        <v>70</v>
      </c>
      <c r="BJ10" s="112"/>
      <c r="BK10" s="157" t="s">
        <v>73</v>
      </c>
      <c r="BL10" s="112"/>
      <c r="BM10" s="112"/>
      <c r="BN10" s="112"/>
      <c r="BO10" s="112"/>
      <c r="BP10" s="112"/>
      <c r="BQ10" s="112"/>
      <c r="BR10" s="112"/>
      <c r="BS10" s="112"/>
      <c r="BT10" s="112"/>
      <c r="BU10" s="113"/>
    </row>
    <row r="11" spans="1:73" ht="18" customHeight="1" x14ac:dyDescent="0.25">
      <c r="A11" s="111"/>
      <c r="B11" s="127" t="e">
        <f>DATE(YEAR(Pers!D17),MONTH(Pers!D17),1)</f>
        <v>#VALUE!</v>
      </c>
      <c r="C11" s="112"/>
      <c r="D11" s="183" t="e">
        <f>H11+AR11+BG11</f>
        <v>#VALUE!</v>
      </c>
      <c r="E11" s="183" t="e">
        <f>I11+AS11+BH11</f>
        <v>#VALUE!</v>
      </c>
      <c r="F11" s="183" t="e">
        <f>J11+AT11+BI11</f>
        <v>#VALUE!</v>
      </c>
      <c r="G11" s="112"/>
      <c r="H11" s="152" t="e">
        <f>SUM(M11:AP11)</f>
        <v>#VALUE!</v>
      </c>
      <c r="I11" s="124" t="e">
        <f>$M$7*$M11+$N$7*$N11+$O$7*$O11+$P$7*$P11+$Q$7*$Q11+$R$7*$R11+$S$7*$S11+$T$7*$T11+$U$7*$U11+$V$7*$V11+$W$7*$W11+$X$7*$X11+$Y$7*$Y11+$Z$7*$Z11+$AA$7*$AA11+$AB$7*$AB11+$AC$7*$AC11+$AD$7*$AD11+$AE$7*$AE11+$AF$7*$AF11+$AG$7*$AG11+$AH$7*$AH11+$AI$7*$AI11+$AJ$7*$AJ11+$AK$7*$AK11+$AL$7*$AL11+$AM$7*$AM11+$AN$7*$AN11+$AO$7*$AO11+$AP$7*$AP11</f>
        <v>#VALUE!</v>
      </c>
      <c r="J11" s="124" t="e">
        <f>$M$8*$M11+$N$8*$N11+$O$8*$O11+$P$8*$P11+$Q$8*$Q11+$R$8*$R11+$S$8*$S11+$T$8*$T11+$U$8*$U11+$V$8*$V11+$W$8*$W11+$X$8*$X11+$Y$8*$Y11+$Z$8*$Z11+$AA$8*$AA11+$AB$8*$AB11+$AC$8*$AC11+$AD$8*$AD11+$AE$8*$AE11+$AF$8*$AF11+$AG$8*$AG11+$AH$8*$AH11+$AI$8*$AI11+$AJ$8*$AJ11+$AK$8*$AK11+$AL$8*$AL11+$AM$8*$AM11+$AN$8*$AN11+$AO$8*$AO11+$AP$8*$AP11</f>
        <v>#VALUE!</v>
      </c>
      <c r="K11" s="112"/>
      <c r="L11" s="158" t="e">
        <f t="shared" ref="L11:L39" si="0">SUM(M11:O11)</f>
        <v>#VALUE!</v>
      </c>
      <c r="M11" s="156" t="e">
        <f>IF(AND($B11&gt;=M$4,$B11&lt;=M$5),M$6,0)</f>
        <v>#VALUE!</v>
      </c>
      <c r="N11" s="124" t="e">
        <f>IF(AND($B11&gt;=N$4,$B11&lt;=N$5),N$6,0)</f>
        <v>#VALUE!</v>
      </c>
      <c r="O11" s="124" t="e">
        <f>IF(AND($B11&gt;=O$4,$B11&lt;=O$5),O$6,0)</f>
        <v>#VALUE!</v>
      </c>
      <c r="P11" s="124" t="e">
        <f t="shared" ref="P11:AE26" si="1">IF(AND($B11&gt;=P$4,$B11&lt;=P$5),P$6,0)</f>
        <v>#VALUE!</v>
      </c>
      <c r="Q11" s="124" t="e">
        <f t="shared" si="1"/>
        <v>#VALUE!</v>
      </c>
      <c r="R11" s="124" t="e">
        <f t="shared" si="1"/>
        <v>#VALUE!</v>
      </c>
      <c r="S11" s="124" t="e">
        <f t="shared" si="1"/>
        <v>#VALUE!</v>
      </c>
      <c r="T11" s="124" t="e">
        <f t="shared" si="1"/>
        <v>#VALUE!</v>
      </c>
      <c r="U11" s="124" t="e">
        <f t="shared" si="1"/>
        <v>#VALUE!</v>
      </c>
      <c r="V11" s="124" t="e">
        <f t="shared" si="1"/>
        <v>#VALUE!</v>
      </c>
      <c r="W11" s="124" t="e">
        <f t="shared" si="1"/>
        <v>#VALUE!</v>
      </c>
      <c r="X11" s="124" t="e">
        <f t="shared" si="1"/>
        <v>#VALUE!</v>
      </c>
      <c r="Y11" s="124" t="e">
        <f t="shared" si="1"/>
        <v>#VALUE!</v>
      </c>
      <c r="Z11" s="124" t="e">
        <f t="shared" si="1"/>
        <v>#VALUE!</v>
      </c>
      <c r="AA11" s="124" t="e">
        <f t="shared" si="1"/>
        <v>#VALUE!</v>
      </c>
      <c r="AB11" s="124" t="e">
        <f t="shared" si="1"/>
        <v>#VALUE!</v>
      </c>
      <c r="AC11" s="124" t="e">
        <f t="shared" si="1"/>
        <v>#VALUE!</v>
      </c>
      <c r="AD11" s="124" t="e">
        <f t="shared" si="1"/>
        <v>#VALUE!</v>
      </c>
      <c r="AE11" s="124" t="e">
        <f t="shared" si="1"/>
        <v>#VALUE!</v>
      </c>
      <c r="AF11" s="124" t="e">
        <f t="shared" ref="AF11:AP26" si="2">IF(AND($B11&gt;=AF$4,$B11&lt;=AF$5),AF$6,0)</f>
        <v>#VALUE!</v>
      </c>
      <c r="AG11" s="124" t="e">
        <f t="shared" si="2"/>
        <v>#VALUE!</v>
      </c>
      <c r="AH11" s="124" t="e">
        <f t="shared" si="2"/>
        <v>#VALUE!</v>
      </c>
      <c r="AI11" s="124" t="e">
        <f t="shared" si="2"/>
        <v>#VALUE!</v>
      </c>
      <c r="AJ11" s="124" t="e">
        <f t="shared" si="2"/>
        <v>#VALUE!</v>
      </c>
      <c r="AK11" s="124" t="e">
        <f t="shared" si="2"/>
        <v>#VALUE!</v>
      </c>
      <c r="AL11" s="124" t="e">
        <f t="shared" si="2"/>
        <v>#VALUE!</v>
      </c>
      <c r="AM11" s="124" t="e">
        <f t="shared" si="2"/>
        <v>#VALUE!</v>
      </c>
      <c r="AN11" s="124" t="e">
        <f t="shared" si="2"/>
        <v>#VALUE!</v>
      </c>
      <c r="AO11" s="124" t="e">
        <f t="shared" si="2"/>
        <v>#VALUE!</v>
      </c>
      <c r="AP11" s="124" t="e">
        <f t="shared" si="2"/>
        <v>#VALUE!</v>
      </c>
      <c r="AQ11" s="125"/>
      <c r="AR11" s="152" t="e">
        <f t="shared" ref="AR11:AR42" si="3">SUM(AW11:BE11)</f>
        <v>#VALUE!</v>
      </c>
      <c r="AS11" s="124" t="e">
        <f>$AW$7*$AW11+$AX$7*$AX11+$AY$7*$AY11+$AZ$7*$AZ11+$BA$7*$BA11+$BB$7*$BB11+$BC$7*$BC11+$BD$7*$BD11+$BE$7*$BE11</f>
        <v>#VALUE!</v>
      </c>
      <c r="AT11" s="124" t="e">
        <f>$AW$8*$AW11+$AX$8*$AX11+$AY$8*$AY11+$AZ$8*$AZ11+$BA$8*$BA11+$BB$8*$BB11+$BC$8*$BC11+$BD$8*$BD11+$BE$8*$BE11</f>
        <v>#VALUE!</v>
      </c>
      <c r="AU11" s="112"/>
      <c r="AV11" s="158" t="e">
        <f t="shared" ref="AV11:AV39" si="4">SUM(AW11:AY11)</f>
        <v>#VALUE!</v>
      </c>
      <c r="AW11" s="156" t="e">
        <f>IF(AND($B11&gt;=AW$4,$B11&lt;=AW$5),AW$6,0)</f>
        <v>#VALUE!</v>
      </c>
      <c r="AX11" s="156" t="e">
        <f t="shared" ref="AX11:BE26" si="5">IF(AND($B11&gt;=AX$4,$B11&lt;=AX$5),AX$6,0)</f>
        <v>#VALUE!</v>
      </c>
      <c r="AY11" s="156" t="e">
        <f t="shared" si="5"/>
        <v>#VALUE!</v>
      </c>
      <c r="AZ11" s="156" t="e">
        <f t="shared" si="5"/>
        <v>#VALUE!</v>
      </c>
      <c r="BA11" s="156" t="e">
        <f t="shared" si="5"/>
        <v>#VALUE!</v>
      </c>
      <c r="BB11" s="156" t="e">
        <f t="shared" si="5"/>
        <v>#VALUE!</v>
      </c>
      <c r="BC11" s="156" t="e">
        <f t="shared" si="5"/>
        <v>#VALUE!</v>
      </c>
      <c r="BD11" s="156" t="e">
        <f t="shared" si="5"/>
        <v>#VALUE!</v>
      </c>
      <c r="BE11" s="156" t="e">
        <f t="shared" si="5"/>
        <v>#VALUE!</v>
      </c>
      <c r="BF11" s="125"/>
      <c r="BG11" s="152" t="e">
        <f t="shared" ref="BG11:BG42" si="6">SUM(BL11:BT11)</f>
        <v>#VALUE!</v>
      </c>
      <c r="BH11" s="124" t="e">
        <f>$BL$7*$BL11+$BM$7*$BM11+$BN$7*$BN11+$BO$7*$BO11+$BP$7*$BP11+$BQ$7*$BQ11+$BR$7*$BR11+$BS$7*$BS11+$BT$7*$BT11</f>
        <v>#VALUE!</v>
      </c>
      <c r="BI11" s="124" t="e">
        <f>$BL$8*$BL11+$BM$8*$BM11+$BN$8*$BN11+$BO$8*$BO11+$BP$8*$BP11+$BQ$8*$BQ11+$BR$8*$BR11+$BS$8*$BS11+$BT$8*$BT11</f>
        <v>#VALUE!</v>
      </c>
      <c r="BJ11" s="112"/>
      <c r="BK11" s="158" t="e">
        <f t="shared" ref="BK11:BK39" si="7">SUM(BL11:BN11)</f>
        <v>#VALUE!</v>
      </c>
      <c r="BL11" s="156" t="e">
        <f t="shared" ref="BL11:BT26" si="8">IF(AND($B11&gt;=BL$4,$B11&lt;=BL$5),BL$6,0)</f>
        <v>#VALUE!</v>
      </c>
      <c r="BM11" s="156" t="e">
        <f t="shared" si="8"/>
        <v>#VALUE!</v>
      </c>
      <c r="BN11" s="156" t="e">
        <f t="shared" si="8"/>
        <v>#VALUE!</v>
      </c>
      <c r="BO11" s="156" t="e">
        <f t="shared" si="8"/>
        <v>#VALUE!</v>
      </c>
      <c r="BP11" s="156" t="e">
        <f t="shared" si="8"/>
        <v>#VALUE!</v>
      </c>
      <c r="BQ11" s="156" t="e">
        <f t="shared" si="8"/>
        <v>#VALUE!</v>
      </c>
      <c r="BR11" s="156" t="e">
        <f t="shared" si="8"/>
        <v>#VALUE!</v>
      </c>
      <c r="BS11" s="156" t="e">
        <f t="shared" si="8"/>
        <v>#VALUE!</v>
      </c>
      <c r="BT11" s="156" t="e">
        <f t="shared" si="8"/>
        <v>#VALUE!</v>
      </c>
      <c r="BU11" s="113"/>
    </row>
    <row r="12" spans="1:73" ht="18" customHeight="1" x14ac:dyDescent="0.25">
      <c r="A12" s="111"/>
      <c r="B12" s="127" t="e">
        <f>DATE(YEAR(B11),MONTH(B11)+1,DAY(B11))</f>
        <v>#VALUE!</v>
      </c>
      <c r="C12" s="112"/>
      <c r="D12" s="183" t="e">
        <f t="shared" ref="D12:D71" si="9">H12+AR12+BG12</f>
        <v>#VALUE!</v>
      </c>
      <c r="E12" s="183" t="e">
        <f t="shared" ref="E12:E71" si="10">I12+AS12+BH12</f>
        <v>#VALUE!</v>
      </c>
      <c r="F12" s="183" t="e">
        <f t="shared" ref="F12:F71" si="11">J12+AT12+BI12</f>
        <v>#VALUE!</v>
      </c>
      <c r="G12" s="112"/>
      <c r="H12" s="152" t="e">
        <f t="shared" ref="H12:H23" si="12">SUM(M12:AP12)</f>
        <v>#VALUE!</v>
      </c>
      <c r="I12" s="124" t="e">
        <f t="shared" ref="I12:I71" si="13">$M$7*$M12+$N$7*$N12+$O$7*$O12+$P$7*$P12+$Q$7*$Q12+$R$7*$R12+$S$7*$S12+$T$7*$T12+$U$7*$U12+$V$7*$V12+$W$7*$W12+$X$7*$X12+$Y$7*$Y12+$Z$7*$Z12+$AA$7*$AA12+$AB$7*$AB12+$AC$7*$AC12+$AD$7*$AD12+$AE$7*$AE12+$AF$7*$AF12+$AG$7*$AG12+$AH$7*$AH12+$AI$7*$AI12+$AJ$7*$AJ12+$AK$7*$AK12+$AL$7*$AL12+$AM$7*$AM12+$AN$7*$AN12+$AO$7*$AO12+$AP$7*$AP12</f>
        <v>#VALUE!</v>
      </c>
      <c r="J12" s="124" t="e">
        <f t="shared" ref="J12:J71" si="14">$M$8*$M12+$N$8*$N12+$O$8*$O12+$P$8*$P12+$Q$8*$Q12+$R$8*$R12+$S$8*$S12+$T$8*$T12+$U$8*$U12+$V$8*$V12+$W$8*$W12+$X$8*$X12+$Y$8*$Y12+$Z$8*$Z12+$AA$8*$AA12+$AB$8*$AB12+$AC$8*$AC12+$AD$8*$AD12+$AE$8*$AE12+$AF$8*$AF12+$AG$8*$AG12+$AH$8*$AH12+$AI$8*$AI12+$AJ$8*$AJ12+$AK$8*$AK12+$AL$8*$AL12+$AM$8*$AM12+$AN$8*$AN12+$AO$8*$AO12+$AP$8*$AP12</f>
        <v>#VALUE!</v>
      </c>
      <c r="K12" s="112"/>
      <c r="L12" s="158" t="e">
        <f t="shared" si="0"/>
        <v>#VALUE!</v>
      </c>
      <c r="M12" s="156" t="e">
        <f t="shared" ref="M12:AB27" si="15">IF(AND($B12&gt;=M$4,$B12&lt;=M$5),M$6,0)</f>
        <v>#VALUE!</v>
      </c>
      <c r="N12" s="124" t="e">
        <f t="shared" si="15"/>
        <v>#VALUE!</v>
      </c>
      <c r="O12" s="124" t="e">
        <f t="shared" si="15"/>
        <v>#VALUE!</v>
      </c>
      <c r="P12" s="124" t="e">
        <f t="shared" si="1"/>
        <v>#VALUE!</v>
      </c>
      <c r="Q12" s="124" t="e">
        <f t="shared" si="1"/>
        <v>#VALUE!</v>
      </c>
      <c r="R12" s="124" t="e">
        <f t="shared" si="1"/>
        <v>#VALUE!</v>
      </c>
      <c r="S12" s="124" t="e">
        <f t="shared" si="1"/>
        <v>#VALUE!</v>
      </c>
      <c r="T12" s="124" t="e">
        <f t="shared" si="1"/>
        <v>#VALUE!</v>
      </c>
      <c r="U12" s="124" t="e">
        <f t="shared" si="1"/>
        <v>#VALUE!</v>
      </c>
      <c r="V12" s="124" t="e">
        <f t="shared" si="1"/>
        <v>#VALUE!</v>
      </c>
      <c r="W12" s="124" t="e">
        <f t="shared" si="1"/>
        <v>#VALUE!</v>
      </c>
      <c r="X12" s="124" t="e">
        <f t="shared" si="1"/>
        <v>#VALUE!</v>
      </c>
      <c r="Y12" s="124" t="e">
        <f t="shared" si="1"/>
        <v>#VALUE!</v>
      </c>
      <c r="Z12" s="124" t="e">
        <f t="shared" si="1"/>
        <v>#VALUE!</v>
      </c>
      <c r="AA12" s="124" t="e">
        <f t="shared" si="1"/>
        <v>#VALUE!</v>
      </c>
      <c r="AB12" s="124" t="e">
        <f t="shared" si="1"/>
        <v>#VALUE!</v>
      </c>
      <c r="AC12" s="124" t="e">
        <f t="shared" si="1"/>
        <v>#VALUE!</v>
      </c>
      <c r="AD12" s="124" t="e">
        <f t="shared" si="1"/>
        <v>#VALUE!</v>
      </c>
      <c r="AE12" s="124" t="e">
        <f t="shared" si="1"/>
        <v>#VALUE!</v>
      </c>
      <c r="AF12" s="124" t="e">
        <f t="shared" si="2"/>
        <v>#VALUE!</v>
      </c>
      <c r="AG12" s="124" t="e">
        <f t="shared" si="2"/>
        <v>#VALUE!</v>
      </c>
      <c r="AH12" s="124" t="e">
        <f t="shared" si="2"/>
        <v>#VALUE!</v>
      </c>
      <c r="AI12" s="124" t="e">
        <f t="shared" si="2"/>
        <v>#VALUE!</v>
      </c>
      <c r="AJ12" s="124" t="e">
        <f t="shared" si="2"/>
        <v>#VALUE!</v>
      </c>
      <c r="AK12" s="124" t="e">
        <f t="shared" si="2"/>
        <v>#VALUE!</v>
      </c>
      <c r="AL12" s="124" t="e">
        <f t="shared" si="2"/>
        <v>#VALUE!</v>
      </c>
      <c r="AM12" s="124" t="e">
        <f t="shared" si="2"/>
        <v>#VALUE!</v>
      </c>
      <c r="AN12" s="124" t="e">
        <f t="shared" si="2"/>
        <v>#VALUE!</v>
      </c>
      <c r="AO12" s="124" t="e">
        <f t="shared" si="2"/>
        <v>#VALUE!</v>
      </c>
      <c r="AP12" s="124" t="e">
        <f t="shared" si="2"/>
        <v>#VALUE!</v>
      </c>
      <c r="AQ12" s="125"/>
      <c r="AR12" s="152" t="e">
        <f t="shared" si="3"/>
        <v>#VALUE!</v>
      </c>
      <c r="AS12" s="124" t="e">
        <f t="shared" ref="AS12:AS71" si="16">$AW$7*$AW12+$AX$7*$AX12+$AY$7*$AY12+$AZ$7*$AZ12+$BA$7*$BA12+$BB$7*$BB12+$BC$7*$BC12+$BD$7*$BD12+$BE$7*$BE12</f>
        <v>#VALUE!</v>
      </c>
      <c r="AT12" s="124" t="e">
        <f t="shared" ref="AT12:AT71" si="17">$AW$8*$AW12+$AX$8*$AX12+$AY$8*$AY12+$AZ$8*$AZ12+$BA$8*$BA12+$BB$8*$BB12+$BC$8*$BC12+$BD$8*$BD12+$BE$8*$BE12</f>
        <v>#VALUE!</v>
      </c>
      <c r="AU12" s="112"/>
      <c r="AV12" s="158" t="e">
        <f t="shared" si="4"/>
        <v>#VALUE!</v>
      </c>
      <c r="AW12" s="156" t="e">
        <f t="shared" ref="AW12:BE27" si="18">IF(AND($B12&gt;=AW$4,$B12&lt;=AW$5),AW$6,0)</f>
        <v>#VALUE!</v>
      </c>
      <c r="AX12" s="156" t="e">
        <f t="shared" si="5"/>
        <v>#VALUE!</v>
      </c>
      <c r="AY12" s="156" t="e">
        <f t="shared" si="5"/>
        <v>#VALUE!</v>
      </c>
      <c r="AZ12" s="156" t="e">
        <f t="shared" si="5"/>
        <v>#VALUE!</v>
      </c>
      <c r="BA12" s="156" t="e">
        <f t="shared" si="5"/>
        <v>#VALUE!</v>
      </c>
      <c r="BB12" s="156" t="e">
        <f t="shared" si="5"/>
        <v>#VALUE!</v>
      </c>
      <c r="BC12" s="156" t="e">
        <f t="shared" si="5"/>
        <v>#VALUE!</v>
      </c>
      <c r="BD12" s="156" t="e">
        <f t="shared" si="5"/>
        <v>#VALUE!</v>
      </c>
      <c r="BE12" s="156" t="e">
        <f t="shared" si="5"/>
        <v>#VALUE!</v>
      </c>
      <c r="BF12" s="125"/>
      <c r="BG12" s="152" t="e">
        <f t="shared" si="6"/>
        <v>#VALUE!</v>
      </c>
      <c r="BH12" s="124" t="e">
        <f t="shared" ref="BH12:BH71" si="19">$BL$7*$BL12+$BM$7*$BM12+$BN$7*$BN12+$BO$7*$BO12+$BP$7*$BP12+$BQ$7*$BQ12+$BR$7*$BR12+$BS$7*$BS12+$BT$7*$BT12</f>
        <v>#VALUE!</v>
      </c>
      <c r="BI12" s="124" t="e">
        <f t="shared" ref="BI12:BI71" si="20">$BL$8*$BL12+$BM$8*$BM12+$BN$8*$BN12+$BO$8*$BO12+$BP$8*$BP12+$BQ$8*$BQ12+$BR$8*$BR12+$BS$8*$BS12+$BT$8*$BT12</f>
        <v>#VALUE!</v>
      </c>
      <c r="BJ12" s="112"/>
      <c r="BK12" s="158" t="e">
        <f t="shared" si="7"/>
        <v>#VALUE!</v>
      </c>
      <c r="BL12" s="156" t="e">
        <f t="shared" si="8"/>
        <v>#VALUE!</v>
      </c>
      <c r="BM12" s="156" t="e">
        <f t="shared" si="8"/>
        <v>#VALUE!</v>
      </c>
      <c r="BN12" s="156" t="e">
        <f t="shared" si="8"/>
        <v>#VALUE!</v>
      </c>
      <c r="BO12" s="156" t="e">
        <f t="shared" si="8"/>
        <v>#VALUE!</v>
      </c>
      <c r="BP12" s="156" t="e">
        <f t="shared" si="8"/>
        <v>#VALUE!</v>
      </c>
      <c r="BQ12" s="156" t="e">
        <f t="shared" si="8"/>
        <v>#VALUE!</v>
      </c>
      <c r="BR12" s="156" t="e">
        <f t="shared" si="8"/>
        <v>#VALUE!</v>
      </c>
      <c r="BS12" s="156" t="e">
        <f t="shared" si="8"/>
        <v>#VALUE!</v>
      </c>
      <c r="BT12" s="156" t="e">
        <f t="shared" si="8"/>
        <v>#VALUE!</v>
      </c>
      <c r="BU12" s="113"/>
    </row>
    <row r="13" spans="1:73" ht="18" customHeight="1" x14ac:dyDescent="0.25">
      <c r="A13" s="111"/>
      <c r="B13" s="127" t="e">
        <f>DATE(YEAR(B12),MONTH(B12)+1,DAY(B12))</f>
        <v>#VALUE!</v>
      </c>
      <c r="C13" s="112"/>
      <c r="D13" s="183" t="e">
        <f t="shared" si="9"/>
        <v>#VALUE!</v>
      </c>
      <c r="E13" s="183" t="e">
        <f t="shared" si="10"/>
        <v>#VALUE!</v>
      </c>
      <c r="F13" s="183" t="e">
        <f t="shared" si="11"/>
        <v>#VALUE!</v>
      </c>
      <c r="G13" s="112"/>
      <c r="H13" s="152" t="e">
        <f t="shared" si="12"/>
        <v>#VALUE!</v>
      </c>
      <c r="I13" s="124" t="e">
        <f t="shared" si="13"/>
        <v>#VALUE!</v>
      </c>
      <c r="J13" s="124" t="e">
        <f t="shared" si="14"/>
        <v>#VALUE!</v>
      </c>
      <c r="K13" s="112"/>
      <c r="L13" s="158" t="e">
        <f t="shared" si="0"/>
        <v>#VALUE!</v>
      </c>
      <c r="M13" s="156" t="e">
        <f t="shared" si="15"/>
        <v>#VALUE!</v>
      </c>
      <c r="N13" s="124" t="e">
        <f t="shared" si="15"/>
        <v>#VALUE!</v>
      </c>
      <c r="O13" s="124" t="e">
        <f t="shared" si="15"/>
        <v>#VALUE!</v>
      </c>
      <c r="P13" s="124" t="e">
        <f t="shared" si="1"/>
        <v>#VALUE!</v>
      </c>
      <c r="Q13" s="124" t="e">
        <f t="shared" si="1"/>
        <v>#VALUE!</v>
      </c>
      <c r="R13" s="124" t="e">
        <f t="shared" si="1"/>
        <v>#VALUE!</v>
      </c>
      <c r="S13" s="124" t="e">
        <f t="shared" si="1"/>
        <v>#VALUE!</v>
      </c>
      <c r="T13" s="124" t="e">
        <f t="shared" si="1"/>
        <v>#VALUE!</v>
      </c>
      <c r="U13" s="124" t="e">
        <f t="shared" si="1"/>
        <v>#VALUE!</v>
      </c>
      <c r="V13" s="124" t="e">
        <f t="shared" si="1"/>
        <v>#VALUE!</v>
      </c>
      <c r="W13" s="124" t="e">
        <f t="shared" si="1"/>
        <v>#VALUE!</v>
      </c>
      <c r="X13" s="124" t="e">
        <f t="shared" si="1"/>
        <v>#VALUE!</v>
      </c>
      <c r="Y13" s="124" t="e">
        <f t="shared" si="1"/>
        <v>#VALUE!</v>
      </c>
      <c r="Z13" s="124" t="e">
        <f t="shared" si="1"/>
        <v>#VALUE!</v>
      </c>
      <c r="AA13" s="124" t="e">
        <f t="shared" si="1"/>
        <v>#VALUE!</v>
      </c>
      <c r="AB13" s="124" t="e">
        <f t="shared" si="1"/>
        <v>#VALUE!</v>
      </c>
      <c r="AC13" s="124" t="e">
        <f t="shared" si="1"/>
        <v>#VALUE!</v>
      </c>
      <c r="AD13" s="124" t="e">
        <f t="shared" si="1"/>
        <v>#VALUE!</v>
      </c>
      <c r="AE13" s="124" t="e">
        <f t="shared" si="1"/>
        <v>#VALUE!</v>
      </c>
      <c r="AF13" s="124" t="e">
        <f t="shared" si="2"/>
        <v>#VALUE!</v>
      </c>
      <c r="AG13" s="124" t="e">
        <f t="shared" si="2"/>
        <v>#VALUE!</v>
      </c>
      <c r="AH13" s="124" t="e">
        <f t="shared" si="2"/>
        <v>#VALUE!</v>
      </c>
      <c r="AI13" s="124" t="e">
        <f t="shared" si="2"/>
        <v>#VALUE!</v>
      </c>
      <c r="AJ13" s="124" t="e">
        <f t="shared" si="2"/>
        <v>#VALUE!</v>
      </c>
      <c r="AK13" s="124" t="e">
        <f t="shared" si="2"/>
        <v>#VALUE!</v>
      </c>
      <c r="AL13" s="124" t="e">
        <f t="shared" si="2"/>
        <v>#VALUE!</v>
      </c>
      <c r="AM13" s="124" t="e">
        <f t="shared" si="2"/>
        <v>#VALUE!</v>
      </c>
      <c r="AN13" s="124" t="e">
        <f t="shared" si="2"/>
        <v>#VALUE!</v>
      </c>
      <c r="AO13" s="124" t="e">
        <f t="shared" si="2"/>
        <v>#VALUE!</v>
      </c>
      <c r="AP13" s="124" t="e">
        <f t="shared" si="2"/>
        <v>#VALUE!</v>
      </c>
      <c r="AQ13" s="125"/>
      <c r="AR13" s="152" t="e">
        <f t="shared" si="3"/>
        <v>#VALUE!</v>
      </c>
      <c r="AS13" s="124" t="e">
        <f t="shared" si="16"/>
        <v>#VALUE!</v>
      </c>
      <c r="AT13" s="124" t="e">
        <f t="shared" si="17"/>
        <v>#VALUE!</v>
      </c>
      <c r="AU13" s="112"/>
      <c r="AV13" s="158" t="e">
        <f t="shared" si="4"/>
        <v>#VALUE!</v>
      </c>
      <c r="AW13" s="156" t="e">
        <f t="shared" si="18"/>
        <v>#VALUE!</v>
      </c>
      <c r="AX13" s="156" t="e">
        <f t="shared" si="5"/>
        <v>#VALUE!</v>
      </c>
      <c r="AY13" s="156" t="e">
        <f t="shared" si="5"/>
        <v>#VALUE!</v>
      </c>
      <c r="AZ13" s="156" t="e">
        <f t="shared" si="5"/>
        <v>#VALUE!</v>
      </c>
      <c r="BA13" s="156" t="e">
        <f t="shared" si="5"/>
        <v>#VALUE!</v>
      </c>
      <c r="BB13" s="156" t="e">
        <f t="shared" si="5"/>
        <v>#VALUE!</v>
      </c>
      <c r="BC13" s="156" t="e">
        <f t="shared" si="5"/>
        <v>#VALUE!</v>
      </c>
      <c r="BD13" s="156" t="e">
        <f t="shared" si="5"/>
        <v>#VALUE!</v>
      </c>
      <c r="BE13" s="156" t="e">
        <f t="shared" si="5"/>
        <v>#VALUE!</v>
      </c>
      <c r="BF13" s="125"/>
      <c r="BG13" s="152" t="e">
        <f t="shared" si="6"/>
        <v>#VALUE!</v>
      </c>
      <c r="BH13" s="124" t="e">
        <f t="shared" si="19"/>
        <v>#VALUE!</v>
      </c>
      <c r="BI13" s="124" t="e">
        <f t="shared" si="20"/>
        <v>#VALUE!</v>
      </c>
      <c r="BJ13" s="112"/>
      <c r="BK13" s="158" t="e">
        <f t="shared" si="7"/>
        <v>#VALUE!</v>
      </c>
      <c r="BL13" s="156" t="e">
        <f t="shared" si="8"/>
        <v>#VALUE!</v>
      </c>
      <c r="BM13" s="156" t="e">
        <f t="shared" si="8"/>
        <v>#VALUE!</v>
      </c>
      <c r="BN13" s="156" t="e">
        <f t="shared" si="8"/>
        <v>#VALUE!</v>
      </c>
      <c r="BO13" s="156" t="e">
        <f t="shared" si="8"/>
        <v>#VALUE!</v>
      </c>
      <c r="BP13" s="156" t="e">
        <f t="shared" si="8"/>
        <v>#VALUE!</v>
      </c>
      <c r="BQ13" s="156" t="e">
        <f t="shared" si="8"/>
        <v>#VALUE!</v>
      </c>
      <c r="BR13" s="156" t="e">
        <f t="shared" si="8"/>
        <v>#VALUE!</v>
      </c>
      <c r="BS13" s="156" t="e">
        <f t="shared" si="8"/>
        <v>#VALUE!</v>
      </c>
      <c r="BT13" s="156" t="e">
        <f t="shared" si="8"/>
        <v>#VALUE!</v>
      </c>
      <c r="BU13" s="113"/>
    </row>
    <row r="14" spans="1:73" ht="18" customHeight="1" x14ac:dyDescent="0.25">
      <c r="A14" s="111"/>
      <c r="B14" s="127" t="e">
        <f t="shared" ref="B14:B45" si="21">DATE(YEAR(B13),MONTH(B13)+1,DAY(B13))</f>
        <v>#VALUE!</v>
      </c>
      <c r="C14" s="112"/>
      <c r="D14" s="183" t="e">
        <f t="shared" si="9"/>
        <v>#VALUE!</v>
      </c>
      <c r="E14" s="183" t="e">
        <f t="shared" si="10"/>
        <v>#VALUE!</v>
      </c>
      <c r="F14" s="183" t="e">
        <f t="shared" si="11"/>
        <v>#VALUE!</v>
      </c>
      <c r="G14" s="112"/>
      <c r="H14" s="152" t="e">
        <f t="shared" si="12"/>
        <v>#VALUE!</v>
      </c>
      <c r="I14" s="124" t="e">
        <f t="shared" si="13"/>
        <v>#VALUE!</v>
      </c>
      <c r="J14" s="124" t="e">
        <f t="shared" si="14"/>
        <v>#VALUE!</v>
      </c>
      <c r="K14" s="112"/>
      <c r="L14" s="158" t="e">
        <f t="shared" si="0"/>
        <v>#VALUE!</v>
      </c>
      <c r="M14" s="156" t="e">
        <f t="shared" si="15"/>
        <v>#VALUE!</v>
      </c>
      <c r="N14" s="124" t="e">
        <f t="shared" si="15"/>
        <v>#VALUE!</v>
      </c>
      <c r="O14" s="124" t="e">
        <f t="shared" si="15"/>
        <v>#VALUE!</v>
      </c>
      <c r="P14" s="124" t="e">
        <f t="shared" si="1"/>
        <v>#VALUE!</v>
      </c>
      <c r="Q14" s="124" t="e">
        <f t="shared" si="1"/>
        <v>#VALUE!</v>
      </c>
      <c r="R14" s="124" t="e">
        <f t="shared" si="1"/>
        <v>#VALUE!</v>
      </c>
      <c r="S14" s="124" t="e">
        <f t="shared" si="1"/>
        <v>#VALUE!</v>
      </c>
      <c r="T14" s="124" t="e">
        <f t="shared" si="1"/>
        <v>#VALUE!</v>
      </c>
      <c r="U14" s="124" t="e">
        <f t="shared" si="1"/>
        <v>#VALUE!</v>
      </c>
      <c r="V14" s="124" t="e">
        <f t="shared" si="1"/>
        <v>#VALUE!</v>
      </c>
      <c r="W14" s="124" t="e">
        <f t="shared" si="1"/>
        <v>#VALUE!</v>
      </c>
      <c r="X14" s="124" t="e">
        <f t="shared" si="1"/>
        <v>#VALUE!</v>
      </c>
      <c r="Y14" s="124" t="e">
        <f t="shared" si="1"/>
        <v>#VALUE!</v>
      </c>
      <c r="Z14" s="124" t="e">
        <f t="shared" si="1"/>
        <v>#VALUE!</v>
      </c>
      <c r="AA14" s="124" t="e">
        <f t="shared" si="1"/>
        <v>#VALUE!</v>
      </c>
      <c r="AB14" s="124" t="e">
        <f t="shared" si="1"/>
        <v>#VALUE!</v>
      </c>
      <c r="AC14" s="124" t="e">
        <f t="shared" si="1"/>
        <v>#VALUE!</v>
      </c>
      <c r="AD14" s="124" t="e">
        <f t="shared" si="1"/>
        <v>#VALUE!</v>
      </c>
      <c r="AE14" s="124" t="e">
        <f t="shared" si="1"/>
        <v>#VALUE!</v>
      </c>
      <c r="AF14" s="124" t="e">
        <f t="shared" si="2"/>
        <v>#VALUE!</v>
      </c>
      <c r="AG14" s="124" t="e">
        <f t="shared" si="2"/>
        <v>#VALUE!</v>
      </c>
      <c r="AH14" s="124" t="e">
        <f t="shared" si="2"/>
        <v>#VALUE!</v>
      </c>
      <c r="AI14" s="124" t="e">
        <f t="shared" si="2"/>
        <v>#VALUE!</v>
      </c>
      <c r="AJ14" s="124" t="e">
        <f t="shared" si="2"/>
        <v>#VALUE!</v>
      </c>
      <c r="AK14" s="124" t="e">
        <f t="shared" si="2"/>
        <v>#VALUE!</v>
      </c>
      <c r="AL14" s="124" t="e">
        <f t="shared" si="2"/>
        <v>#VALUE!</v>
      </c>
      <c r="AM14" s="124" t="e">
        <f t="shared" si="2"/>
        <v>#VALUE!</v>
      </c>
      <c r="AN14" s="124" t="e">
        <f t="shared" si="2"/>
        <v>#VALUE!</v>
      </c>
      <c r="AO14" s="124" t="e">
        <f t="shared" si="2"/>
        <v>#VALUE!</v>
      </c>
      <c r="AP14" s="124" t="e">
        <f t="shared" si="2"/>
        <v>#VALUE!</v>
      </c>
      <c r="AQ14" s="125"/>
      <c r="AR14" s="152" t="e">
        <f t="shared" si="3"/>
        <v>#VALUE!</v>
      </c>
      <c r="AS14" s="124" t="e">
        <f t="shared" si="16"/>
        <v>#VALUE!</v>
      </c>
      <c r="AT14" s="124" t="e">
        <f t="shared" si="17"/>
        <v>#VALUE!</v>
      </c>
      <c r="AU14" s="112"/>
      <c r="AV14" s="158" t="e">
        <f t="shared" si="4"/>
        <v>#VALUE!</v>
      </c>
      <c r="AW14" s="156" t="e">
        <f t="shared" si="18"/>
        <v>#VALUE!</v>
      </c>
      <c r="AX14" s="156" t="e">
        <f t="shared" si="5"/>
        <v>#VALUE!</v>
      </c>
      <c r="AY14" s="156" t="e">
        <f t="shared" si="5"/>
        <v>#VALUE!</v>
      </c>
      <c r="AZ14" s="156" t="e">
        <f t="shared" si="5"/>
        <v>#VALUE!</v>
      </c>
      <c r="BA14" s="156" t="e">
        <f t="shared" si="5"/>
        <v>#VALUE!</v>
      </c>
      <c r="BB14" s="156" t="e">
        <f t="shared" si="5"/>
        <v>#VALUE!</v>
      </c>
      <c r="BC14" s="156" t="e">
        <f t="shared" si="5"/>
        <v>#VALUE!</v>
      </c>
      <c r="BD14" s="156" t="e">
        <f t="shared" si="5"/>
        <v>#VALUE!</v>
      </c>
      <c r="BE14" s="156" t="e">
        <f t="shared" si="5"/>
        <v>#VALUE!</v>
      </c>
      <c r="BF14" s="125"/>
      <c r="BG14" s="152" t="e">
        <f t="shared" si="6"/>
        <v>#VALUE!</v>
      </c>
      <c r="BH14" s="124" t="e">
        <f t="shared" si="19"/>
        <v>#VALUE!</v>
      </c>
      <c r="BI14" s="124" t="e">
        <f t="shared" si="20"/>
        <v>#VALUE!</v>
      </c>
      <c r="BJ14" s="112"/>
      <c r="BK14" s="158" t="e">
        <f t="shared" si="7"/>
        <v>#VALUE!</v>
      </c>
      <c r="BL14" s="156" t="e">
        <f t="shared" si="8"/>
        <v>#VALUE!</v>
      </c>
      <c r="BM14" s="156" t="e">
        <f t="shared" si="8"/>
        <v>#VALUE!</v>
      </c>
      <c r="BN14" s="156" t="e">
        <f t="shared" si="8"/>
        <v>#VALUE!</v>
      </c>
      <c r="BO14" s="156" t="e">
        <f t="shared" si="8"/>
        <v>#VALUE!</v>
      </c>
      <c r="BP14" s="156" t="e">
        <f t="shared" si="8"/>
        <v>#VALUE!</v>
      </c>
      <c r="BQ14" s="156" t="e">
        <f t="shared" si="8"/>
        <v>#VALUE!</v>
      </c>
      <c r="BR14" s="156" t="e">
        <f t="shared" si="8"/>
        <v>#VALUE!</v>
      </c>
      <c r="BS14" s="156" t="e">
        <f t="shared" si="8"/>
        <v>#VALUE!</v>
      </c>
      <c r="BT14" s="156" t="e">
        <f t="shared" si="8"/>
        <v>#VALUE!</v>
      </c>
      <c r="BU14" s="113"/>
    </row>
    <row r="15" spans="1:73" ht="18" customHeight="1" x14ac:dyDescent="0.25">
      <c r="A15" s="111"/>
      <c r="B15" s="127" t="e">
        <f t="shared" si="21"/>
        <v>#VALUE!</v>
      </c>
      <c r="C15" s="112"/>
      <c r="D15" s="183" t="e">
        <f t="shared" si="9"/>
        <v>#VALUE!</v>
      </c>
      <c r="E15" s="183" t="e">
        <f t="shared" si="10"/>
        <v>#VALUE!</v>
      </c>
      <c r="F15" s="183" t="e">
        <f t="shared" si="11"/>
        <v>#VALUE!</v>
      </c>
      <c r="G15" s="112"/>
      <c r="H15" s="152" t="e">
        <f t="shared" si="12"/>
        <v>#VALUE!</v>
      </c>
      <c r="I15" s="124" t="e">
        <f t="shared" si="13"/>
        <v>#VALUE!</v>
      </c>
      <c r="J15" s="124" t="e">
        <f t="shared" si="14"/>
        <v>#VALUE!</v>
      </c>
      <c r="K15" s="112"/>
      <c r="L15" s="158" t="e">
        <f t="shared" si="0"/>
        <v>#VALUE!</v>
      </c>
      <c r="M15" s="156" t="e">
        <f t="shared" si="15"/>
        <v>#VALUE!</v>
      </c>
      <c r="N15" s="124" t="e">
        <f t="shared" si="15"/>
        <v>#VALUE!</v>
      </c>
      <c r="O15" s="124" t="e">
        <f t="shared" si="15"/>
        <v>#VALUE!</v>
      </c>
      <c r="P15" s="124" t="e">
        <f t="shared" si="1"/>
        <v>#VALUE!</v>
      </c>
      <c r="Q15" s="124" t="e">
        <f t="shared" si="1"/>
        <v>#VALUE!</v>
      </c>
      <c r="R15" s="124" t="e">
        <f t="shared" si="1"/>
        <v>#VALUE!</v>
      </c>
      <c r="S15" s="124" t="e">
        <f t="shared" si="1"/>
        <v>#VALUE!</v>
      </c>
      <c r="T15" s="124" t="e">
        <f t="shared" si="1"/>
        <v>#VALUE!</v>
      </c>
      <c r="U15" s="124" t="e">
        <f t="shared" si="1"/>
        <v>#VALUE!</v>
      </c>
      <c r="V15" s="124" t="e">
        <f t="shared" si="1"/>
        <v>#VALUE!</v>
      </c>
      <c r="W15" s="124" t="e">
        <f t="shared" si="1"/>
        <v>#VALUE!</v>
      </c>
      <c r="X15" s="124" t="e">
        <f t="shared" si="1"/>
        <v>#VALUE!</v>
      </c>
      <c r="Y15" s="124" t="e">
        <f t="shared" si="1"/>
        <v>#VALUE!</v>
      </c>
      <c r="Z15" s="124" t="e">
        <f t="shared" si="1"/>
        <v>#VALUE!</v>
      </c>
      <c r="AA15" s="124" t="e">
        <f t="shared" si="1"/>
        <v>#VALUE!</v>
      </c>
      <c r="AB15" s="124" t="e">
        <f t="shared" si="1"/>
        <v>#VALUE!</v>
      </c>
      <c r="AC15" s="124" t="e">
        <f t="shared" si="1"/>
        <v>#VALUE!</v>
      </c>
      <c r="AD15" s="124" t="e">
        <f t="shared" si="1"/>
        <v>#VALUE!</v>
      </c>
      <c r="AE15" s="124" t="e">
        <f t="shared" si="1"/>
        <v>#VALUE!</v>
      </c>
      <c r="AF15" s="124" t="e">
        <f t="shared" si="2"/>
        <v>#VALUE!</v>
      </c>
      <c r="AG15" s="124" t="e">
        <f t="shared" si="2"/>
        <v>#VALUE!</v>
      </c>
      <c r="AH15" s="124" t="e">
        <f t="shared" si="2"/>
        <v>#VALUE!</v>
      </c>
      <c r="AI15" s="124" t="e">
        <f t="shared" si="2"/>
        <v>#VALUE!</v>
      </c>
      <c r="AJ15" s="124" t="e">
        <f t="shared" si="2"/>
        <v>#VALUE!</v>
      </c>
      <c r="AK15" s="124" t="e">
        <f t="shared" si="2"/>
        <v>#VALUE!</v>
      </c>
      <c r="AL15" s="124" t="e">
        <f t="shared" si="2"/>
        <v>#VALUE!</v>
      </c>
      <c r="AM15" s="124" t="e">
        <f t="shared" si="2"/>
        <v>#VALUE!</v>
      </c>
      <c r="AN15" s="124" t="e">
        <f t="shared" si="2"/>
        <v>#VALUE!</v>
      </c>
      <c r="AO15" s="124" t="e">
        <f t="shared" si="2"/>
        <v>#VALUE!</v>
      </c>
      <c r="AP15" s="124" t="e">
        <f t="shared" si="2"/>
        <v>#VALUE!</v>
      </c>
      <c r="AQ15" s="125"/>
      <c r="AR15" s="152" t="e">
        <f t="shared" si="3"/>
        <v>#VALUE!</v>
      </c>
      <c r="AS15" s="124" t="e">
        <f t="shared" si="16"/>
        <v>#VALUE!</v>
      </c>
      <c r="AT15" s="124" t="e">
        <f t="shared" si="17"/>
        <v>#VALUE!</v>
      </c>
      <c r="AU15" s="112"/>
      <c r="AV15" s="158" t="e">
        <f t="shared" si="4"/>
        <v>#VALUE!</v>
      </c>
      <c r="AW15" s="156" t="e">
        <f t="shared" si="18"/>
        <v>#VALUE!</v>
      </c>
      <c r="AX15" s="156" t="e">
        <f t="shared" si="5"/>
        <v>#VALUE!</v>
      </c>
      <c r="AY15" s="156" t="e">
        <f t="shared" si="5"/>
        <v>#VALUE!</v>
      </c>
      <c r="AZ15" s="156" t="e">
        <f t="shared" si="5"/>
        <v>#VALUE!</v>
      </c>
      <c r="BA15" s="156" t="e">
        <f t="shared" si="5"/>
        <v>#VALUE!</v>
      </c>
      <c r="BB15" s="156" t="e">
        <f t="shared" si="5"/>
        <v>#VALUE!</v>
      </c>
      <c r="BC15" s="156" t="e">
        <f t="shared" si="5"/>
        <v>#VALUE!</v>
      </c>
      <c r="BD15" s="156" t="e">
        <f t="shared" si="5"/>
        <v>#VALUE!</v>
      </c>
      <c r="BE15" s="156" t="e">
        <f t="shared" si="5"/>
        <v>#VALUE!</v>
      </c>
      <c r="BF15" s="125"/>
      <c r="BG15" s="152" t="e">
        <f t="shared" si="6"/>
        <v>#VALUE!</v>
      </c>
      <c r="BH15" s="124" t="e">
        <f t="shared" si="19"/>
        <v>#VALUE!</v>
      </c>
      <c r="BI15" s="124" t="e">
        <f t="shared" si="20"/>
        <v>#VALUE!</v>
      </c>
      <c r="BJ15" s="112"/>
      <c r="BK15" s="158" t="e">
        <f t="shared" si="7"/>
        <v>#VALUE!</v>
      </c>
      <c r="BL15" s="156" t="e">
        <f t="shared" si="8"/>
        <v>#VALUE!</v>
      </c>
      <c r="BM15" s="156" t="e">
        <f t="shared" si="8"/>
        <v>#VALUE!</v>
      </c>
      <c r="BN15" s="156" t="e">
        <f t="shared" si="8"/>
        <v>#VALUE!</v>
      </c>
      <c r="BO15" s="156" t="e">
        <f t="shared" si="8"/>
        <v>#VALUE!</v>
      </c>
      <c r="BP15" s="156" t="e">
        <f t="shared" si="8"/>
        <v>#VALUE!</v>
      </c>
      <c r="BQ15" s="156" t="e">
        <f t="shared" si="8"/>
        <v>#VALUE!</v>
      </c>
      <c r="BR15" s="156" t="e">
        <f t="shared" si="8"/>
        <v>#VALUE!</v>
      </c>
      <c r="BS15" s="156" t="e">
        <f t="shared" si="8"/>
        <v>#VALUE!</v>
      </c>
      <c r="BT15" s="156" t="e">
        <f t="shared" si="8"/>
        <v>#VALUE!</v>
      </c>
      <c r="BU15" s="113"/>
    </row>
    <row r="16" spans="1:73" ht="18" customHeight="1" x14ac:dyDescent="0.25">
      <c r="A16" s="111"/>
      <c r="B16" s="127" t="e">
        <f t="shared" si="21"/>
        <v>#VALUE!</v>
      </c>
      <c r="C16" s="112"/>
      <c r="D16" s="183" t="e">
        <f t="shared" si="9"/>
        <v>#VALUE!</v>
      </c>
      <c r="E16" s="183" t="e">
        <f t="shared" si="10"/>
        <v>#VALUE!</v>
      </c>
      <c r="F16" s="183" t="e">
        <f t="shared" si="11"/>
        <v>#VALUE!</v>
      </c>
      <c r="G16" s="112"/>
      <c r="H16" s="152" t="e">
        <f t="shared" si="12"/>
        <v>#VALUE!</v>
      </c>
      <c r="I16" s="124" t="e">
        <f t="shared" si="13"/>
        <v>#VALUE!</v>
      </c>
      <c r="J16" s="124" t="e">
        <f t="shared" si="14"/>
        <v>#VALUE!</v>
      </c>
      <c r="K16" s="112"/>
      <c r="L16" s="158" t="e">
        <f t="shared" si="0"/>
        <v>#VALUE!</v>
      </c>
      <c r="M16" s="156" t="e">
        <f t="shared" si="15"/>
        <v>#VALUE!</v>
      </c>
      <c r="N16" s="124" t="e">
        <f t="shared" si="15"/>
        <v>#VALUE!</v>
      </c>
      <c r="O16" s="124" t="e">
        <f t="shared" si="15"/>
        <v>#VALUE!</v>
      </c>
      <c r="P16" s="124" t="e">
        <f t="shared" si="1"/>
        <v>#VALUE!</v>
      </c>
      <c r="Q16" s="124" t="e">
        <f t="shared" si="1"/>
        <v>#VALUE!</v>
      </c>
      <c r="R16" s="124" t="e">
        <f t="shared" si="1"/>
        <v>#VALUE!</v>
      </c>
      <c r="S16" s="124" t="e">
        <f t="shared" si="1"/>
        <v>#VALUE!</v>
      </c>
      <c r="T16" s="124" t="e">
        <f t="shared" si="1"/>
        <v>#VALUE!</v>
      </c>
      <c r="U16" s="124" t="e">
        <f t="shared" si="1"/>
        <v>#VALUE!</v>
      </c>
      <c r="V16" s="124" t="e">
        <f t="shared" si="1"/>
        <v>#VALUE!</v>
      </c>
      <c r="W16" s="124" t="e">
        <f t="shared" si="1"/>
        <v>#VALUE!</v>
      </c>
      <c r="X16" s="124" t="e">
        <f t="shared" si="1"/>
        <v>#VALUE!</v>
      </c>
      <c r="Y16" s="124" t="e">
        <f t="shared" si="1"/>
        <v>#VALUE!</v>
      </c>
      <c r="Z16" s="124" t="e">
        <f t="shared" si="1"/>
        <v>#VALUE!</v>
      </c>
      <c r="AA16" s="124" t="e">
        <f t="shared" si="1"/>
        <v>#VALUE!</v>
      </c>
      <c r="AB16" s="124" t="e">
        <f t="shared" si="1"/>
        <v>#VALUE!</v>
      </c>
      <c r="AC16" s="124" t="e">
        <f t="shared" si="1"/>
        <v>#VALUE!</v>
      </c>
      <c r="AD16" s="124" t="e">
        <f t="shared" si="1"/>
        <v>#VALUE!</v>
      </c>
      <c r="AE16" s="124" t="e">
        <f t="shared" si="1"/>
        <v>#VALUE!</v>
      </c>
      <c r="AF16" s="124" t="e">
        <f t="shared" si="2"/>
        <v>#VALUE!</v>
      </c>
      <c r="AG16" s="124" t="e">
        <f t="shared" si="2"/>
        <v>#VALUE!</v>
      </c>
      <c r="AH16" s="124" t="e">
        <f t="shared" si="2"/>
        <v>#VALUE!</v>
      </c>
      <c r="AI16" s="124" t="e">
        <f t="shared" si="2"/>
        <v>#VALUE!</v>
      </c>
      <c r="AJ16" s="124" t="e">
        <f t="shared" si="2"/>
        <v>#VALUE!</v>
      </c>
      <c r="AK16" s="124" t="e">
        <f t="shared" si="2"/>
        <v>#VALUE!</v>
      </c>
      <c r="AL16" s="124" t="e">
        <f t="shared" si="2"/>
        <v>#VALUE!</v>
      </c>
      <c r="AM16" s="124" t="e">
        <f t="shared" si="2"/>
        <v>#VALUE!</v>
      </c>
      <c r="AN16" s="124" t="e">
        <f t="shared" si="2"/>
        <v>#VALUE!</v>
      </c>
      <c r="AO16" s="124" t="e">
        <f t="shared" si="2"/>
        <v>#VALUE!</v>
      </c>
      <c r="AP16" s="124" t="e">
        <f t="shared" si="2"/>
        <v>#VALUE!</v>
      </c>
      <c r="AQ16" s="125"/>
      <c r="AR16" s="152" t="e">
        <f t="shared" si="3"/>
        <v>#VALUE!</v>
      </c>
      <c r="AS16" s="124" t="e">
        <f t="shared" si="16"/>
        <v>#VALUE!</v>
      </c>
      <c r="AT16" s="124" t="e">
        <f t="shared" si="17"/>
        <v>#VALUE!</v>
      </c>
      <c r="AU16" s="112"/>
      <c r="AV16" s="158" t="e">
        <f t="shared" si="4"/>
        <v>#VALUE!</v>
      </c>
      <c r="AW16" s="156" t="e">
        <f t="shared" si="18"/>
        <v>#VALUE!</v>
      </c>
      <c r="AX16" s="156" t="e">
        <f t="shared" si="5"/>
        <v>#VALUE!</v>
      </c>
      <c r="AY16" s="156" t="e">
        <f t="shared" si="5"/>
        <v>#VALUE!</v>
      </c>
      <c r="AZ16" s="156" t="e">
        <f t="shared" si="5"/>
        <v>#VALUE!</v>
      </c>
      <c r="BA16" s="156" t="e">
        <f t="shared" si="5"/>
        <v>#VALUE!</v>
      </c>
      <c r="BB16" s="156" t="e">
        <f t="shared" si="5"/>
        <v>#VALUE!</v>
      </c>
      <c r="BC16" s="156" t="e">
        <f t="shared" si="5"/>
        <v>#VALUE!</v>
      </c>
      <c r="BD16" s="156" t="e">
        <f t="shared" si="5"/>
        <v>#VALUE!</v>
      </c>
      <c r="BE16" s="156" t="e">
        <f t="shared" si="5"/>
        <v>#VALUE!</v>
      </c>
      <c r="BF16" s="125"/>
      <c r="BG16" s="152" t="e">
        <f t="shared" si="6"/>
        <v>#VALUE!</v>
      </c>
      <c r="BH16" s="124" t="e">
        <f t="shared" si="19"/>
        <v>#VALUE!</v>
      </c>
      <c r="BI16" s="124" t="e">
        <f t="shared" si="20"/>
        <v>#VALUE!</v>
      </c>
      <c r="BJ16" s="112"/>
      <c r="BK16" s="158" t="e">
        <f t="shared" si="7"/>
        <v>#VALUE!</v>
      </c>
      <c r="BL16" s="156" t="e">
        <f t="shared" si="8"/>
        <v>#VALUE!</v>
      </c>
      <c r="BM16" s="156" t="e">
        <f t="shared" si="8"/>
        <v>#VALUE!</v>
      </c>
      <c r="BN16" s="156" t="e">
        <f t="shared" si="8"/>
        <v>#VALUE!</v>
      </c>
      <c r="BO16" s="156" t="e">
        <f t="shared" si="8"/>
        <v>#VALUE!</v>
      </c>
      <c r="BP16" s="156" t="e">
        <f t="shared" si="8"/>
        <v>#VALUE!</v>
      </c>
      <c r="BQ16" s="156" t="e">
        <f t="shared" si="8"/>
        <v>#VALUE!</v>
      </c>
      <c r="BR16" s="156" t="e">
        <f t="shared" si="8"/>
        <v>#VALUE!</v>
      </c>
      <c r="BS16" s="156" t="e">
        <f t="shared" si="8"/>
        <v>#VALUE!</v>
      </c>
      <c r="BT16" s="156" t="e">
        <f t="shared" si="8"/>
        <v>#VALUE!</v>
      </c>
      <c r="BU16" s="113"/>
    </row>
    <row r="17" spans="1:73" ht="18" customHeight="1" x14ac:dyDescent="0.25">
      <c r="A17" s="111"/>
      <c r="B17" s="127" t="e">
        <f t="shared" si="21"/>
        <v>#VALUE!</v>
      </c>
      <c r="C17" s="112"/>
      <c r="D17" s="183" t="e">
        <f t="shared" si="9"/>
        <v>#VALUE!</v>
      </c>
      <c r="E17" s="183" t="e">
        <f t="shared" si="10"/>
        <v>#VALUE!</v>
      </c>
      <c r="F17" s="183" t="e">
        <f t="shared" si="11"/>
        <v>#VALUE!</v>
      </c>
      <c r="G17" s="112"/>
      <c r="H17" s="152" t="e">
        <f t="shared" si="12"/>
        <v>#VALUE!</v>
      </c>
      <c r="I17" s="124" t="e">
        <f t="shared" si="13"/>
        <v>#VALUE!</v>
      </c>
      <c r="J17" s="124" t="e">
        <f t="shared" si="14"/>
        <v>#VALUE!</v>
      </c>
      <c r="K17" s="112"/>
      <c r="L17" s="158" t="e">
        <f t="shared" si="0"/>
        <v>#VALUE!</v>
      </c>
      <c r="M17" s="156" t="e">
        <f t="shared" si="15"/>
        <v>#VALUE!</v>
      </c>
      <c r="N17" s="124" t="e">
        <f t="shared" si="15"/>
        <v>#VALUE!</v>
      </c>
      <c r="O17" s="124" t="e">
        <f t="shared" si="15"/>
        <v>#VALUE!</v>
      </c>
      <c r="P17" s="124" t="e">
        <f t="shared" si="1"/>
        <v>#VALUE!</v>
      </c>
      <c r="Q17" s="124" t="e">
        <f t="shared" si="1"/>
        <v>#VALUE!</v>
      </c>
      <c r="R17" s="124" t="e">
        <f t="shared" si="1"/>
        <v>#VALUE!</v>
      </c>
      <c r="S17" s="124" t="e">
        <f t="shared" si="1"/>
        <v>#VALUE!</v>
      </c>
      <c r="T17" s="124" t="e">
        <f t="shared" si="1"/>
        <v>#VALUE!</v>
      </c>
      <c r="U17" s="124" t="e">
        <f t="shared" si="1"/>
        <v>#VALUE!</v>
      </c>
      <c r="V17" s="124" t="e">
        <f t="shared" si="1"/>
        <v>#VALUE!</v>
      </c>
      <c r="W17" s="124" t="e">
        <f t="shared" si="1"/>
        <v>#VALUE!</v>
      </c>
      <c r="X17" s="124" t="e">
        <f t="shared" si="1"/>
        <v>#VALUE!</v>
      </c>
      <c r="Y17" s="124" t="e">
        <f t="shared" si="1"/>
        <v>#VALUE!</v>
      </c>
      <c r="Z17" s="124" t="e">
        <f t="shared" si="1"/>
        <v>#VALUE!</v>
      </c>
      <c r="AA17" s="124" t="e">
        <f t="shared" si="1"/>
        <v>#VALUE!</v>
      </c>
      <c r="AB17" s="124" t="e">
        <f t="shared" si="1"/>
        <v>#VALUE!</v>
      </c>
      <c r="AC17" s="124" t="e">
        <f t="shared" si="1"/>
        <v>#VALUE!</v>
      </c>
      <c r="AD17" s="124" t="e">
        <f t="shared" si="1"/>
        <v>#VALUE!</v>
      </c>
      <c r="AE17" s="124" t="e">
        <f t="shared" si="1"/>
        <v>#VALUE!</v>
      </c>
      <c r="AF17" s="124" t="e">
        <f t="shared" si="2"/>
        <v>#VALUE!</v>
      </c>
      <c r="AG17" s="124" t="e">
        <f t="shared" si="2"/>
        <v>#VALUE!</v>
      </c>
      <c r="AH17" s="124" t="e">
        <f t="shared" si="2"/>
        <v>#VALUE!</v>
      </c>
      <c r="AI17" s="124" t="e">
        <f t="shared" si="2"/>
        <v>#VALUE!</v>
      </c>
      <c r="AJ17" s="124" t="e">
        <f t="shared" si="2"/>
        <v>#VALUE!</v>
      </c>
      <c r="AK17" s="124" t="e">
        <f t="shared" si="2"/>
        <v>#VALUE!</v>
      </c>
      <c r="AL17" s="124" t="e">
        <f t="shared" si="2"/>
        <v>#VALUE!</v>
      </c>
      <c r="AM17" s="124" t="e">
        <f t="shared" si="2"/>
        <v>#VALUE!</v>
      </c>
      <c r="AN17" s="124" t="e">
        <f t="shared" si="2"/>
        <v>#VALUE!</v>
      </c>
      <c r="AO17" s="124" t="e">
        <f t="shared" si="2"/>
        <v>#VALUE!</v>
      </c>
      <c r="AP17" s="124" t="e">
        <f t="shared" si="2"/>
        <v>#VALUE!</v>
      </c>
      <c r="AQ17" s="125"/>
      <c r="AR17" s="152" t="e">
        <f t="shared" si="3"/>
        <v>#VALUE!</v>
      </c>
      <c r="AS17" s="124" t="e">
        <f t="shared" si="16"/>
        <v>#VALUE!</v>
      </c>
      <c r="AT17" s="124" t="e">
        <f t="shared" si="17"/>
        <v>#VALUE!</v>
      </c>
      <c r="AU17" s="112"/>
      <c r="AV17" s="158" t="e">
        <f t="shared" si="4"/>
        <v>#VALUE!</v>
      </c>
      <c r="AW17" s="156" t="e">
        <f t="shared" si="18"/>
        <v>#VALUE!</v>
      </c>
      <c r="AX17" s="156" t="e">
        <f t="shared" si="5"/>
        <v>#VALUE!</v>
      </c>
      <c r="AY17" s="156" t="e">
        <f t="shared" si="5"/>
        <v>#VALUE!</v>
      </c>
      <c r="AZ17" s="156" t="e">
        <f t="shared" si="5"/>
        <v>#VALUE!</v>
      </c>
      <c r="BA17" s="156" t="e">
        <f t="shared" si="5"/>
        <v>#VALUE!</v>
      </c>
      <c r="BB17" s="156" t="e">
        <f t="shared" si="5"/>
        <v>#VALUE!</v>
      </c>
      <c r="BC17" s="156" t="e">
        <f t="shared" si="5"/>
        <v>#VALUE!</v>
      </c>
      <c r="BD17" s="156" t="e">
        <f t="shared" si="5"/>
        <v>#VALUE!</v>
      </c>
      <c r="BE17" s="156" t="e">
        <f t="shared" si="5"/>
        <v>#VALUE!</v>
      </c>
      <c r="BF17" s="125"/>
      <c r="BG17" s="152" t="e">
        <f t="shared" si="6"/>
        <v>#VALUE!</v>
      </c>
      <c r="BH17" s="124" t="e">
        <f t="shared" si="19"/>
        <v>#VALUE!</v>
      </c>
      <c r="BI17" s="124" t="e">
        <f t="shared" si="20"/>
        <v>#VALUE!</v>
      </c>
      <c r="BJ17" s="112"/>
      <c r="BK17" s="158" t="e">
        <f t="shared" si="7"/>
        <v>#VALUE!</v>
      </c>
      <c r="BL17" s="156" t="e">
        <f t="shared" si="8"/>
        <v>#VALUE!</v>
      </c>
      <c r="BM17" s="156" t="e">
        <f t="shared" si="8"/>
        <v>#VALUE!</v>
      </c>
      <c r="BN17" s="156" t="e">
        <f t="shared" si="8"/>
        <v>#VALUE!</v>
      </c>
      <c r="BO17" s="156" t="e">
        <f t="shared" si="8"/>
        <v>#VALUE!</v>
      </c>
      <c r="BP17" s="156" t="e">
        <f t="shared" si="8"/>
        <v>#VALUE!</v>
      </c>
      <c r="BQ17" s="156" t="e">
        <f t="shared" si="8"/>
        <v>#VALUE!</v>
      </c>
      <c r="BR17" s="156" t="e">
        <f t="shared" si="8"/>
        <v>#VALUE!</v>
      </c>
      <c r="BS17" s="156" t="e">
        <f t="shared" si="8"/>
        <v>#VALUE!</v>
      </c>
      <c r="BT17" s="156" t="e">
        <f t="shared" si="8"/>
        <v>#VALUE!</v>
      </c>
      <c r="BU17" s="113"/>
    </row>
    <row r="18" spans="1:73" ht="18" customHeight="1" x14ac:dyDescent="0.25">
      <c r="A18" s="111"/>
      <c r="B18" s="127" t="e">
        <f t="shared" si="21"/>
        <v>#VALUE!</v>
      </c>
      <c r="C18" s="112"/>
      <c r="D18" s="183" t="e">
        <f t="shared" si="9"/>
        <v>#VALUE!</v>
      </c>
      <c r="E18" s="183" t="e">
        <f t="shared" si="10"/>
        <v>#VALUE!</v>
      </c>
      <c r="F18" s="183" t="e">
        <f t="shared" si="11"/>
        <v>#VALUE!</v>
      </c>
      <c r="G18" s="112"/>
      <c r="H18" s="152" t="e">
        <f t="shared" si="12"/>
        <v>#VALUE!</v>
      </c>
      <c r="I18" s="124" t="e">
        <f t="shared" si="13"/>
        <v>#VALUE!</v>
      </c>
      <c r="J18" s="124" t="e">
        <f t="shared" si="14"/>
        <v>#VALUE!</v>
      </c>
      <c r="K18" s="112"/>
      <c r="L18" s="158" t="e">
        <f t="shared" si="0"/>
        <v>#VALUE!</v>
      </c>
      <c r="M18" s="156" t="e">
        <f t="shared" si="15"/>
        <v>#VALUE!</v>
      </c>
      <c r="N18" s="124" t="e">
        <f t="shared" si="15"/>
        <v>#VALUE!</v>
      </c>
      <c r="O18" s="124" t="e">
        <f t="shared" si="15"/>
        <v>#VALUE!</v>
      </c>
      <c r="P18" s="124" t="e">
        <f t="shared" si="1"/>
        <v>#VALUE!</v>
      </c>
      <c r="Q18" s="124" t="e">
        <f t="shared" si="1"/>
        <v>#VALUE!</v>
      </c>
      <c r="R18" s="124" t="e">
        <f t="shared" si="1"/>
        <v>#VALUE!</v>
      </c>
      <c r="S18" s="124" t="e">
        <f t="shared" si="1"/>
        <v>#VALUE!</v>
      </c>
      <c r="T18" s="124" t="e">
        <f t="shared" si="1"/>
        <v>#VALUE!</v>
      </c>
      <c r="U18" s="124" t="e">
        <f t="shared" si="1"/>
        <v>#VALUE!</v>
      </c>
      <c r="V18" s="124" t="e">
        <f t="shared" si="1"/>
        <v>#VALUE!</v>
      </c>
      <c r="W18" s="124" t="e">
        <f t="shared" si="1"/>
        <v>#VALUE!</v>
      </c>
      <c r="X18" s="124" t="e">
        <f t="shared" si="1"/>
        <v>#VALUE!</v>
      </c>
      <c r="Y18" s="124" t="e">
        <f t="shared" si="1"/>
        <v>#VALUE!</v>
      </c>
      <c r="Z18" s="124" t="e">
        <f t="shared" si="1"/>
        <v>#VALUE!</v>
      </c>
      <c r="AA18" s="124" t="e">
        <f t="shared" si="1"/>
        <v>#VALUE!</v>
      </c>
      <c r="AB18" s="124" t="e">
        <f t="shared" si="1"/>
        <v>#VALUE!</v>
      </c>
      <c r="AC18" s="124" t="e">
        <f t="shared" si="1"/>
        <v>#VALUE!</v>
      </c>
      <c r="AD18" s="124" t="e">
        <f t="shared" si="1"/>
        <v>#VALUE!</v>
      </c>
      <c r="AE18" s="124" t="e">
        <f t="shared" si="1"/>
        <v>#VALUE!</v>
      </c>
      <c r="AF18" s="124" t="e">
        <f t="shared" si="2"/>
        <v>#VALUE!</v>
      </c>
      <c r="AG18" s="124" t="e">
        <f t="shared" si="2"/>
        <v>#VALUE!</v>
      </c>
      <c r="AH18" s="124" t="e">
        <f t="shared" si="2"/>
        <v>#VALUE!</v>
      </c>
      <c r="AI18" s="124" t="e">
        <f t="shared" si="2"/>
        <v>#VALUE!</v>
      </c>
      <c r="AJ18" s="124" t="e">
        <f t="shared" si="2"/>
        <v>#VALUE!</v>
      </c>
      <c r="AK18" s="124" t="e">
        <f t="shared" si="2"/>
        <v>#VALUE!</v>
      </c>
      <c r="AL18" s="124" t="e">
        <f t="shared" si="2"/>
        <v>#VALUE!</v>
      </c>
      <c r="AM18" s="124" t="e">
        <f t="shared" si="2"/>
        <v>#VALUE!</v>
      </c>
      <c r="AN18" s="124" t="e">
        <f t="shared" si="2"/>
        <v>#VALUE!</v>
      </c>
      <c r="AO18" s="124" t="e">
        <f t="shared" si="2"/>
        <v>#VALUE!</v>
      </c>
      <c r="AP18" s="124" t="e">
        <f t="shared" si="2"/>
        <v>#VALUE!</v>
      </c>
      <c r="AQ18" s="125"/>
      <c r="AR18" s="152" t="e">
        <f t="shared" si="3"/>
        <v>#VALUE!</v>
      </c>
      <c r="AS18" s="124" t="e">
        <f t="shared" si="16"/>
        <v>#VALUE!</v>
      </c>
      <c r="AT18" s="124" t="e">
        <f t="shared" si="17"/>
        <v>#VALUE!</v>
      </c>
      <c r="AU18" s="112"/>
      <c r="AV18" s="158" t="e">
        <f t="shared" si="4"/>
        <v>#VALUE!</v>
      </c>
      <c r="AW18" s="156" t="e">
        <f t="shared" si="18"/>
        <v>#VALUE!</v>
      </c>
      <c r="AX18" s="156" t="e">
        <f t="shared" si="5"/>
        <v>#VALUE!</v>
      </c>
      <c r="AY18" s="156" t="e">
        <f t="shared" si="5"/>
        <v>#VALUE!</v>
      </c>
      <c r="AZ18" s="156" t="e">
        <f t="shared" si="5"/>
        <v>#VALUE!</v>
      </c>
      <c r="BA18" s="156" t="e">
        <f t="shared" si="5"/>
        <v>#VALUE!</v>
      </c>
      <c r="BB18" s="156" t="e">
        <f t="shared" si="5"/>
        <v>#VALUE!</v>
      </c>
      <c r="BC18" s="156" t="e">
        <f t="shared" si="5"/>
        <v>#VALUE!</v>
      </c>
      <c r="BD18" s="156" t="e">
        <f t="shared" si="5"/>
        <v>#VALUE!</v>
      </c>
      <c r="BE18" s="156" t="e">
        <f t="shared" si="5"/>
        <v>#VALUE!</v>
      </c>
      <c r="BF18" s="125"/>
      <c r="BG18" s="152" t="e">
        <f t="shared" si="6"/>
        <v>#VALUE!</v>
      </c>
      <c r="BH18" s="124" t="e">
        <f t="shared" si="19"/>
        <v>#VALUE!</v>
      </c>
      <c r="BI18" s="124" t="e">
        <f t="shared" si="20"/>
        <v>#VALUE!</v>
      </c>
      <c r="BJ18" s="112"/>
      <c r="BK18" s="158" t="e">
        <f t="shared" si="7"/>
        <v>#VALUE!</v>
      </c>
      <c r="BL18" s="156" t="e">
        <f t="shared" si="8"/>
        <v>#VALUE!</v>
      </c>
      <c r="BM18" s="156" t="e">
        <f t="shared" si="8"/>
        <v>#VALUE!</v>
      </c>
      <c r="BN18" s="156" t="e">
        <f t="shared" si="8"/>
        <v>#VALUE!</v>
      </c>
      <c r="BO18" s="156" t="e">
        <f t="shared" si="8"/>
        <v>#VALUE!</v>
      </c>
      <c r="BP18" s="156" t="e">
        <f t="shared" si="8"/>
        <v>#VALUE!</v>
      </c>
      <c r="BQ18" s="156" t="e">
        <f t="shared" si="8"/>
        <v>#VALUE!</v>
      </c>
      <c r="BR18" s="156" t="e">
        <f t="shared" si="8"/>
        <v>#VALUE!</v>
      </c>
      <c r="BS18" s="156" t="e">
        <f t="shared" si="8"/>
        <v>#VALUE!</v>
      </c>
      <c r="BT18" s="156" t="e">
        <f t="shared" si="8"/>
        <v>#VALUE!</v>
      </c>
      <c r="BU18" s="113"/>
    </row>
    <row r="19" spans="1:73" ht="18" customHeight="1" x14ac:dyDescent="0.25">
      <c r="A19" s="111"/>
      <c r="B19" s="127" t="e">
        <f t="shared" si="21"/>
        <v>#VALUE!</v>
      </c>
      <c r="C19" s="112"/>
      <c r="D19" s="183" t="e">
        <f t="shared" si="9"/>
        <v>#VALUE!</v>
      </c>
      <c r="E19" s="183" t="e">
        <f t="shared" si="10"/>
        <v>#VALUE!</v>
      </c>
      <c r="F19" s="183" t="e">
        <f t="shared" si="11"/>
        <v>#VALUE!</v>
      </c>
      <c r="G19" s="112"/>
      <c r="H19" s="152" t="e">
        <f t="shared" si="12"/>
        <v>#VALUE!</v>
      </c>
      <c r="I19" s="124" t="e">
        <f t="shared" si="13"/>
        <v>#VALUE!</v>
      </c>
      <c r="J19" s="124" t="e">
        <f t="shared" si="14"/>
        <v>#VALUE!</v>
      </c>
      <c r="K19" s="112"/>
      <c r="L19" s="158" t="e">
        <f t="shared" si="0"/>
        <v>#VALUE!</v>
      </c>
      <c r="M19" s="156" t="e">
        <f t="shared" si="15"/>
        <v>#VALUE!</v>
      </c>
      <c r="N19" s="124" t="e">
        <f t="shared" si="15"/>
        <v>#VALUE!</v>
      </c>
      <c r="O19" s="124" t="e">
        <f t="shared" si="15"/>
        <v>#VALUE!</v>
      </c>
      <c r="P19" s="124" t="e">
        <f t="shared" si="1"/>
        <v>#VALUE!</v>
      </c>
      <c r="Q19" s="124" t="e">
        <f t="shared" si="1"/>
        <v>#VALUE!</v>
      </c>
      <c r="R19" s="124" t="e">
        <f t="shared" si="1"/>
        <v>#VALUE!</v>
      </c>
      <c r="S19" s="124" t="e">
        <f t="shared" si="1"/>
        <v>#VALUE!</v>
      </c>
      <c r="T19" s="124" t="e">
        <f t="shared" si="1"/>
        <v>#VALUE!</v>
      </c>
      <c r="U19" s="124" t="e">
        <f t="shared" si="1"/>
        <v>#VALUE!</v>
      </c>
      <c r="V19" s="124" t="e">
        <f t="shared" si="1"/>
        <v>#VALUE!</v>
      </c>
      <c r="W19" s="124" t="e">
        <f t="shared" si="1"/>
        <v>#VALUE!</v>
      </c>
      <c r="X19" s="124" t="e">
        <f t="shared" si="1"/>
        <v>#VALUE!</v>
      </c>
      <c r="Y19" s="124" t="e">
        <f t="shared" si="1"/>
        <v>#VALUE!</v>
      </c>
      <c r="Z19" s="124" t="e">
        <f t="shared" si="1"/>
        <v>#VALUE!</v>
      </c>
      <c r="AA19" s="124" t="e">
        <f t="shared" si="1"/>
        <v>#VALUE!</v>
      </c>
      <c r="AB19" s="124" t="e">
        <f t="shared" si="1"/>
        <v>#VALUE!</v>
      </c>
      <c r="AC19" s="124" t="e">
        <f t="shared" si="1"/>
        <v>#VALUE!</v>
      </c>
      <c r="AD19" s="124" t="e">
        <f t="shared" si="1"/>
        <v>#VALUE!</v>
      </c>
      <c r="AE19" s="124" t="e">
        <f t="shared" si="1"/>
        <v>#VALUE!</v>
      </c>
      <c r="AF19" s="124" t="e">
        <f t="shared" si="2"/>
        <v>#VALUE!</v>
      </c>
      <c r="AG19" s="124" t="e">
        <f t="shared" si="2"/>
        <v>#VALUE!</v>
      </c>
      <c r="AH19" s="124" t="e">
        <f t="shared" si="2"/>
        <v>#VALUE!</v>
      </c>
      <c r="AI19" s="124" t="e">
        <f t="shared" si="2"/>
        <v>#VALUE!</v>
      </c>
      <c r="AJ19" s="124" t="e">
        <f t="shared" si="2"/>
        <v>#VALUE!</v>
      </c>
      <c r="AK19" s="124" t="e">
        <f t="shared" si="2"/>
        <v>#VALUE!</v>
      </c>
      <c r="AL19" s="124" t="e">
        <f t="shared" si="2"/>
        <v>#VALUE!</v>
      </c>
      <c r="AM19" s="124" t="e">
        <f t="shared" si="2"/>
        <v>#VALUE!</v>
      </c>
      <c r="AN19" s="124" t="e">
        <f t="shared" si="2"/>
        <v>#VALUE!</v>
      </c>
      <c r="AO19" s="124" t="e">
        <f t="shared" si="2"/>
        <v>#VALUE!</v>
      </c>
      <c r="AP19" s="124" t="e">
        <f t="shared" si="2"/>
        <v>#VALUE!</v>
      </c>
      <c r="AQ19" s="125"/>
      <c r="AR19" s="152" t="e">
        <f t="shared" si="3"/>
        <v>#VALUE!</v>
      </c>
      <c r="AS19" s="124" t="e">
        <f t="shared" si="16"/>
        <v>#VALUE!</v>
      </c>
      <c r="AT19" s="124" t="e">
        <f t="shared" si="17"/>
        <v>#VALUE!</v>
      </c>
      <c r="AU19" s="112"/>
      <c r="AV19" s="158" t="e">
        <f t="shared" si="4"/>
        <v>#VALUE!</v>
      </c>
      <c r="AW19" s="156" t="e">
        <f t="shared" si="18"/>
        <v>#VALUE!</v>
      </c>
      <c r="AX19" s="156" t="e">
        <f t="shared" si="5"/>
        <v>#VALUE!</v>
      </c>
      <c r="AY19" s="156" t="e">
        <f t="shared" si="5"/>
        <v>#VALUE!</v>
      </c>
      <c r="AZ19" s="156" t="e">
        <f t="shared" si="5"/>
        <v>#VALUE!</v>
      </c>
      <c r="BA19" s="156" t="e">
        <f t="shared" si="5"/>
        <v>#VALUE!</v>
      </c>
      <c r="BB19" s="156" t="e">
        <f t="shared" si="5"/>
        <v>#VALUE!</v>
      </c>
      <c r="BC19" s="156" t="e">
        <f t="shared" si="5"/>
        <v>#VALUE!</v>
      </c>
      <c r="BD19" s="156" t="e">
        <f t="shared" si="5"/>
        <v>#VALUE!</v>
      </c>
      <c r="BE19" s="156" t="e">
        <f t="shared" si="5"/>
        <v>#VALUE!</v>
      </c>
      <c r="BF19" s="125"/>
      <c r="BG19" s="152" t="e">
        <f t="shared" si="6"/>
        <v>#VALUE!</v>
      </c>
      <c r="BH19" s="124" t="e">
        <f t="shared" si="19"/>
        <v>#VALUE!</v>
      </c>
      <c r="BI19" s="124" t="e">
        <f t="shared" si="20"/>
        <v>#VALUE!</v>
      </c>
      <c r="BJ19" s="112"/>
      <c r="BK19" s="158" t="e">
        <f t="shared" si="7"/>
        <v>#VALUE!</v>
      </c>
      <c r="BL19" s="156" t="e">
        <f t="shared" si="8"/>
        <v>#VALUE!</v>
      </c>
      <c r="BM19" s="156" t="e">
        <f t="shared" si="8"/>
        <v>#VALUE!</v>
      </c>
      <c r="BN19" s="156" t="e">
        <f t="shared" si="8"/>
        <v>#VALUE!</v>
      </c>
      <c r="BO19" s="156" t="e">
        <f t="shared" si="8"/>
        <v>#VALUE!</v>
      </c>
      <c r="BP19" s="156" t="e">
        <f t="shared" si="8"/>
        <v>#VALUE!</v>
      </c>
      <c r="BQ19" s="156" t="e">
        <f t="shared" si="8"/>
        <v>#VALUE!</v>
      </c>
      <c r="BR19" s="156" t="e">
        <f t="shared" si="8"/>
        <v>#VALUE!</v>
      </c>
      <c r="BS19" s="156" t="e">
        <f t="shared" si="8"/>
        <v>#VALUE!</v>
      </c>
      <c r="BT19" s="156" t="e">
        <f t="shared" si="8"/>
        <v>#VALUE!</v>
      </c>
      <c r="BU19" s="113"/>
    </row>
    <row r="20" spans="1:73" ht="18" customHeight="1" x14ac:dyDescent="0.25">
      <c r="A20" s="111"/>
      <c r="B20" s="127" t="e">
        <f t="shared" si="21"/>
        <v>#VALUE!</v>
      </c>
      <c r="C20" s="112"/>
      <c r="D20" s="183" t="e">
        <f t="shared" si="9"/>
        <v>#VALUE!</v>
      </c>
      <c r="E20" s="183" t="e">
        <f t="shared" si="10"/>
        <v>#VALUE!</v>
      </c>
      <c r="F20" s="183" t="e">
        <f t="shared" si="11"/>
        <v>#VALUE!</v>
      </c>
      <c r="G20" s="112"/>
      <c r="H20" s="152" t="e">
        <f t="shared" si="12"/>
        <v>#VALUE!</v>
      </c>
      <c r="I20" s="124" t="e">
        <f t="shared" si="13"/>
        <v>#VALUE!</v>
      </c>
      <c r="J20" s="124" t="e">
        <f t="shared" si="14"/>
        <v>#VALUE!</v>
      </c>
      <c r="K20" s="112"/>
      <c r="L20" s="158" t="e">
        <f t="shared" si="0"/>
        <v>#VALUE!</v>
      </c>
      <c r="M20" s="156" t="e">
        <f t="shared" si="15"/>
        <v>#VALUE!</v>
      </c>
      <c r="N20" s="124" t="e">
        <f t="shared" si="15"/>
        <v>#VALUE!</v>
      </c>
      <c r="O20" s="124" t="e">
        <f t="shared" si="15"/>
        <v>#VALUE!</v>
      </c>
      <c r="P20" s="124" t="e">
        <f t="shared" si="1"/>
        <v>#VALUE!</v>
      </c>
      <c r="Q20" s="124" t="e">
        <f t="shared" si="1"/>
        <v>#VALUE!</v>
      </c>
      <c r="R20" s="124" t="e">
        <f t="shared" si="1"/>
        <v>#VALUE!</v>
      </c>
      <c r="S20" s="124" t="e">
        <f t="shared" si="1"/>
        <v>#VALUE!</v>
      </c>
      <c r="T20" s="124" t="e">
        <f t="shared" si="1"/>
        <v>#VALUE!</v>
      </c>
      <c r="U20" s="124" t="e">
        <f t="shared" si="1"/>
        <v>#VALUE!</v>
      </c>
      <c r="V20" s="124" t="e">
        <f t="shared" si="1"/>
        <v>#VALUE!</v>
      </c>
      <c r="W20" s="124" t="e">
        <f t="shared" si="1"/>
        <v>#VALUE!</v>
      </c>
      <c r="X20" s="124" t="e">
        <f t="shared" si="1"/>
        <v>#VALUE!</v>
      </c>
      <c r="Y20" s="124" t="e">
        <f t="shared" si="1"/>
        <v>#VALUE!</v>
      </c>
      <c r="Z20" s="124" t="e">
        <f t="shared" si="1"/>
        <v>#VALUE!</v>
      </c>
      <c r="AA20" s="124" t="e">
        <f t="shared" si="1"/>
        <v>#VALUE!</v>
      </c>
      <c r="AB20" s="124" t="e">
        <f t="shared" si="1"/>
        <v>#VALUE!</v>
      </c>
      <c r="AC20" s="124" t="e">
        <f t="shared" si="1"/>
        <v>#VALUE!</v>
      </c>
      <c r="AD20" s="124" t="e">
        <f t="shared" si="1"/>
        <v>#VALUE!</v>
      </c>
      <c r="AE20" s="124" t="e">
        <f t="shared" si="1"/>
        <v>#VALUE!</v>
      </c>
      <c r="AF20" s="124" t="e">
        <f t="shared" si="2"/>
        <v>#VALUE!</v>
      </c>
      <c r="AG20" s="124" t="e">
        <f t="shared" si="2"/>
        <v>#VALUE!</v>
      </c>
      <c r="AH20" s="124" t="e">
        <f t="shared" si="2"/>
        <v>#VALUE!</v>
      </c>
      <c r="AI20" s="124" t="e">
        <f t="shared" si="2"/>
        <v>#VALUE!</v>
      </c>
      <c r="AJ20" s="124" t="e">
        <f t="shared" si="2"/>
        <v>#VALUE!</v>
      </c>
      <c r="AK20" s="124" t="e">
        <f t="shared" si="2"/>
        <v>#VALUE!</v>
      </c>
      <c r="AL20" s="124" t="e">
        <f t="shared" si="2"/>
        <v>#VALUE!</v>
      </c>
      <c r="AM20" s="124" t="e">
        <f t="shared" si="2"/>
        <v>#VALUE!</v>
      </c>
      <c r="AN20" s="124" t="e">
        <f t="shared" si="2"/>
        <v>#VALUE!</v>
      </c>
      <c r="AO20" s="124" t="e">
        <f t="shared" si="2"/>
        <v>#VALUE!</v>
      </c>
      <c r="AP20" s="124" t="e">
        <f t="shared" si="2"/>
        <v>#VALUE!</v>
      </c>
      <c r="AQ20" s="125"/>
      <c r="AR20" s="152" t="e">
        <f t="shared" si="3"/>
        <v>#VALUE!</v>
      </c>
      <c r="AS20" s="124" t="e">
        <f t="shared" si="16"/>
        <v>#VALUE!</v>
      </c>
      <c r="AT20" s="124" t="e">
        <f t="shared" si="17"/>
        <v>#VALUE!</v>
      </c>
      <c r="AU20" s="112"/>
      <c r="AV20" s="158" t="e">
        <f t="shared" si="4"/>
        <v>#VALUE!</v>
      </c>
      <c r="AW20" s="156" t="e">
        <f t="shared" si="18"/>
        <v>#VALUE!</v>
      </c>
      <c r="AX20" s="156" t="e">
        <f t="shared" si="5"/>
        <v>#VALUE!</v>
      </c>
      <c r="AY20" s="156" t="e">
        <f t="shared" si="5"/>
        <v>#VALUE!</v>
      </c>
      <c r="AZ20" s="156" t="e">
        <f t="shared" si="5"/>
        <v>#VALUE!</v>
      </c>
      <c r="BA20" s="156" t="e">
        <f t="shared" si="5"/>
        <v>#VALUE!</v>
      </c>
      <c r="BB20" s="156" t="e">
        <f t="shared" si="5"/>
        <v>#VALUE!</v>
      </c>
      <c r="BC20" s="156" t="e">
        <f t="shared" si="5"/>
        <v>#VALUE!</v>
      </c>
      <c r="BD20" s="156" t="e">
        <f t="shared" si="5"/>
        <v>#VALUE!</v>
      </c>
      <c r="BE20" s="156" t="e">
        <f t="shared" si="5"/>
        <v>#VALUE!</v>
      </c>
      <c r="BF20" s="125"/>
      <c r="BG20" s="152" t="e">
        <f t="shared" si="6"/>
        <v>#VALUE!</v>
      </c>
      <c r="BH20" s="124" t="e">
        <f t="shared" si="19"/>
        <v>#VALUE!</v>
      </c>
      <c r="BI20" s="124" t="e">
        <f t="shared" si="20"/>
        <v>#VALUE!</v>
      </c>
      <c r="BJ20" s="112"/>
      <c r="BK20" s="158" t="e">
        <f t="shared" si="7"/>
        <v>#VALUE!</v>
      </c>
      <c r="BL20" s="156" t="e">
        <f t="shared" si="8"/>
        <v>#VALUE!</v>
      </c>
      <c r="BM20" s="156" t="e">
        <f t="shared" si="8"/>
        <v>#VALUE!</v>
      </c>
      <c r="BN20" s="156" t="e">
        <f t="shared" si="8"/>
        <v>#VALUE!</v>
      </c>
      <c r="BO20" s="156" t="e">
        <f t="shared" si="8"/>
        <v>#VALUE!</v>
      </c>
      <c r="BP20" s="156" t="e">
        <f t="shared" si="8"/>
        <v>#VALUE!</v>
      </c>
      <c r="BQ20" s="156" t="e">
        <f t="shared" si="8"/>
        <v>#VALUE!</v>
      </c>
      <c r="BR20" s="156" t="e">
        <f t="shared" si="8"/>
        <v>#VALUE!</v>
      </c>
      <c r="BS20" s="156" t="e">
        <f t="shared" si="8"/>
        <v>#VALUE!</v>
      </c>
      <c r="BT20" s="156" t="e">
        <f t="shared" si="8"/>
        <v>#VALUE!</v>
      </c>
      <c r="BU20" s="113"/>
    </row>
    <row r="21" spans="1:73" ht="18" customHeight="1" x14ac:dyDescent="0.25">
      <c r="A21" s="111"/>
      <c r="B21" s="127" t="e">
        <f t="shared" si="21"/>
        <v>#VALUE!</v>
      </c>
      <c r="C21" s="112"/>
      <c r="D21" s="183" t="e">
        <f t="shared" si="9"/>
        <v>#VALUE!</v>
      </c>
      <c r="E21" s="183" t="e">
        <f t="shared" si="10"/>
        <v>#VALUE!</v>
      </c>
      <c r="F21" s="183" t="e">
        <f t="shared" si="11"/>
        <v>#VALUE!</v>
      </c>
      <c r="G21" s="112"/>
      <c r="H21" s="152" t="e">
        <f t="shared" si="12"/>
        <v>#VALUE!</v>
      </c>
      <c r="I21" s="124" t="e">
        <f t="shared" si="13"/>
        <v>#VALUE!</v>
      </c>
      <c r="J21" s="124" t="e">
        <f t="shared" si="14"/>
        <v>#VALUE!</v>
      </c>
      <c r="K21" s="112"/>
      <c r="L21" s="158" t="e">
        <f t="shared" si="0"/>
        <v>#VALUE!</v>
      </c>
      <c r="M21" s="156" t="e">
        <f t="shared" si="15"/>
        <v>#VALUE!</v>
      </c>
      <c r="N21" s="124" t="e">
        <f t="shared" si="15"/>
        <v>#VALUE!</v>
      </c>
      <c r="O21" s="124" t="e">
        <f t="shared" si="15"/>
        <v>#VALUE!</v>
      </c>
      <c r="P21" s="124" t="e">
        <f t="shared" si="1"/>
        <v>#VALUE!</v>
      </c>
      <c r="Q21" s="124" t="e">
        <f t="shared" si="1"/>
        <v>#VALUE!</v>
      </c>
      <c r="R21" s="124" t="e">
        <f t="shared" si="1"/>
        <v>#VALUE!</v>
      </c>
      <c r="S21" s="124" t="e">
        <f t="shared" si="1"/>
        <v>#VALUE!</v>
      </c>
      <c r="T21" s="124" t="e">
        <f t="shared" si="1"/>
        <v>#VALUE!</v>
      </c>
      <c r="U21" s="124" t="e">
        <f t="shared" si="1"/>
        <v>#VALUE!</v>
      </c>
      <c r="V21" s="124" t="e">
        <f t="shared" si="1"/>
        <v>#VALUE!</v>
      </c>
      <c r="W21" s="124" t="e">
        <f t="shared" si="1"/>
        <v>#VALUE!</v>
      </c>
      <c r="X21" s="124" t="e">
        <f t="shared" si="1"/>
        <v>#VALUE!</v>
      </c>
      <c r="Y21" s="124" t="e">
        <f t="shared" si="1"/>
        <v>#VALUE!</v>
      </c>
      <c r="Z21" s="124" t="e">
        <f t="shared" si="1"/>
        <v>#VALUE!</v>
      </c>
      <c r="AA21" s="124" t="e">
        <f t="shared" si="1"/>
        <v>#VALUE!</v>
      </c>
      <c r="AB21" s="124" t="e">
        <f t="shared" si="1"/>
        <v>#VALUE!</v>
      </c>
      <c r="AC21" s="124" t="e">
        <f t="shared" si="1"/>
        <v>#VALUE!</v>
      </c>
      <c r="AD21" s="124" t="e">
        <f t="shared" si="1"/>
        <v>#VALUE!</v>
      </c>
      <c r="AE21" s="124" t="e">
        <f t="shared" si="1"/>
        <v>#VALUE!</v>
      </c>
      <c r="AF21" s="124" t="e">
        <f t="shared" si="2"/>
        <v>#VALUE!</v>
      </c>
      <c r="AG21" s="124" t="e">
        <f t="shared" si="2"/>
        <v>#VALUE!</v>
      </c>
      <c r="AH21" s="124" t="e">
        <f t="shared" si="2"/>
        <v>#VALUE!</v>
      </c>
      <c r="AI21" s="124" t="e">
        <f t="shared" si="2"/>
        <v>#VALUE!</v>
      </c>
      <c r="AJ21" s="124" t="e">
        <f t="shared" si="2"/>
        <v>#VALUE!</v>
      </c>
      <c r="AK21" s="124" t="e">
        <f t="shared" si="2"/>
        <v>#VALUE!</v>
      </c>
      <c r="AL21" s="124" t="e">
        <f t="shared" si="2"/>
        <v>#VALUE!</v>
      </c>
      <c r="AM21" s="124" t="e">
        <f t="shared" si="2"/>
        <v>#VALUE!</v>
      </c>
      <c r="AN21" s="124" t="e">
        <f t="shared" si="2"/>
        <v>#VALUE!</v>
      </c>
      <c r="AO21" s="124" t="e">
        <f t="shared" si="2"/>
        <v>#VALUE!</v>
      </c>
      <c r="AP21" s="124" t="e">
        <f t="shared" si="2"/>
        <v>#VALUE!</v>
      </c>
      <c r="AQ21" s="125"/>
      <c r="AR21" s="152" t="e">
        <f t="shared" si="3"/>
        <v>#VALUE!</v>
      </c>
      <c r="AS21" s="124" t="e">
        <f t="shared" si="16"/>
        <v>#VALUE!</v>
      </c>
      <c r="AT21" s="124" t="e">
        <f t="shared" si="17"/>
        <v>#VALUE!</v>
      </c>
      <c r="AU21" s="112"/>
      <c r="AV21" s="158" t="e">
        <f t="shared" si="4"/>
        <v>#VALUE!</v>
      </c>
      <c r="AW21" s="156" t="e">
        <f t="shared" si="18"/>
        <v>#VALUE!</v>
      </c>
      <c r="AX21" s="156" t="e">
        <f t="shared" si="5"/>
        <v>#VALUE!</v>
      </c>
      <c r="AY21" s="156" t="e">
        <f t="shared" si="5"/>
        <v>#VALUE!</v>
      </c>
      <c r="AZ21" s="156" t="e">
        <f t="shared" si="5"/>
        <v>#VALUE!</v>
      </c>
      <c r="BA21" s="156" t="e">
        <f t="shared" si="5"/>
        <v>#VALUE!</v>
      </c>
      <c r="BB21" s="156" t="e">
        <f t="shared" si="5"/>
        <v>#VALUE!</v>
      </c>
      <c r="BC21" s="156" t="e">
        <f t="shared" si="5"/>
        <v>#VALUE!</v>
      </c>
      <c r="BD21" s="156" t="e">
        <f t="shared" si="5"/>
        <v>#VALUE!</v>
      </c>
      <c r="BE21" s="156" t="e">
        <f t="shared" si="5"/>
        <v>#VALUE!</v>
      </c>
      <c r="BF21" s="125"/>
      <c r="BG21" s="152" t="e">
        <f t="shared" si="6"/>
        <v>#VALUE!</v>
      </c>
      <c r="BH21" s="124" t="e">
        <f t="shared" si="19"/>
        <v>#VALUE!</v>
      </c>
      <c r="BI21" s="124" t="e">
        <f t="shared" si="20"/>
        <v>#VALUE!</v>
      </c>
      <c r="BJ21" s="112"/>
      <c r="BK21" s="158" t="e">
        <f t="shared" si="7"/>
        <v>#VALUE!</v>
      </c>
      <c r="BL21" s="156" t="e">
        <f t="shared" si="8"/>
        <v>#VALUE!</v>
      </c>
      <c r="BM21" s="156" t="e">
        <f t="shared" si="8"/>
        <v>#VALUE!</v>
      </c>
      <c r="BN21" s="156" t="e">
        <f t="shared" si="8"/>
        <v>#VALUE!</v>
      </c>
      <c r="BO21" s="156" t="e">
        <f t="shared" si="8"/>
        <v>#VALUE!</v>
      </c>
      <c r="BP21" s="156" t="e">
        <f t="shared" si="8"/>
        <v>#VALUE!</v>
      </c>
      <c r="BQ21" s="156" t="e">
        <f t="shared" si="8"/>
        <v>#VALUE!</v>
      </c>
      <c r="BR21" s="156" t="e">
        <f t="shared" si="8"/>
        <v>#VALUE!</v>
      </c>
      <c r="BS21" s="156" t="e">
        <f t="shared" si="8"/>
        <v>#VALUE!</v>
      </c>
      <c r="BT21" s="156" t="e">
        <f t="shared" si="8"/>
        <v>#VALUE!</v>
      </c>
      <c r="BU21" s="113"/>
    </row>
    <row r="22" spans="1:73" ht="18" customHeight="1" x14ac:dyDescent="0.25">
      <c r="A22" s="111"/>
      <c r="B22" s="127" t="e">
        <f t="shared" si="21"/>
        <v>#VALUE!</v>
      </c>
      <c r="C22" s="112"/>
      <c r="D22" s="183" t="e">
        <f t="shared" si="9"/>
        <v>#VALUE!</v>
      </c>
      <c r="E22" s="183" t="e">
        <f t="shared" si="10"/>
        <v>#VALUE!</v>
      </c>
      <c r="F22" s="183" t="e">
        <f t="shared" si="11"/>
        <v>#VALUE!</v>
      </c>
      <c r="G22" s="112"/>
      <c r="H22" s="152" t="e">
        <f t="shared" si="12"/>
        <v>#VALUE!</v>
      </c>
      <c r="I22" s="124" t="e">
        <f t="shared" si="13"/>
        <v>#VALUE!</v>
      </c>
      <c r="J22" s="124" t="e">
        <f t="shared" si="14"/>
        <v>#VALUE!</v>
      </c>
      <c r="K22" s="112"/>
      <c r="L22" s="158" t="e">
        <f t="shared" si="0"/>
        <v>#VALUE!</v>
      </c>
      <c r="M22" s="156" t="e">
        <f t="shared" si="15"/>
        <v>#VALUE!</v>
      </c>
      <c r="N22" s="124" t="e">
        <f t="shared" si="15"/>
        <v>#VALUE!</v>
      </c>
      <c r="O22" s="124" t="e">
        <f t="shared" si="15"/>
        <v>#VALUE!</v>
      </c>
      <c r="P22" s="124" t="e">
        <f t="shared" si="1"/>
        <v>#VALUE!</v>
      </c>
      <c r="Q22" s="124" t="e">
        <f t="shared" si="1"/>
        <v>#VALUE!</v>
      </c>
      <c r="R22" s="124" t="e">
        <f t="shared" si="1"/>
        <v>#VALUE!</v>
      </c>
      <c r="S22" s="124" t="e">
        <f t="shared" si="1"/>
        <v>#VALUE!</v>
      </c>
      <c r="T22" s="124" t="e">
        <f t="shared" si="1"/>
        <v>#VALUE!</v>
      </c>
      <c r="U22" s="124" t="e">
        <f t="shared" si="1"/>
        <v>#VALUE!</v>
      </c>
      <c r="V22" s="124" t="e">
        <f t="shared" si="1"/>
        <v>#VALUE!</v>
      </c>
      <c r="W22" s="124" t="e">
        <f t="shared" si="1"/>
        <v>#VALUE!</v>
      </c>
      <c r="X22" s="124" t="e">
        <f t="shared" si="1"/>
        <v>#VALUE!</v>
      </c>
      <c r="Y22" s="124" t="e">
        <f t="shared" si="1"/>
        <v>#VALUE!</v>
      </c>
      <c r="Z22" s="124" t="e">
        <f t="shared" si="1"/>
        <v>#VALUE!</v>
      </c>
      <c r="AA22" s="124" t="e">
        <f t="shared" si="1"/>
        <v>#VALUE!</v>
      </c>
      <c r="AB22" s="124" t="e">
        <f t="shared" si="1"/>
        <v>#VALUE!</v>
      </c>
      <c r="AC22" s="124" t="e">
        <f t="shared" si="1"/>
        <v>#VALUE!</v>
      </c>
      <c r="AD22" s="124" t="e">
        <f t="shared" si="1"/>
        <v>#VALUE!</v>
      </c>
      <c r="AE22" s="124" t="e">
        <f t="shared" si="1"/>
        <v>#VALUE!</v>
      </c>
      <c r="AF22" s="124" t="e">
        <f t="shared" si="2"/>
        <v>#VALUE!</v>
      </c>
      <c r="AG22" s="124" t="e">
        <f t="shared" si="2"/>
        <v>#VALUE!</v>
      </c>
      <c r="AH22" s="124" t="e">
        <f t="shared" si="2"/>
        <v>#VALUE!</v>
      </c>
      <c r="AI22" s="124" t="e">
        <f t="shared" si="2"/>
        <v>#VALUE!</v>
      </c>
      <c r="AJ22" s="124" t="e">
        <f t="shared" si="2"/>
        <v>#VALUE!</v>
      </c>
      <c r="AK22" s="124" t="e">
        <f t="shared" si="2"/>
        <v>#VALUE!</v>
      </c>
      <c r="AL22" s="124" t="e">
        <f t="shared" si="2"/>
        <v>#VALUE!</v>
      </c>
      <c r="AM22" s="124" t="e">
        <f t="shared" si="2"/>
        <v>#VALUE!</v>
      </c>
      <c r="AN22" s="124" t="e">
        <f t="shared" si="2"/>
        <v>#VALUE!</v>
      </c>
      <c r="AO22" s="124" t="e">
        <f t="shared" si="2"/>
        <v>#VALUE!</v>
      </c>
      <c r="AP22" s="124" t="e">
        <f t="shared" si="2"/>
        <v>#VALUE!</v>
      </c>
      <c r="AQ22" s="125"/>
      <c r="AR22" s="152" t="e">
        <f t="shared" si="3"/>
        <v>#VALUE!</v>
      </c>
      <c r="AS22" s="124" t="e">
        <f t="shared" si="16"/>
        <v>#VALUE!</v>
      </c>
      <c r="AT22" s="124" t="e">
        <f t="shared" si="17"/>
        <v>#VALUE!</v>
      </c>
      <c r="AU22" s="112"/>
      <c r="AV22" s="158" t="e">
        <f t="shared" si="4"/>
        <v>#VALUE!</v>
      </c>
      <c r="AW22" s="156" t="e">
        <f t="shared" si="18"/>
        <v>#VALUE!</v>
      </c>
      <c r="AX22" s="156" t="e">
        <f t="shared" si="5"/>
        <v>#VALUE!</v>
      </c>
      <c r="AY22" s="156" t="e">
        <f t="shared" si="5"/>
        <v>#VALUE!</v>
      </c>
      <c r="AZ22" s="156" t="e">
        <f t="shared" si="5"/>
        <v>#VALUE!</v>
      </c>
      <c r="BA22" s="156" t="e">
        <f t="shared" si="5"/>
        <v>#VALUE!</v>
      </c>
      <c r="BB22" s="156" t="e">
        <f t="shared" si="5"/>
        <v>#VALUE!</v>
      </c>
      <c r="BC22" s="156" t="e">
        <f t="shared" si="5"/>
        <v>#VALUE!</v>
      </c>
      <c r="BD22" s="156" t="e">
        <f t="shared" si="5"/>
        <v>#VALUE!</v>
      </c>
      <c r="BE22" s="156" t="e">
        <f t="shared" si="5"/>
        <v>#VALUE!</v>
      </c>
      <c r="BF22" s="125"/>
      <c r="BG22" s="152" t="e">
        <f t="shared" si="6"/>
        <v>#VALUE!</v>
      </c>
      <c r="BH22" s="124" t="e">
        <f t="shared" si="19"/>
        <v>#VALUE!</v>
      </c>
      <c r="BI22" s="124" t="e">
        <f t="shared" si="20"/>
        <v>#VALUE!</v>
      </c>
      <c r="BJ22" s="112"/>
      <c r="BK22" s="158" t="e">
        <f t="shared" si="7"/>
        <v>#VALUE!</v>
      </c>
      <c r="BL22" s="156" t="e">
        <f t="shared" si="8"/>
        <v>#VALUE!</v>
      </c>
      <c r="BM22" s="156" t="e">
        <f t="shared" si="8"/>
        <v>#VALUE!</v>
      </c>
      <c r="BN22" s="156" t="e">
        <f t="shared" si="8"/>
        <v>#VALUE!</v>
      </c>
      <c r="BO22" s="156" t="e">
        <f t="shared" si="8"/>
        <v>#VALUE!</v>
      </c>
      <c r="BP22" s="156" t="e">
        <f t="shared" si="8"/>
        <v>#VALUE!</v>
      </c>
      <c r="BQ22" s="156" t="e">
        <f t="shared" si="8"/>
        <v>#VALUE!</v>
      </c>
      <c r="BR22" s="156" t="e">
        <f t="shared" si="8"/>
        <v>#VALUE!</v>
      </c>
      <c r="BS22" s="156" t="e">
        <f t="shared" si="8"/>
        <v>#VALUE!</v>
      </c>
      <c r="BT22" s="156" t="e">
        <f t="shared" si="8"/>
        <v>#VALUE!</v>
      </c>
      <c r="BU22" s="113"/>
    </row>
    <row r="23" spans="1:73" ht="18" customHeight="1" x14ac:dyDescent="0.25">
      <c r="A23" s="111"/>
      <c r="B23" s="127" t="e">
        <f t="shared" si="21"/>
        <v>#VALUE!</v>
      </c>
      <c r="C23" s="112"/>
      <c r="D23" s="183" t="e">
        <f t="shared" si="9"/>
        <v>#VALUE!</v>
      </c>
      <c r="E23" s="183" t="e">
        <f t="shared" si="10"/>
        <v>#VALUE!</v>
      </c>
      <c r="F23" s="183" t="e">
        <f t="shared" si="11"/>
        <v>#VALUE!</v>
      </c>
      <c r="G23" s="112"/>
      <c r="H23" s="152" t="e">
        <f t="shared" si="12"/>
        <v>#VALUE!</v>
      </c>
      <c r="I23" s="124" t="e">
        <f t="shared" si="13"/>
        <v>#VALUE!</v>
      </c>
      <c r="J23" s="124" t="e">
        <f t="shared" si="14"/>
        <v>#VALUE!</v>
      </c>
      <c r="K23" s="112"/>
      <c r="L23" s="158" t="e">
        <f t="shared" si="0"/>
        <v>#VALUE!</v>
      </c>
      <c r="M23" s="156" t="e">
        <f t="shared" si="15"/>
        <v>#VALUE!</v>
      </c>
      <c r="N23" s="124" t="e">
        <f t="shared" si="15"/>
        <v>#VALUE!</v>
      </c>
      <c r="O23" s="124" t="e">
        <f t="shared" si="15"/>
        <v>#VALUE!</v>
      </c>
      <c r="P23" s="124" t="e">
        <f t="shared" si="1"/>
        <v>#VALUE!</v>
      </c>
      <c r="Q23" s="124" t="e">
        <f t="shared" si="1"/>
        <v>#VALUE!</v>
      </c>
      <c r="R23" s="124" t="e">
        <f t="shared" si="1"/>
        <v>#VALUE!</v>
      </c>
      <c r="S23" s="124" t="e">
        <f t="shared" si="1"/>
        <v>#VALUE!</v>
      </c>
      <c r="T23" s="124" t="e">
        <f t="shared" si="1"/>
        <v>#VALUE!</v>
      </c>
      <c r="U23" s="124" t="e">
        <f t="shared" si="1"/>
        <v>#VALUE!</v>
      </c>
      <c r="V23" s="124" t="e">
        <f t="shared" si="1"/>
        <v>#VALUE!</v>
      </c>
      <c r="W23" s="124" t="e">
        <f t="shared" si="1"/>
        <v>#VALUE!</v>
      </c>
      <c r="X23" s="124" t="e">
        <f t="shared" si="1"/>
        <v>#VALUE!</v>
      </c>
      <c r="Y23" s="124" t="e">
        <f t="shared" si="1"/>
        <v>#VALUE!</v>
      </c>
      <c r="Z23" s="124" t="e">
        <f t="shared" si="1"/>
        <v>#VALUE!</v>
      </c>
      <c r="AA23" s="124" t="e">
        <f t="shared" si="1"/>
        <v>#VALUE!</v>
      </c>
      <c r="AB23" s="124" t="e">
        <f t="shared" si="1"/>
        <v>#VALUE!</v>
      </c>
      <c r="AC23" s="124" t="e">
        <f t="shared" si="1"/>
        <v>#VALUE!</v>
      </c>
      <c r="AD23" s="124" t="e">
        <f t="shared" si="1"/>
        <v>#VALUE!</v>
      </c>
      <c r="AE23" s="124" t="e">
        <f t="shared" si="1"/>
        <v>#VALUE!</v>
      </c>
      <c r="AF23" s="124" t="e">
        <f t="shared" si="2"/>
        <v>#VALUE!</v>
      </c>
      <c r="AG23" s="124" t="e">
        <f t="shared" si="2"/>
        <v>#VALUE!</v>
      </c>
      <c r="AH23" s="124" t="e">
        <f t="shared" si="2"/>
        <v>#VALUE!</v>
      </c>
      <c r="AI23" s="124" t="e">
        <f t="shared" si="2"/>
        <v>#VALUE!</v>
      </c>
      <c r="AJ23" s="124" t="e">
        <f t="shared" si="2"/>
        <v>#VALUE!</v>
      </c>
      <c r="AK23" s="124" t="e">
        <f t="shared" si="2"/>
        <v>#VALUE!</v>
      </c>
      <c r="AL23" s="124" t="e">
        <f t="shared" si="2"/>
        <v>#VALUE!</v>
      </c>
      <c r="AM23" s="124" t="e">
        <f t="shared" si="2"/>
        <v>#VALUE!</v>
      </c>
      <c r="AN23" s="124" t="e">
        <f t="shared" si="2"/>
        <v>#VALUE!</v>
      </c>
      <c r="AO23" s="124" t="e">
        <f t="shared" si="2"/>
        <v>#VALUE!</v>
      </c>
      <c r="AP23" s="124" t="e">
        <f t="shared" si="2"/>
        <v>#VALUE!</v>
      </c>
      <c r="AQ23" s="125"/>
      <c r="AR23" s="152" t="e">
        <f t="shared" si="3"/>
        <v>#VALUE!</v>
      </c>
      <c r="AS23" s="124" t="e">
        <f t="shared" si="16"/>
        <v>#VALUE!</v>
      </c>
      <c r="AT23" s="124" t="e">
        <f t="shared" si="17"/>
        <v>#VALUE!</v>
      </c>
      <c r="AU23" s="112"/>
      <c r="AV23" s="158" t="e">
        <f t="shared" si="4"/>
        <v>#VALUE!</v>
      </c>
      <c r="AW23" s="156" t="e">
        <f t="shared" si="18"/>
        <v>#VALUE!</v>
      </c>
      <c r="AX23" s="156" t="e">
        <f t="shared" si="5"/>
        <v>#VALUE!</v>
      </c>
      <c r="AY23" s="156" t="e">
        <f t="shared" si="5"/>
        <v>#VALUE!</v>
      </c>
      <c r="AZ23" s="156" t="e">
        <f t="shared" si="5"/>
        <v>#VALUE!</v>
      </c>
      <c r="BA23" s="156" t="e">
        <f t="shared" si="5"/>
        <v>#VALUE!</v>
      </c>
      <c r="BB23" s="156" t="e">
        <f t="shared" si="5"/>
        <v>#VALUE!</v>
      </c>
      <c r="BC23" s="156" t="e">
        <f t="shared" si="5"/>
        <v>#VALUE!</v>
      </c>
      <c r="BD23" s="156" t="e">
        <f t="shared" si="5"/>
        <v>#VALUE!</v>
      </c>
      <c r="BE23" s="156" t="e">
        <f t="shared" si="5"/>
        <v>#VALUE!</v>
      </c>
      <c r="BF23" s="125"/>
      <c r="BG23" s="152" t="e">
        <f t="shared" si="6"/>
        <v>#VALUE!</v>
      </c>
      <c r="BH23" s="124" t="e">
        <f t="shared" si="19"/>
        <v>#VALUE!</v>
      </c>
      <c r="BI23" s="124" t="e">
        <f t="shared" si="20"/>
        <v>#VALUE!</v>
      </c>
      <c r="BJ23" s="112"/>
      <c r="BK23" s="158" t="e">
        <f t="shared" si="7"/>
        <v>#VALUE!</v>
      </c>
      <c r="BL23" s="156" t="e">
        <f t="shared" si="8"/>
        <v>#VALUE!</v>
      </c>
      <c r="BM23" s="156" t="e">
        <f t="shared" si="8"/>
        <v>#VALUE!</v>
      </c>
      <c r="BN23" s="156" t="e">
        <f t="shared" si="8"/>
        <v>#VALUE!</v>
      </c>
      <c r="BO23" s="156" t="e">
        <f t="shared" si="8"/>
        <v>#VALUE!</v>
      </c>
      <c r="BP23" s="156" t="e">
        <f t="shared" si="8"/>
        <v>#VALUE!</v>
      </c>
      <c r="BQ23" s="156" t="e">
        <f t="shared" si="8"/>
        <v>#VALUE!</v>
      </c>
      <c r="BR23" s="156" t="e">
        <f t="shared" si="8"/>
        <v>#VALUE!</v>
      </c>
      <c r="BS23" s="156" t="e">
        <f t="shared" si="8"/>
        <v>#VALUE!</v>
      </c>
      <c r="BT23" s="156" t="e">
        <f t="shared" si="8"/>
        <v>#VALUE!</v>
      </c>
      <c r="BU23" s="113"/>
    </row>
    <row r="24" spans="1:73" ht="18" customHeight="1" x14ac:dyDescent="0.25">
      <c r="A24" s="111"/>
      <c r="B24" s="127" t="e">
        <f t="shared" si="21"/>
        <v>#VALUE!</v>
      </c>
      <c r="C24" s="112"/>
      <c r="D24" s="183" t="e">
        <f t="shared" si="9"/>
        <v>#VALUE!</v>
      </c>
      <c r="E24" s="183" t="e">
        <f t="shared" si="10"/>
        <v>#VALUE!</v>
      </c>
      <c r="F24" s="183" t="e">
        <f t="shared" si="11"/>
        <v>#VALUE!</v>
      </c>
      <c r="G24" s="112"/>
      <c r="H24" s="152" t="e">
        <f t="shared" ref="H24:H71" si="22">SUM(M24:AP24)</f>
        <v>#VALUE!</v>
      </c>
      <c r="I24" s="124" t="e">
        <f t="shared" si="13"/>
        <v>#VALUE!</v>
      </c>
      <c r="J24" s="124" t="e">
        <f t="shared" si="14"/>
        <v>#VALUE!</v>
      </c>
      <c r="K24" s="112"/>
      <c r="L24" s="158" t="e">
        <f t="shared" si="0"/>
        <v>#VALUE!</v>
      </c>
      <c r="M24" s="156" t="e">
        <f t="shared" si="15"/>
        <v>#VALUE!</v>
      </c>
      <c r="N24" s="124" t="e">
        <f t="shared" si="15"/>
        <v>#VALUE!</v>
      </c>
      <c r="O24" s="124" t="e">
        <f t="shared" si="15"/>
        <v>#VALUE!</v>
      </c>
      <c r="P24" s="124" t="e">
        <f t="shared" si="1"/>
        <v>#VALUE!</v>
      </c>
      <c r="Q24" s="124" t="e">
        <f t="shared" si="1"/>
        <v>#VALUE!</v>
      </c>
      <c r="R24" s="124" t="e">
        <f t="shared" si="1"/>
        <v>#VALUE!</v>
      </c>
      <c r="S24" s="124" t="e">
        <f t="shared" si="1"/>
        <v>#VALUE!</v>
      </c>
      <c r="T24" s="124" t="e">
        <f t="shared" si="1"/>
        <v>#VALUE!</v>
      </c>
      <c r="U24" s="124" t="e">
        <f t="shared" si="1"/>
        <v>#VALUE!</v>
      </c>
      <c r="V24" s="124" t="e">
        <f t="shared" si="1"/>
        <v>#VALUE!</v>
      </c>
      <c r="W24" s="124" t="e">
        <f t="shared" si="1"/>
        <v>#VALUE!</v>
      </c>
      <c r="X24" s="124" t="e">
        <f t="shared" si="1"/>
        <v>#VALUE!</v>
      </c>
      <c r="Y24" s="124" t="e">
        <f t="shared" si="1"/>
        <v>#VALUE!</v>
      </c>
      <c r="Z24" s="124" t="e">
        <f t="shared" si="1"/>
        <v>#VALUE!</v>
      </c>
      <c r="AA24" s="124" t="e">
        <f t="shared" si="1"/>
        <v>#VALUE!</v>
      </c>
      <c r="AB24" s="124" t="e">
        <f t="shared" si="1"/>
        <v>#VALUE!</v>
      </c>
      <c r="AC24" s="124" t="e">
        <f t="shared" si="1"/>
        <v>#VALUE!</v>
      </c>
      <c r="AD24" s="124" t="e">
        <f t="shared" si="1"/>
        <v>#VALUE!</v>
      </c>
      <c r="AE24" s="124" t="e">
        <f t="shared" si="1"/>
        <v>#VALUE!</v>
      </c>
      <c r="AF24" s="124" t="e">
        <f t="shared" si="2"/>
        <v>#VALUE!</v>
      </c>
      <c r="AG24" s="124" t="e">
        <f t="shared" si="2"/>
        <v>#VALUE!</v>
      </c>
      <c r="AH24" s="124" t="e">
        <f t="shared" si="2"/>
        <v>#VALUE!</v>
      </c>
      <c r="AI24" s="124" t="e">
        <f t="shared" si="2"/>
        <v>#VALUE!</v>
      </c>
      <c r="AJ24" s="124" t="e">
        <f t="shared" si="2"/>
        <v>#VALUE!</v>
      </c>
      <c r="AK24" s="124" t="e">
        <f t="shared" si="2"/>
        <v>#VALUE!</v>
      </c>
      <c r="AL24" s="124" t="e">
        <f t="shared" si="2"/>
        <v>#VALUE!</v>
      </c>
      <c r="AM24" s="124" t="e">
        <f t="shared" si="2"/>
        <v>#VALUE!</v>
      </c>
      <c r="AN24" s="124" t="e">
        <f t="shared" si="2"/>
        <v>#VALUE!</v>
      </c>
      <c r="AO24" s="124" t="e">
        <f t="shared" si="2"/>
        <v>#VALUE!</v>
      </c>
      <c r="AP24" s="124" t="e">
        <f t="shared" si="2"/>
        <v>#VALUE!</v>
      </c>
      <c r="AQ24" s="125"/>
      <c r="AR24" s="152" t="e">
        <f t="shared" si="3"/>
        <v>#VALUE!</v>
      </c>
      <c r="AS24" s="124" t="e">
        <f t="shared" si="16"/>
        <v>#VALUE!</v>
      </c>
      <c r="AT24" s="124" t="e">
        <f t="shared" si="17"/>
        <v>#VALUE!</v>
      </c>
      <c r="AU24" s="112"/>
      <c r="AV24" s="158" t="e">
        <f t="shared" si="4"/>
        <v>#VALUE!</v>
      </c>
      <c r="AW24" s="156" t="e">
        <f t="shared" si="18"/>
        <v>#VALUE!</v>
      </c>
      <c r="AX24" s="156" t="e">
        <f t="shared" si="5"/>
        <v>#VALUE!</v>
      </c>
      <c r="AY24" s="156" t="e">
        <f t="shared" si="5"/>
        <v>#VALUE!</v>
      </c>
      <c r="AZ24" s="156" t="e">
        <f t="shared" si="5"/>
        <v>#VALUE!</v>
      </c>
      <c r="BA24" s="156" t="e">
        <f t="shared" si="5"/>
        <v>#VALUE!</v>
      </c>
      <c r="BB24" s="156" t="e">
        <f t="shared" si="5"/>
        <v>#VALUE!</v>
      </c>
      <c r="BC24" s="156" t="e">
        <f t="shared" si="5"/>
        <v>#VALUE!</v>
      </c>
      <c r="BD24" s="156" t="e">
        <f t="shared" si="5"/>
        <v>#VALUE!</v>
      </c>
      <c r="BE24" s="156" t="e">
        <f t="shared" si="5"/>
        <v>#VALUE!</v>
      </c>
      <c r="BF24" s="125"/>
      <c r="BG24" s="152" t="e">
        <f t="shared" si="6"/>
        <v>#VALUE!</v>
      </c>
      <c r="BH24" s="124" t="e">
        <f t="shared" si="19"/>
        <v>#VALUE!</v>
      </c>
      <c r="BI24" s="124" t="e">
        <f t="shared" si="20"/>
        <v>#VALUE!</v>
      </c>
      <c r="BJ24" s="112"/>
      <c r="BK24" s="158" t="e">
        <f t="shared" si="7"/>
        <v>#VALUE!</v>
      </c>
      <c r="BL24" s="156" t="e">
        <f t="shared" si="8"/>
        <v>#VALUE!</v>
      </c>
      <c r="BM24" s="156" t="e">
        <f t="shared" si="8"/>
        <v>#VALUE!</v>
      </c>
      <c r="BN24" s="156" t="e">
        <f t="shared" si="8"/>
        <v>#VALUE!</v>
      </c>
      <c r="BO24" s="156" t="e">
        <f t="shared" si="8"/>
        <v>#VALUE!</v>
      </c>
      <c r="BP24" s="156" t="e">
        <f t="shared" si="8"/>
        <v>#VALUE!</v>
      </c>
      <c r="BQ24" s="156" t="e">
        <f t="shared" si="8"/>
        <v>#VALUE!</v>
      </c>
      <c r="BR24" s="156" t="e">
        <f t="shared" si="8"/>
        <v>#VALUE!</v>
      </c>
      <c r="BS24" s="156" t="e">
        <f t="shared" si="8"/>
        <v>#VALUE!</v>
      </c>
      <c r="BT24" s="156" t="e">
        <f t="shared" si="8"/>
        <v>#VALUE!</v>
      </c>
      <c r="BU24" s="113"/>
    </row>
    <row r="25" spans="1:73" ht="18" customHeight="1" x14ac:dyDescent="0.25">
      <c r="A25" s="111"/>
      <c r="B25" s="127" t="e">
        <f t="shared" si="21"/>
        <v>#VALUE!</v>
      </c>
      <c r="C25" s="112"/>
      <c r="D25" s="183" t="e">
        <f t="shared" si="9"/>
        <v>#VALUE!</v>
      </c>
      <c r="E25" s="183" t="e">
        <f t="shared" si="10"/>
        <v>#VALUE!</v>
      </c>
      <c r="F25" s="183" t="e">
        <f t="shared" si="11"/>
        <v>#VALUE!</v>
      </c>
      <c r="G25" s="112"/>
      <c r="H25" s="152" t="e">
        <f t="shared" si="22"/>
        <v>#VALUE!</v>
      </c>
      <c r="I25" s="124" t="e">
        <f t="shared" si="13"/>
        <v>#VALUE!</v>
      </c>
      <c r="J25" s="124" t="e">
        <f t="shared" si="14"/>
        <v>#VALUE!</v>
      </c>
      <c r="K25" s="112"/>
      <c r="L25" s="158" t="e">
        <f t="shared" si="0"/>
        <v>#VALUE!</v>
      </c>
      <c r="M25" s="156" t="e">
        <f t="shared" si="15"/>
        <v>#VALUE!</v>
      </c>
      <c r="N25" s="124" t="e">
        <f t="shared" si="15"/>
        <v>#VALUE!</v>
      </c>
      <c r="O25" s="124" t="e">
        <f t="shared" si="15"/>
        <v>#VALUE!</v>
      </c>
      <c r="P25" s="124" t="e">
        <f t="shared" si="1"/>
        <v>#VALUE!</v>
      </c>
      <c r="Q25" s="124" t="e">
        <f t="shared" si="1"/>
        <v>#VALUE!</v>
      </c>
      <c r="R25" s="124" t="e">
        <f t="shared" si="1"/>
        <v>#VALUE!</v>
      </c>
      <c r="S25" s="124" t="e">
        <f t="shared" si="1"/>
        <v>#VALUE!</v>
      </c>
      <c r="T25" s="124" t="e">
        <f t="shared" si="1"/>
        <v>#VALUE!</v>
      </c>
      <c r="U25" s="124" t="e">
        <f t="shared" si="1"/>
        <v>#VALUE!</v>
      </c>
      <c r="V25" s="124" t="e">
        <f t="shared" si="1"/>
        <v>#VALUE!</v>
      </c>
      <c r="W25" s="124" t="e">
        <f t="shared" si="1"/>
        <v>#VALUE!</v>
      </c>
      <c r="X25" s="124" t="e">
        <f t="shared" si="1"/>
        <v>#VALUE!</v>
      </c>
      <c r="Y25" s="124" t="e">
        <f t="shared" si="1"/>
        <v>#VALUE!</v>
      </c>
      <c r="Z25" s="124" t="e">
        <f t="shared" si="1"/>
        <v>#VALUE!</v>
      </c>
      <c r="AA25" s="124" t="e">
        <f t="shared" si="1"/>
        <v>#VALUE!</v>
      </c>
      <c r="AB25" s="124" t="e">
        <f t="shared" si="1"/>
        <v>#VALUE!</v>
      </c>
      <c r="AC25" s="124" t="e">
        <f t="shared" si="1"/>
        <v>#VALUE!</v>
      </c>
      <c r="AD25" s="124" t="e">
        <f t="shared" si="1"/>
        <v>#VALUE!</v>
      </c>
      <c r="AE25" s="124" t="e">
        <f t="shared" si="1"/>
        <v>#VALUE!</v>
      </c>
      <c r="AF25" s="124" t="e">
        <f t="shared" si="2"/>
        <v>#VALUE!</v>
      </c>
      <c r="AG25" s="124" t="e">
        <f t="shared" si="2"/>
        <v>#VALUE!</v>
      </c>
      <c r="AH25" s="124" t="e">
        <f t="shared" si="2"/>
        <v>#VALUE!</v>
      </c>
      <c r="AI25" s="124" t="e">
        <f t="shared" si="2"/>
        <v>#VALUE!</v>
      </c>
      <c r="AJ25" s="124" t="e">
        <f t="shared" si="2"/>
        <v>#VALUE!</v>
      </c>
      <c r="AK25" s="124" t="e">
        <f t="shared" si="2"/>
        <v>#VALUE!</v>
      </c>
      <c r="AL25" s="124" t="e">
        <f t="shared" si="2"/>
        <v>#VALUE!</v>
      </c>
      <c r="AM25" s="124" t="e">
        <f t="shared" si="2"/>
        <v>#VALUE!</v>
      </c>
      <c r="AN25" s="124" t="e">
        <f t="shared" si="2"/>
        <v>#VALUE!</v>
      </c>
      <c r="AO25" s="124" t="e">
        <f t="shared" si="2"/>
        <v>#VALUE!</v>
      </c>
      <c r="AP25" s="124" t="e">
        <f t="shared" si="2"/>
        <v>#VALUE!</v>
      </c>
      <c r="AQ25" s="125"/>
      <c r="AR25" s="152" t="e">
        <f t="shared" si="3"/>
        <v>#VALUE!</v>
      </c>
      <c r="AS25" s="124" t="e">
        <f t="shared" si="16"/>
        <v>#VALUE!</v>
      </c>
      <c r="AT25" s="124" t="e">
        <f t="shared" si="17"/>
        <v>#VALUE!</v>
      </c>
      <c r="AU25" s="112"/>
      <c r="AV25" s="158" t="e">
        <f t="shared" si="4"/>
        <v>#VALUE!</v>
      </c>
      <c r="AW25" s="156" t="e">
        <f t="shared" si="18"/>
        <v>#VALUE!</v>
      </c>
      <c r="AX25" s="156" t="e">
        <f t="shared" si="5"/>
        <v>#VALUE!</v>
      </c>
      <c r="AY25" s="156" t="e">
        <f t="shared" si="5"/>
        <v>#VALUE!</v>
      </c>
      <c r="AZ25" s="156" t="e">
        <f t="shared" si="5"/>
        <v>#VALUE!</v>
      </c>
      <c r="BA25" s="156" t="e">
        <f t="shared" si="5"/>
        <v>#VALUE!</v>
      </c>
      <c r="BB25" s="156" t="e">
        <f t="shared" si="5"/>
        <v>#VALUE!</v>
      </c>
      <c r="BC25" s="156" t="e">
        <f t="shared" si="5"/>
        <v>#VALUE!</v>
      </c>
      <c r="BD25" s="156" t="e">
        <f t="shared" si="5"/>
        <v>#VALUE!</v>
      </c>
      <c r="BE25" s="156" t="e">
        <f t="shared" si="5"/>
        <v>#VALUE!</v>
      </c>
      <c r="BF25" s="125"/>
      <c r="BG25" s="152" t="e">
        <f t="shared" si="6"/>
        <v>#VALUE!</v>
      </c>
      <c r="BH25" s="124" t="e">
        <f t="shared" si="19"/>
        <v>#VALUE!</v>
      </c>
      <c r="BI25" s="124" t="e">
        <f t="shared" si="20"/>
        <v>#VALUE!</v>
      </c>
      <c r="BJ25" s="112"/>
      <c r="BK25" s="158" t="e">
        <f t="shared" si="7"/>
        <v>#VALUE!</v>
      </c>
      <c r="BL25" s="156" t="e">
        <f t="shared" si="8"/>
        <v>#VALUE!</v>
      </c>
      <c r="BM25" s="156" t="e">
        <f t="shared" si="8"/>
        <v>#VALUE!</v>
      </c>
      <c r="BN25" s="156" t="e">
        <f t="shared" si="8"/>
        <v>#VALUE!</v>
      </c>
      <c r="BO25" s="156" t="e">
        <f t="shared" si="8"/>
        <v>#VALUE!</v>
      </c>
      <c r="BP25" s="156" t="e">
        <f t="shared" si="8"/>
        <v>#VALUE!</v>
      </c>
      <c r="BQ25" s="156" t="e">
        <f t="shared" si="8"/>
        <v>#VALUE!</v>
      </c>
      <c r="BR25" s="156" t="e">
        <f t="shared" si="8"/>
        <v>#VALUE!</v>
      </c>
      <c r="BS25" s="156" t="e">
        <f t="shared" si="8"/>
        <v>#VALUE!</v>
      </c>
      <c r="BT25" s="156" t="e">
        <f t="shared" si="8"/>
        <v>#VALUE!</v>
      </c>
      <c r="BU25" s="113"/>
    </row>
    <row r="26" spans="1:73" ht="18" customHeight="1" x14ac:dyDescent="0.25">
      <c r="A26" s="111"/>
      <c r="B26" s="127" t="e">
        <f t="shared" si="21"/>
        <v>#VALUE!</v>
      </c>
      <c r="C26" s="112"/>
      <c r="D26" s="183" t="e">
        <f t="shared" si="9"/>
        <v>#VALUE!</v>
      </c>
      <c r="E26" s="183" t="e">
        <f t="shared" si="10"/>
        <v>#VALUE!</v>
      </c>
      <c r="F26" s="183" t="e">
        <f t="shared" si="11"/>
        <v>#VALUE!</v>
      </c>
      <c r="G26" s="112"/>
      <c r="H26" s="152" t="e">
        <f t="shared" si="22"/>
        <v>#VALUE!</v>
      </c>
      <c r="I26" s="124" t="e">
        <f t="shared" si="13"/>
        <v>#VALUE!</v>
      </c>
      <c r="J26" s="124" t="e">
        <f t="shared" si="14"/>
        <v>#VALUE!</v>
      </c>
      <c r="K26" s="112"/>
      <c r="L26" s="158" t="e">
        <f t="shared" si="0"/>
        <v>#VALUE!</v>
      </c>
      <c r="M26" s="156" t="e">
        <f t="shared" si="15"/>
        <v>#VALUE!</v>
      </c>
      <c r="N26" s="124" t="e">
        <f t="shared" si="15"/>
        <v>#VALUE!</v>
      </c>
      <c r="O26" s="124" t="e">
        <f t="shared" si="15"/>
        <v>#VALUE!</v>
      </c>
      <c r="P26" s="124" t="e">
        <f t="shared" si="1"/>
        <v>#VALUE!</v>
      </c>
      <c r="Q26" s="124" t="e">
        <f t="shared" si="1"/>
        <v>#VALUE!</v>
      </c>
      <c r="R26" s="124" t="e">
        <f t="shared" si="1"/>
        <v>#VALUE!</v>
      </c>
      <c r="S26" s="124" t="e">
        <f t="shared" si="1"/>
        <v>#VALUE!</v>
      </c>
      <c r="T26" s="124" t="e">
        <f t="shared" si="1"/>
        <v>#VALUE!</v>
      </c>
      <c r="U26" s="124" t="e">
        <f t="shared" si="1"/>
        <v>#VALUE!</v>
      </c>
      <c r="V26" s="124" t="e">
        <f t="shared" si="1"/>
        <v>#VALUE!</v>
      </c>
      <c r="W26" s="124" t="e">
        <f t="shared" si="1"/>
        <v>#VALUE!</v>
      </c>
      <c r="X26" s="124" t="e">
        <f t="shared" si="1"/>
        <v>#VALUE!</v>
      </c>
      <c r="Y26" s="124" t="e">
        <f t="shared" si="1"/>
        <v>#VALUE!</v>
      </c>
      <c r="Z26" s="124" t="e">
        <f t="shared" si="1"/>
        <v>#VALUE!</v>
      </c>
      <c r="AA26" s="124" t="e">
        <f t="shared" si="1"/>
        <v>#VALUE!</v>
      </c>
      <c r="AB26" s="124" t="e">
        <f t="shared" si="1"/>
        <v>#VALUE!</v>
      </c>
      <c r="AC26" s="124" t="e">
        <f t="shared" si="1"/>
        <v>#VALUE!</v>
      </c>
      <c r="AD26" s="124" t="e">
        <f t="shared" si="1"/>
        <v>#VALUE!</v>
      </c>
      <c r="AE26" s="124" t="e">
        <f t="shared" ref="AE26:AP41" si="23">IF(AND($B26&gt;=AE$4,$B26&lt;=AE$5),AE$6,0)</f>
        <v>#VALUE!</v>
      </c>
      <c r="AF26" s="124" t="e">
        <f t="shared" si="2"/>
        <v>#VALUE!</v>
      </c>
      <c r="AG26" s="124" t="e">
        <f t="shared" si="2"/>
        <v>#VALUE!</v>
      </c>
      <c r="AH26" s="124" t="e">
        <f t="shared" si="2"/>
        <v>#VALUE!</v>
      </c>
      <c r="AI26" s="124" t="e">
        <f t="shared" si="2"/>
        <v>#VALUE!</v>
      </c>
      <c r="AJ26" s="124" t="e">
        <f t="shared" si="2"/>
        <v>#VALUE!</v>
      </c>
      <c r="AK26" s="124" t="e">
        <f t="shared" si="2"/>
        <v>#VALUE!</v>
      </c>
      <c r="AL26" s="124" t="e">
        <f t="shared" si="2"/>
        <v>#VALUE!</v>
      </c>
      <c r="AM26" s="124" t="e">
        <f t="shared" si="2"/>
        <v>#VALUE!</v>
      </c>
      <c r="AN26" s="124" t="e">
        <f t="shared" si="2"/>
        <v>#VALUE!</v>
      </c>
      <c r="AO26" s="124" t="e">
        <f t="shared" si="2"/>
        <v>#VALUE!</v>
      </c>
      <c r="AP26" s="124" t="e">
        <f t="shared" si="2"/>
        <v>#VALUE!</v>
      </c>
      <c r="AQ26" s="125"/>
      <c r="AR26" s="152" t="e">
        <f t="shared" si="3"/>
        <v>#VALUE!</v>
      </c>
      <c r="AS26" s="124" t="e">
        <f t="shared" si="16"/>
        <v>#VALUE!</v>
      </c>
      <c r="AT26" s="124" t="e">
        <f t="shared" si="17"/>
        <v>#VALUE!</v>
      </c>
      <c r="AU26" s="112"/>
      <c r="AV26" s="158" t="e">
        <f t="shared" si="4"/>
        <v>#VALUE!</v>
      </c>
      <c r="AW26" s="156" t="e">
        <f t="shared" si="18"/>
        <v>#VALUE!</v>
      </c>
      <c r="AX26" s="156" t="e">
        <f t="shared" si="5"/>
        <v>#VALUE!</v>
      </c>
      <c r="AY26" s="156" t="e">
        <f t="shared" si="5"/>
        <v>#VALUE!</v>
      </c>
      <c r="AZ26" s="156" t="e">
        <f t="shared" si="5"/>
        <v>#VALUE!</v>
      </c>
      <c r="BA26" s="156" t="e">
        <f t="shared" si="5"/>
        <v>#VALUE!</v>
      </c>
      <c r="BB26" s="156" t="e">
        <f t="shared" si="5"/>
        <v>#VALUE!</v>
      </c>
      <c r="BC26" s="156" t="e">
        <f t="shared" si="5"/>
        <v>#VALUE!</v>
      </c>
      <c r="BD26" s="156" t="e">
        <f t="shared" si="5"/>
        <v>#VALUE!</v>
      </c>
      <c r="BE26" s="156" t="e">
        <f t="shared" si="5"/>
        <v>#VALUE!</v>
      </c>
      <c r="BF26" s="125"/>
      <c r="BG26" s="152" t="e">
        <f t="shared" si="6"/>
        <v>#VALUE!</v>
      </c>
      <c r="BH26" s="124" t="e">
        <f t="shared" si="19"/>
        <v>#VALUE!</v>
      </c>
      <c r="BI26" s="124" t="e">
        <f t="shared" si="20"/>
        <v>#VALUE!</v>
      </c>
      <c r="BJ26" s="112"/>
      <c r="BK26" s="158" t="e">
        <f t="shared" si="7"/>
        <v>#VALUE!</v>
      </c>
      <c r="BL26" s="156" t="e">
        <f t="shared" si="8"/>
        <v>#VALUE!</v>
      </c>
      <c r="BM26" s="156" t="e">
        <f t="shared" si="8"/>
        <v>#VALUE!</v>
      </c>
      <c r="BN26" s="156" t="e">
        <f t="shared" si="8"/>
        <v>#VALUE!</v>
      </c>
      <c r="BO26" s="156" t="e">
        <f t="shared" si="8"/>
        <v>#VALUE!</v>
      </c>
      <c r="BP26" s="156" t="e">
        <f t="shared" si="8"/>
        <v>#VALUE!</v>
      </c>
      <c r="BQ26" s="156" t="e">
        <f t="shared" si="8"/>
        <v>#VALUE!</v>
      </c>
      <c r="BR26" s="156" t="e">
        <f t="shared" si="8"/>
        <v>#VALUE!</v>
      </c>
      <c r="BS26" s="156" t="e">
        <f t="shared" si="8"/>
        <v>#VALUE!</v>
      </c>
      <c r="BT26" s="156" t="e">
        <f t="shared" si="8"/>
        <v>#VALUE!</v>
      </c>
      <c r="BU26" s="113"/>
    </row>
    <row r="27" spans="1:73" ht="18" customHeight="1" x14ac:dyDescent="0.25">
      <c r="A27" s="111"/>
      <c r="B27" s="127" t="e">
        <f t="shared" si="21"/>
        <v>#VALUE!</v>
      </c>
      <c r="C27" s="112"/>
      <c r="D27" s="183" t="e">
        <f t="shared" si="9"/>
        <v>#VALUE!</v>
      </c>
      <c r="E27" s="183" t="e">
        <f t="shared" si="10"/>
        <v>#VALUE!</v>
      </c>
      <c r="F27" s="183" t="e">
        <f t="shared" si="11"/>
        <v>#VALUE!</v>
      </c>
      <c r="G27" s="112"/>
      <c r="H27" s="152" t="e">
        <f t="shared" si="22"/>
        <v>#VALUE!</v>
      </c>
      <c r="I27" s="124" t="e">
        <f t="shared" si="13"/>
        <v>#VALUE!</v>
      </c>
      <c r="J27" s="124" t="e">
        <f t="shared" si="14"/>
        <v>#VALUE!</v>
      </c>
      <c r="K27" s="112"/>
      <c r="L27" s="158" t="e">
        <f t="shared" si="0"/>
        <v>#VALUE!</v>
      </c>
      <c r="M27" s="156" t="e">
        <f t="shared" si="15"/>
        <v>#VALUE!</v>
      </c>
      <c r="N27" s="124" t="e">
        <f t="shared" si="15"/>
        <v>#VALUE!</v>
      </c>
      <c r="O27" s="124" t="e">
        <f t="shared" si="15"/>
        <v>#VALUE!</v>
      </c>
      <c r="P27" s="124" t="e">
        <f t="shared" si="15"/>
        <v>#VALUE!</v>
      </c>
      <c r="Q27" s="124" t="e">
        <f t="shared" si="15"/>
        <v>#VALUE!</v>
      </c>
      <c r="R27" s="124" t="e">
        <f t="shared" si="15"/>
        <v>#VALUE!</v>
      </c>
      <c r="S27" s="124" t="e">
        <f t="shared" si="15"/>
        <v>#VALUE!</v>
      </c>
      <c r="T27" s="124" t="e">
        <f t="shared" si="15"/>
        <v>#VALUE!</v>
      </c>
      <c r="U27" s="124" t="e">
        <f t="shared" si="15"/>
        <v>#VALUE!</v>
      </c>
      <c r="V27" s="124" t="e">
        <f t="shared" si="15"/>
        <v>#VALUE!</v>
      </c>
      <c r="W27" s="124" t="e">
        <f t="shared" si="15"/>
        <v>#VALUE!</v>
      </c>
      <c r="X27" s="124" t="e">
        <f t="shared" si="15"/>
        <v>#VALUE!</v>
      </c>
      <c r="Y27" s="124" t="e">
        <f t="shared" si="15"/>
        <v>#VALUE!</v>
      </c>
      <c r="Z27" s="124" t="e">
        <f t="shared" si="15"/>
        <v>#VALUE!</v>
      </c>
      <c r="AA27" s="124" t="e">
        <f t="shared" si="15"/>
        <v>#VALUE!</v>
      </c>
      <c r="AB27" s="124" t="e">
        <f t="shared" si="15"/>
        <v>#VALUE!</v>
      </c>
      <c r="AC27" s="124" t="e">
        <f t="shared" ref="AC27:AP42" si="24">IF(AND($B27&gt;=AC$4,$B27&lt;=AC$5),AC$6,0)</f>
        <v>#VALUE!</v>
      </c>
      <c r="AD27" s="124" t="e">
        <f t="shared" si="24"/>
        <v>#VALUE!</v>
      </c>
      <c r="AE27" s="124" t="e">
        <f t="shared" si="23"/>
        <v>#VALUE!</v>
      </c>
      <c r="AF27" s="124" t="e">
        <f t="shared" si="23"/>
        <v>#VALUE!</v>
      </c>
      <c r="AG27" s="124" t="e">
        <f t="shared" si="23"/>
        <v>#VALUE!</v>
      </c>
      <c r="AH27" s="124" t="e">
        <f t="shared" si="23"/>
        <v>#VALUE!</v>
      </c>
      <c r="AI27" s="124" t="e">
        <f t="shared" si="23"/>
        <v>#VALUE!</v>
      </c>
      <c r="AJ27" s="124" t="e">
        <f t="shared" si="23"/>
        <v>#VALUE!</v>
      </c>
      <c r="AK27" s="124" t="e">
        <f t="shared" si="23"/>
        <v>#VALUE!</v>
      </c>
      <c r="AL27" s="124" t="e">
        <f t="shared" si="23"/>
        <v>#VALUE!</v>
      </c>
      <c r="AM27" s="124" t="e">
        <f t="shared" si="23"/>
        <v>#VALUE!</v>
      </c>
      <c r="AN27" s="124" t="e">
        <f t="shared" si="23"/>
        <v>#VALUE!</v>
      </c>
      <c r="AO27" s="124" t="e">
        <f t="shared" si="23"/>
        <v>#VALUE!</v>
      </c>
      <c r="AP27" s="124" t="e">
        <f t="shared" si="23"/>
        <v>#VALUE!</v>
      </c>
      <c r="AQ27" s="125"/>
      <c r="AR27" s="152" t="e">
        <f t="shared" si="3"/>
        <v>#VALUE!</v>
      </c>
      <c r="AS27" s="124" t="e">
        <f t="shared" si="16"/>
        <v>#VALUE!</v>
      </c>
      <c r="AT27" s="124" t="e">
        <f t="shared" si="17"/>
        <v>#VALUE!</v>
      </c>
      <c r="AU27" s="112"/>
      <c r="AV27" s="158" t="e">
        <f t="shared" si="4"/>
        <v>#VALUE!</v>
      </c>
      <c r="AW27" s="156" t="e">
        <f t="shared" si="18"/>
        <v>#VALUE!</v>
      </c>
      <c r="AX27" s="156" t="e">
        <f t="shared" si="18"/>
        <v>#VALUE!</v>
      </c>
      <c r="AY27" s="156" t="e">
        <f t="shared" si="18"/>
        <v>#VALUE!</v>
      </c>
      <c r="AZ27" s="156" t="e">
        <f t="shared" si="18"/>
        <v>#VALUE!</v>
      </c>
      <c r="BA27" s="156" t="e">
        <f t="shared" si="18"/>
        <v>#VALUE!</v>
      </c>
      <c r="BB27" s="156" t="e">
        <f t="shared" si="18"/>
        <v>#VALUE!</v>
      </c>
      <c r="BC27" s="156" t="e">
        <f t="shared" si="18"/>
        <v>#VALUE!</v>
      </c>
      <c r="BD27" s="156" t="e">
        <f t="shared" si="18"/>
        <v>#VALUE!</v>
      </c>
      <c r="BE27" s="156" t="e">
        <f t="shared" si="18"/>
        <v>#VALUE!</v>
      </c>
      <c r="BF27" s="125"/>
      <c r="BG27" s="152" t="e">
        <f t="shared" si="6"/>
        <v>#VALUE!</v>
      </c>
      <c r="BH27" s="124" t="e">
        <f t="shared" si="19"/>
        <v>#VALUE!</v>
      </c>
      <c r="BI27" s="124" t="e">
        <f t="shared" si="20"/>
        <v>#VALUE!</v>
      </c>
      <c r="BJ27" s="112"/>
      <c r="BK27" s="158" t="e">
        <f t="shared" si="7"/>
        <v>#VALUE!</v>
      </c>
      <c r="BL27" s="156" t="e">
        <f t="shared" ref="BL27:BT42" si="25">IF(AND($B27&gt;=BL$4,$B27&lt;=BL$5),BL$6,0)</f>
        <v>#VALUE!</v>
      </c>
      <c r="BM27" s="156" t="e">
        <f t="shared" si="25"/>
        <v>#VALUE!</v>
      </c>
      <c r="BN27" s="156" t="e">
        <f t="shared" si="25"/>
        <v>#VALUE!</v>
      </c>
      <c r="BO27" s="156" t="e">
        <f t="shared" si="25"/>
        <v>#VALUE!</v>
      </c>
      <c r="BP27" s="156" t="e">
        <f t="shared" si="25"/>
        <v>#VALUE!</v>
      </c>
      <c r="BQ27" s="156" t="e">
        <f t="shared" si="25"/>
        <v>#VALUE!</v>
      </c>
      <c r="BR27" s="156" t="e">
        <f t="shared" si="25"/>
        <v>#VALUE!</v>
      </c>
      <c r="BS27" s="156" t="e">
        <f t="shared" si="25"/>
        <v>#VALUE!</v>
      </c>
      <c r="BT27" s="156" t="e">
        <f t="shared" si="25"/>
        <v>#VALUE!</v>
      </c>
      <c r="BU27" s="113"/>
    </row>
    <row r="28" spans="1:73" ht="18" customHeight="1" x14ac:dyDescent="0.25">
      <c r="A28" s="111"/>
      <c r="B28" s="127" t="e">
        <f t="shared" si="21"/>
        <v>#VALUE!</v>
      </c>
      <c r="C28" s="112"/>
      <c r="D28" s="183" t="e">
        <f t="shared" si="9"/>
        <v>#VALUE!</v>
      </c>
      <c r="E28" s="183" t="e">
        <f t="shared" si="10"/>
        <v>#VALUE!</v>
      </c>
      <c r="F28" s="183" t="e">
        <f t="shared" si="11"/>
        <v>#VALUE!</v>
      </c>
      <c r="G28" s="112"/>
      <c r="H28" s="152" t="e">
        <f t="shared" si="22"/>
        <v>#VALUE!</v>
      </c>
      <c r="I28" s="124" t="e">
        <f t="shared" si="13"/>
        <v>#VALUE!</v>
      </c>
      <c r="J28" s="124" t="e">
        <f t="shared" si="14"/>
        <v>#VALUE!</v>
      </c>
      <c r="K28" s="112"/>
      <c r="L28" s="158" t="e">
        <f t="shared" si="0"/>
        <v>#VALUE!</v>
      </c>
      <c r="M28" s="156" t="e">
        <f t="shared" ref="M28:AB43" si="26">IF(AND($B28&gt;=M$4,$B28&lt;=M$5),M$6,0)</f>
        <v>#VALUE!</v>
      </c>
      <c r="N28" s="124" t="e">
        <f t="shared" si="26"/>
        <v>#VALUE!</v>
      </c>
      <c r="O28" s="124" t="e">
        <f t="shared" si="26"/>
        <v>#VALUE!</v>
      </c>
      <c r="P28" s="124" t="e">
        <f t="shared" si="26"/>
        <v>#VALUE!</v>
      </c>
      <c r="Q28" s="124" t="e">
        <f t="shared" si="26"/>
        <v>#VALUE!</v>
      </c>
      <c r="R28" s="124" t="e">
        <f t="shared" si="26"/>
        <v>#VALUE!</v>
      </c>
      <c r="S28" s="124" t="e">
        <f t="shared" si="26"/>
        <v>#VALUE!</v>
      </c>
      <c r="T28" s="124" t="e">
        <f t="shared" si="26"/>
        <v>#VALUE!</v>
      </c>
      <c r="U28" s="124" t="e">
        <f t="shared" si="26"/>
        <v>#VALUE!</v>
      </c>
      <c r="V28" s="124" t="e">
        <f t="shared" si="26"/>
        <v>#VALUE!</v>
      </c>
      <c r="W28" s="124" t="e">
        <f t="shared" si="26"/>
        <v>#VALUE!</v>
      </c>
      <c r="X28" s="124" t="e">
        <f t="shared" si="26"/>
        <v>#VALUE!</v>
      </c>
      <c r="Y28" s="124" t="e">
        <f t="shared" si="26"/>
        <v>#VALUE!</v>
      </c>
      <c r="Z28" s="124" t="e">
        <f t="shared" si="26"/>
        <v>#VALUE!</v>
      </c>
      <c r="AA28" s="124" t="e">
        <f t="shared" si="26"/>
        <v>#VALUE!</v>
      </c>
      <c r="AB28" s="124" t="e">
        <f t="shared" si="26"/>
        <v>#VALUE!</v>
      </c>
      <c r="AC28" s="124" t="e">
        <f t="shared" si="24"/>
        <v>#VALUE!</v>
      </c>
      <c r="AD28" s="124" t="e">
        <f t="shared" si="24"/>
        <v>#VALUE!</v>
      </c>
      <c r="AE28" s="124" t="e">
        <f t="shared" si="23"/>
        <v>#VALUE!</v>
      </c>
      <c r="AF28" s="124" t="e">
        <f t="shared" si="23"/>
        <v>#VALUE!</v>
      </c>
      <c r="AG28" s="124" t="e">
        <f t="shared" si="23"/>
        <v>#VALUE!</v>
      </c>
      <c r="AH28" s="124" t="e">
        <f t="shared" si="23"/>
        <v>#VALUE!</v>
      </c>
      <c r="AI28" s="124" t="e">
        <f t="shared" si="23"/>
        <v>#VALUE!</v>
      </c>
      <c r="AJ28" s="124" t="e">
        <f t="shared" si="23"/>
        <v>#VALUE!</v>
      </c>
      <c r="AK28" s="124" t="e">
        <f t="shared" si="23"/>
        <v>#VALUE!</v>
      </c>
      <c r="AL28" s="124" t="e">
        <f t="shared" si="23"/>
        <v>#VALUE!</v>
      </c>
      <c r="AM28" s="124" t="e">
        <f t="shared" si="23"/>
        <v>#VALUE!</v>
      </c>
      <c r="AN28" s="124" t="e">
        <f t="shared" si="23"/>
        <v>#VALUE!</v>
      </c>
      <c r="AO28" s="124" t="e">
        <f t="shared" si="23"/>
        <v>#VALUE!</v>
      </c>
      <c r="AP28" s="124" t="e">
        <f t="shared" si="23"/>
        <v>#VALUE!</v>
      </c>
      <c r="AQ28" s="125"/>
      <c r="AR28" s="152" t="e">
        <f t="shared" si="3"/>
        <v>#VALUE!</v>
      </c>
      <c r="AS28" s="124" t="e">
        <f t="shared" si="16"/>
        <v>#VALUE!</v>
      </c>
      <c r="AT28" s="124" t="e">
        <f t="shared" si="17"/>
        <v>#VALUE!</v>
      </c>
      <c r="AU28" s="112"/>
      <c r="AV28" s="158" t="e">
        <f t="shared" si="4"/>
        <v>#VALUE!</v>
      </c>
      <c r="AW28" s="156" t="e">
        <f t="shared" ref="AW28:BE43" si="27">IF(AND($B28&gt;=AW$4,$B28&lt;=AW$5),AW$6,0)</f>
        <v>#VALUE!</v>
      </c>
      <c r="AX28" s="156" t="e">
        <f t="shared" si="27"/>
        <v>#VALUE!</v>
      </c>
      <c r="AY28" s="156" t="e">
        <f t="shared" si="27"/>
        <v>#VALUE!</v>
      </c>
      <c r="AZ28" s="156" t="e">
        <f t="shared" si="27"/>
        <v>#VALUE!</v>
      </c>
      <c r="BA28" s="156" t="e">
        <f t="shared" si="27"/>
        <v>#VALUE!</v>
      </c>
      <c r="BB28" s="156" t="e">
        <f t="shared" si="27"/>
        <v>#VALUE!</v>
      </c>
      <c r="BC28" s="156" t="e">
        <f t="shared" si="27"/>
        <v>#VALUE!</v>
      </c>
      <c r="BD28" s="156" t="e">
        <f t="shared" si="27"/>
        <v>#VALUE!</v>
      </c>
      <c r="BE28" s="156" t="e">
        <f t="shared" si="27"/>
        <v>#VALUE!</v>
      </c>
      <c r="BF28" s="125"/>
      <c r="BG28" s="152" t="e">
        <f t="shared" si="6"/>
        <v>#VALUE!</v>
      </c>
      <c r="BH28" s="124" t="e">
        <f t="shared" si="19"/>
        <v>#VALUE!</v>
      </c>
      <c r="BI28" s="124" t="e">
        <f t="shared" si="20"/>
        <v>#VALUE!</v>
      </c>
      <c r="BJ28" s="112"/>
      <c r="BK28" s="158" t="e">
        <f t="shared" si="7"/>
        <v>#VALUE!</v>
      </c>
      <c r="BL28" s="156" t="e">
        <f t="shared" si="25"/>
        <v>#VALUE!</v>
      </c>
      <c r="BM28" s="156" t="e">
        <f t="shared" si="25"/>
        <v>#VALUE!</v>
      </c>
      <c r="BN28" s="156" t="e">
        <f t="shared" si="25"/>
        <v>#VALUE!</v>
      </c>
      <c r="BO28" s="156" t="e">
        <f t="shared" si="25"/>
        <v>#VALUE!</v>
      </c>
      <c r="BP28" s="156" t="e">
        <f t="shared" si="25"/>
        <v>#VALUE!</v>
      </c>
      <c r="BQ28" s="156" t="e">
        <f t="shared" si="25"/>
        <v>#VALUE!</v>
      </c>
      <c r="BR28" s="156" t="e">
        <f t="shared" si="25"/>
        <v>#VALUE!</v>
      </c>
      <c r="BS28" s="156" t="e">
        <f t="shared" si="25"/>
        <v>#VALUE!</v>
      </c>
      <c r="BT28" s="156" t="e">
        <f t="shared" si="25"/>
        <v>#VALUE!</v>
      </c>
      <c r="BU28" s="113"/>
    </row>
    <row r="29" spans="1:73" ht="18" customHeight="1" x14ac:dyDescent="0.25">
      <c r="A29" s="111"/>
      <c r="B29" s="127" t="e">
        <f t="shared" si="21"/>
        <v>#VALUE!</v>
      </c>
      <c r="C29" s="112"/>
      <c r="D29" s="183" t="e">
        <f t="shared" si="9"/>
        <v>#VALUE!</v>
      </c>
      <c r="E29" s="183" t="e">
        <f t="shared" si="10"/>
        <v>#VALUE!</v>
      </c>
      <c r="F29" s="183" t="e">
        <f t="shared" si="11"/>
        <v>#VALUE!</v>
      </c>
      <c r="G29" s="112"/>
      <c r="H29" s="152" t="e">
        <f t="shared" si="22"/>
        <v>#VALUE!</v>
      </c>
      <c r="I29" s="124" t="e">
        <f t="shared" si="13"/>
        <v>#VALUE!</v>
      </c>
      <c r="J29" s="124" t="e">
        <f t="shared" si="14"/>
        <v>#VALUE!</v>
      </c>
      <c r="K29" s="112"/>
      <c r="L29" s="158" t="e">
        <f t="shared" si="0"/>
        <v>#VALUE!</v>
      </c>
      <c r="M29" s="156" t="e">
        <f t="shared" si="26"/>
        <v>#VALUE!</v>
      </c>
      <c r="N29" s="124" t="e">
        <f t="shared" si="26"/>
        <v>#VALUE!</v>
      </c>
      <c r="O29" s="124" t="e">
        <f t="shared" si="26"/>
        <v>#VALUE!</v>
      </c>
      <c r="P29" s="124" t="e">
        <f t="shared" si="26"/>
        <v>#VALUE!</v>
      </c>
      <c r="Q29" s="124" t="e">
        <f t="shared" si="26"/>
        <v>#VALUE!</v>
      </c>
      <c r="R29" s="124" t="e">
        <f t="shared" si="26"/>
        <v>#VALUE!</v>
      </c>
      <c r="S29" s="124" t="e">
        <f t="shared" si="26"/>
        <v>#VALUE!</v>
      </c>
      <c r="T29" s="124" t="e">
        <f t="shared" si="26"/>
        <v>#VALUE!</v>
      </c>
      <c r="U29" s="124" t="e">
        <f t="shared" si="26"/>
        <v>#VALUE!</v>
      </c>
      <c r="V29" s="124" t="e">
        <f t="shared" si="26"/>
        <v>#VALUE!</v>
      </c>
      <c r="W29" s="124" t="e">
        <f t="shared" si="26"/>
        <v>#VALUE!</v>
      </c>
      <c r="X29" s="124" t="e">
        <f t="shared" si="26"/>
        <v>#VALUE!</v>
      </c>
      <c r="Y29" s="124" t="e">
        <f t="shared" si="26"/>
        <v>#VALUE!</v>
      </c>
      <c r="Z29" s="124" t="e">
        <f t="shared" si="26"/>
        <v>#VALUE!</v>
      </c>
      <c r="AA29" s="124" t="e">
        <f t="shared" si="26"/>
        <v>#VALUE!</v>
      </c>
      <c r="AB29" s="124" t="e">
        <f t="shared" si="26"/>
        <v>#VALUE!</v>
      </c>
      <c r="AC29" s="124" t="e">
        <f t="shared" si="24"/>
        <v>#VALUE!</v>
      </c>
      <c r="AD29" s="124" t="e">
        <f t="shared" si="24"/>
        <v>#VALUE!</v>
      </c>
      <c r="AE29" s="124" t="e">
        <f t="shared" si="23"/>
        <v>#VALUE!</v>
      </c>
      <c r="AF29" s="124" t="e">
        <f t="shared" si="23"/>
        <v>#VALUE!</v>
      </c>
      <c r="AG29" s="124" t="e">
        <f t="shared" si="23"/>
        <v>#VALUE!</v>
      </c>
      <c r="AH29" s="124" t="e">
        <f t="shared" si="23"/>
        <v>#VALUE!</v>
      </c>
      <c r="AI29" s="124" t="e">
        <f t="shared" si="23"/>
        <v>#VALUE!</v>
      </c>
      <c r="AJ29" s="124" t="e">
        <f t="shared" si="23"/>
        <v>#VALUE!</v>
      </c>
      <c r="AK29" s="124" t="e">
        <f t="shared" si="23"/>
        <v>#VALUE!</v>
      </c>
      <c r="AL29" s="124" t="e">
        <f t="shared" si="23"/>
        <v>#VALUE!</v>
      </c>
      <c r="AM29" s="124" t="e">
        <f t="shared" si="23"/>
        <v>#VALUE!</v>
      </c>
      <c r="AN29" s="124" t="e">
        <f t="shared" si="23"/>
        <v>#VALUE!</v>
      </c>
      <c r="AO29" s="124" t="e">
        <f t="shared" si="23"/>
        <v>#VALUE!</v>
      </c>
      <c r="AP29" s="124" t="e">
        <f t="shared" si="23"/>
        <v>#VALUE!</v>
      </c>
      <c r="AQ29" s="125"/>
      <c r="AR29" s="152" t="e">
        <f t="shared" si="3"/>
        <v>#VALUE!</v>
      </c>
      <c r="AS29" s="124" t="e">
        <f t="shared" si="16"/>
        <v>#VALUE!</v>
      </c>
      <c r="AT29" s="124" t="e">
        <f t="shared" si="17"/>
        <v>#VALUE!</v>
      </c>
      <c r="AU29" s="112"/>
      <c r="AV29" s="158" t="e">
        <f t="shared" si="4"/>
        <v>#VALUE!</v>
      </c>
      <c r="AW29" s="156" t="e">
        <f t="shared" si="27"/>
        <v>#VALUE!</v>
      </c>
      <c r="AX29" s="156" t="e">
        <f t="shared" si="27"/>
        <v>#VALUE!</v>
      </c>
      <c r="AY29" s="156" t="e">
        <f t="shared" si="27"/>
        <v>#VALUE!</v>
      </c>
      <c r="AZ29" s="156" t="e">
        <f t="shared" si="27"/>
        <v>#VALUE!</v>
      </c>
      <c r="BA29" s="156" t="e">
        <f t="shared" si="27"/>
        <v>#VALUE!</v>
      </c>
      <c r="BB29" s="156" t="e">
        <f t="shared" si="27"/>
        <v>#VALUE!</v>
      </c>
      <c r="BC29" s="156" t="e">
        <f t="shared" si="27"/>
        <v>#VALUE!</v>
      </c>
      <c r="BD29" s="156" t="e">
        <f t="shared" si="27"/>
        <v>#VALUE!</v>
      </c>
      <c r="BE29" s="156" t="e">
        <f t="shared" si="27"/>
        <v>#VALUE!</v>
      </c>
      <c r="BF29" s="125"/>
      <c r="BG29" s="152" t="e">
        <f t="shared" si="6"/>
        <v>#VALUE!</v>
      </c>
      <c r="BH29" s="124" t="e">
        <f t="shared" si="19"/>
        <v>#VALUE!</v>
      </c>
      <c r="BI29" s="124" t="e">
        <f t="shared" si="20"/>
        <v>#VALUE!</v>
      </c>
      <c r="BJ29" s="112"/>
      <c r="BK29" s="158" t="e">
        <f t="shared" si="7"/>
        <v>#VALUE!</v>
      </c>
      <c r="BL29" s="156" t="e">
        <f t="shared" si="25"/>
        <v>#VALUE!</v>
      </c>
      <c r="BM29" s="156" t="e">
        <f t="shared" si="25"/>
        <v>#VALUE!</v>
      </c>
      <c r="BN29" s="156" t="e">
        <f t="shared" si="25"/>
        <v>#VALUE!</v>
      </c>
      <c r="BO29" s="156" t="e">
        <f t="shared" si="25"/>
        <v>#VALUE!</v>
      </c>
      <c r="BP29" s="156" t="e">
        <f t="shared" si="25"/>
        <v>#VALUE!</v>
      </c>
      <c r="BQ29" s="156" t="e">
        <f t="shared" si="25"/>
        <v>#VALUE!</v>
      </c>
      <c r="BR29" s="156" t="e">
        <f t="shared" si="25"/>
        <v>#VALUE!</v>
      </c>
      <c r="BS29" s="156" t="e">
        <f t="shared" si="25"/>
        <v>#VALUE!</v>
      </c>
      <c r="BT29" s="156" t="e">
        <f t="shared" si="25"/>
        <v>#VALUE!</v>
      </c>
      <c r="BU29" s="113"/>
    </row>
    <row r="30" spans="1:73" ht="18" customHeight="1" x14ac:dyDescent="0.25">
      <c r="A30" s="111"/>
      <c r="B30" s="127" t="e">
        <f t="shared" si="21"/>
        <v>#VALUE!</v>
      </c>
      <c r="C30" s="112"/>
      <c r="D30" s="183" t="e">
        <f t="shared" si="9"/>
        <v>#VALUE!</v>
      </c>
      <c r="E30" s="183" t="e">
        <f t="shared" si="10"/>
        <v>#VALUE!</v>
      </c>
      <c r="F30" s="183" t="e">
        <f t="shared" si="11"/>
        <v>#VALUE!</v>
      </c>
      <c r="G30" s="112"/>
      <c r="H30" s="152" t="e">
        <f t="shared" si="22"/>
        <v>#VALUE!</v>
      </c>
      <c r="I30" s="124" t="e">
        <f t="shared" si="13"/>
        <v>#VALUE!</v>
      </c>
      <c r="J30" s="124" t="e">
        <f t="shared" si="14"/>
        <v>#VALUE!</v>
      </c>
      <c r="K30" s="112"/>
      <c r="L30" s="158" t="e">
        <f t="shared" si="0"/>
        <v>#VALUE!</v>
      </c>
      <c r="M30" s="156" t="e">
        <f t="shared" si="26"/>
        <v>#VALUE!</v>
      </c>
      <c r="N30" s="124" t="e">
        <f t="shared" si="26"/>
        <v>#VALUE!</v>
      </c>
      <c r="O30" s="124" t="e">
        <f t="shared" si="26"/>
        <v>#VALUE!</v>
      </c>
      <c r="P30" s="124" t="e">
        <f t="shared" si="26"/>
        <v>#VALUE!</v>
      </c>
      <c r="Q30" s="124" t="e">
        <f t="shared" si="26"/>
        <v>#VALUE!</v>
      </c>
      <c r="R30" s="124" t="e">
        <f t="shared" si="26"/>
        <v>#VALUE!</v>
      </c>
      <c r="S30" s="124" t="e">
        <f t="shared" si="26"/>
        <v>#VALUE!</v>
      </c>
      <c r="T30" s="124" t="e">
        <f t="shared" si="26"/>
        <v>#VALUE!</v>
      </c>
      <c r="U30" s="124" t="e">
        <f t="shared" si="26"/>
        <v>#VALUE!</v>
      </c>
      <c r="V30" s="124" t="e">
        <f t="shared" si="26"/>
        <v>#VALUE!</v>
      </c>
      <c r="W30" s="124" t="e">
        <f t="shared" si="26"/>
        <v>#VALUE!</v>
      </c>
      <c r="X30" s="124" t="e">
        <f t="shared" si="26"/>
        <v>#VALUE!</v>
      </c>
      <c r="Y30" s="124" t="e">
        <f t="shared" si="26"/>
        <v>#VALUE!</v>
      </c>
      <c r="Z30" s="124" t="e">
        <f t="shared" si="26"/>
        <v>#VALUE!</v>
      </c>
      <c r="AA30" s="124" t="e">
        <f t="shared" si="26"/>
        <v>#VALUE!</v>
      </c>
      <c r="AB30" s="124" t="e">
        <f t="shared" si="26"/>
        <v>#VALUE!</v>
      </c>
      <c r="AC30" s="124" t="e">
        <f t="shared" si="24"/>
        <v>#VALUE!</v>
      </c>
      <c r="AD30" s="124" t="e">
        <f t="shared" si="24"/>
        <v>#VALUE!</v>
      </c>
      <c r="AE30" s="124" t="e">
        <f t="shared" si="23"/>
        <v>#VALUE!</v>
      </c>
      <c r="AF30" s="124" t="e">
        <f t="shared" si="23"/>
        <v>#VALUE!</v>
      </c>
      <c r="AG30" s="124" t="e">
        <f t="shared" si="23"/>
        <v>#VALUE!</v>
      </c>
      <c r="AH30" s="124" t="e">
        <f t="shared" si="23"/>
        <v>#VALUE!</v>
      </c>
      <c r="AI30" s="124" t="e">
        <f t="shared" si="23"/>
        <v>#VALUE!</v>
      </c>
      <c r="AJ30" s="124" t="e">
        <f t="shared" si="23"/>
        <v>#VALUE!</v>
      </c>
      <c r="AK30" s="124" t="e">
        <f t="shared" si="23"/>
        <v>#VALUE!</v>
      </c>
      <c r="AL30" s="124" t="e">
        <f t="shared" si="23"/>
        <v>#VALUE!</v>
      </c>
      <c r="AM30" s="124" t="e">
        <f t="shared" si="23"/>
        <v>#VALUE!</v>
      </c>
      <c r="AN30" s="124" t="e">
        <f t="shared" si="23"/>
        <v>#VALUE!</v>
      </c>
      <c r="AO30" s="124" t="e">
        <f t="shared" si="23"/>
        <v>#VALUE!</v>
      </c>
      <c r="AP30" s="124" t="e">
        <f t="shared" si="23"/>
        <v>#VALUE!</v>
      </c>
      <c r="AQ30" s="125"/>
      <c r="AR30" s="152" t="e">
        <f t="shared" si="3"/>
        <v>#VALUE!</v>
      </c>
      <c r="AS30" s="124" t="e">
        <f t="shared" si="16"/>
        <v>#VALUE!</v>
      </c>
      <c r="AT30" s="124" t="e">
        <f t="shared" si="17"/>
        <v>#VALUE!</v>
      </c>
      <c r="AU30" s="112"/>
      <c r="AV30" s="158" t="e">
        <f t="shared" si="4"/>
        <v>#VALUE!</v>
      </c>
      <c r="AW30" s="156" t="e">
        <f t="shared" si="27"/>
        <v>#VALUE!</v>
      </c>
      <c r="AX30" s="156" t="e">
        <f t="shared" si="27"/>
        <v>#VALUE!</v>
      </c>
      <c r="AY30" s="156" t="e">
        <f t="shared" si="27"/>
        <v>#VALUE!</v>
      </c>
      <c r="AZ30" s="156" t="e">
        <f t="shared" si="27"/>
        <v>#VALUE!</v>
      </c>
      <c r="BA30" s="156" t="e">
        <f t="shared" si="27"/>
        <v>#VALUE!</v>
      </c>
      <c r="BB30" s="156" t="e">
        <f t="shared" si="27"/>
        <v>#VALUE!</v>
      </c>
      <c r="BC30" s="156" t="e">
        <f t="shared" si="27"/>
        <v>#VALUE!</v>
      </c>
      <c r="BD30" s="156" t="e">
        <f t="shared" si="27"/>
        <v>#VALUE!</v>
      </c>
      <c r="BE30" s="156" t="e">
        <f t="shared" si="27"/>
        <v>#VALUE!</v>
      </c>
      <c r="BF30" s="125"/>
      <c r="BG30" s="152" t="e">
        <f t="shared" si="6"/>
        <v>#VALUE!</v>
      </c>
      <c r="BH30" s="124" t="e">
        <f t="shared" si="19"/>
        <v>#VALUE!</v>
      </c>
      <c r="BI30" s="124" t="e">
        <f t="shared" si="20"/>
        <v>#VALUE!</v>
      </c>
      <c r="BJ30" s="112"/>
      <c r="BK30" s="158" t="e">
        <f t="shared" si="7"/>
        <v>#VALUE!</v>
      </c>
      <c r="BL30" s="156" t="e">
        <f t="shared" si="25"/>
        <v>#VALUE!</v>
      </c>
      <c r="BM30" s="156" t="e">
        <f t="shared" si="25"/>
        <v>#VALUE!</v>
      </c>
      <c r="BN30" s="156" t="e">
        <f t="shared" si="25"/>
        <v>#VALUE!</v>
      </c>
      <c r="BO30" s="156" t="e">
        <f t="shared" si="25"/>
        <v>#VALUE!</v>
      </c>
      <c r="BP30" s="156" t="e">
        <f t="shared" si="25"/>
        <v>#VALUE!</v>
      </c>
      <c r="BQ30" s="156" t="e">
        <f t="shared" si="25"/>
        <v>#VALUE!</v>
      </c>
      <c r="BR30" s="156" t="e">
        <f t="shared" si="25"/>
        <v>#VALUE!</v>
      </c>
      <c r="BS30" s="156" t="e">
        <f t="shared" si="25"/>
        <v>#VALUE!</v>
      </c>
      <c r="BT30" s="156" t="e">
        <f t="shared" si="25"/>
        <v>#VALUE!</v>
      </c>
      <c r="BU30" s="113"/>
    </row>
    <row r="31" spans="1:73" ht="18" customHeight="1" x14ac:dyDescent="0.25">
      <c r="A31" s="111"/>
      <c r="B31" s="127" t="e">
        <f t="shared" si="21"/>
        <v>#VALUE!</v>
      </c>
      <c r="C31" s="112"/>
      <c r="D31" s="183" t="e">
        <f t="shared" si="9"/>
        <v>#VALUE!</v>
      </c>
      <c r="E31" s="183" t="e">
        <f t="shared" si="10"/>
        <v>#VALUE!</v>
      </c>
      <c r="F31" s="183" t="e">
        <f t="shared" si="11"/>
        <v>#VALUE!</v>
      </c>
      <c r="G31" s="112"/>
      <c r="H31" s="152" t="e">
        <f t="shared" si="22"/>
        <v>#VALUE!</v>
      </c>
      <c r="I31" s="124" t="e">
        <f t="shared" si="13"/>
        <v>#VALUE!</v>
      </c>
      <c r="J31" s="124" t="e">
        <f t="shared" si="14"/>
        <v>#VALUE!</v>
      </c>
      <c r="K31" s="112"/>
      <c r="L31" s="158" t="e">
        <f t="shared" si="0"/>
        <v>#VALUE!</v>
      </c>
      <c r="M31" s="156" t="e">
        <f t="shared" si="26"/>
        <v>#VALUE!</v>
      </c>
      <c r="N31" s="124" t="e">
        <f t="shared" si="26"/>
        <v>#VALUE!</v>
      </c>
      <c r="O31" s="124" t="e">
        <f t="shared" si="26"/>
        <v>#VALUE!</v>
      </c>
      <c r="P31" s="124" t="e">
        <f t="shared" si="26"/>
        <v>#VALUE!</v>
      </c>
      <c r="Q31" s="124" t="e">
        <f t="shared" si="26"/>
        <v>#VALUE!</v>
      </c>
      <c r="R31" s="124" t="e">
        <f t="shared" si="26"/>
        <v>#VALUE!</v>
      </c>
      <c r="S31" s="124" t="e">
        <f t="shared" si="26"/>
        <v>#VALUE!</v>
      </c>
      <c r="T31" s="124" t="e">
        <f t="shared" si="26"/>
        <v>#VALUE!</v>
      </c>
      <c r="U31" s="124" t="e">
        <f t="shared" si="26"/>
        <v>#VALUE!</v>
      </c>
      <c r="V31" s="124" t="e">
        <f t="shared" si="26"/>
        <v>#VALUE!</v>
      </c>
      <c r="W31" s="124" t="e">
        <f t="shared" si="26"/>
        <v>#VALUE!</v>
      </c>
      <c r="X31" s="124" t="e">
        <f t="shared" si="26"/>
        <v>#VALUE!</v>
      </c>
      <c r="Y31" s="124" t="e">
        <f t="shared" si="26"/>
        <v>#VALUE!</v>
      </c>
      <c r="Z31" s="124" t="e">
        <f t="shared" si="26"/>
        <v>#VALUE!</v>
      </c>
      <c r="AA31" s="124" t="e">
        <f t="shared" si="26"/>
        <v>#VALUE!</v>
      </c>
      <c r="AB31" s="124" t="e">
        <f t="shared" si="26"/>
        <v>#VALUE!</v>
      </c>
      <c r="AC31" s="124" t="e">
        <f t="shared" si="24"/>
        <v>#VALUE!</v>
      </c>
      <c r="AD31" s="124" t="e">
        <f t="shared" si="24"/>
        <v>#VALUE!</v>
      </c>
      <c r="AE31" s="124" t="e">
        <f t="shared" si="23"/>
        <v>#VALUE!</v>
      </c>
      <c r="AF31" s="124" t="e">
        <f t="shared" si="23"/>
        <v>#VALUE!</v>
      </c>
      <c r="AG31" s="124" t="e">
        <f t="shared" si="23"/>
        <v>#VALUE!</v>
      </c>
      <c r="AH31" s="124" t="e">
        <f t="shared" si="23"/>
        <v>#VALUE!</v>
      </c>
      <c r="AI31" s="124" t="e">
        <f t="shared" si="23"/>
        <v>#VALUE!</v>
      </c>
      <c r="AJ31" s="124" t="e">
        <f t="shared" si="23"/>
        <v>#VALUE!</v>
      </c>
      <c r="AK31" s="124" t="e">
        <f t="shared" si="23"/>
        <v>#VALUE!</v>
      </c>
      <c r="AL31" s="124" t="e">
        <f t="shared" si="23"/>
        <v>#VALUE!</v>
      </c>
      <c r="AM31" s="124" t="e">
        <f t="shared" si="23"/>
        <v>#VALUE!</v>
      </c>
      <c r="AN31" s="124" t="e">
        <f t="shared" si="23"/>
        <v>#VALUE!</v>
      </c>
      <c r="AO31" s="124" t="e">
        <f t="shared" si="23"/>
        <v>#VALUE!</v>
      </c>
      <c r="AP31" s="124" t="e">
        <f t="shared" si="23"/>
        <v>#VALUE!</v>
      </c>
      <c r="AQ31" s="125"/>
      <c r="AR31" s="152" t="e">
        <f t="shared" si="3"/>
        <v>#VALUE!</v>
      </c>
      <c r="AS31" s="124" t="e">
        <f t="shared" si="16"/>
        <v>#VALUE!</v>
      </c>
      <c r="AT31" s="124" t="e">
        <f t="shared" si="17"/>
        <v>#VALUE!</v>
      </c>
      <c r="AU31" s="112"/>
      <c r="AV31" s="158" t="e">
        <f t="shared" si="4"/>
        <v>#VALUE!</v>
      </c>
      <c r="AW31" s="156" t="e">
        <f t="shared" si="27"/>
        <v>#VALUE!</v>
      </c>
      <c r="AX31" s="156" t="e">
        <f t="shared" si="27"/>
        <v>#VALUE!</v>
      </c>
      <c r="AY31" s="156" t="e">
        <f t="shared" si="27"/>
        <v>#VALUE!</v>
      </c>
      <c r="AZ31" s="156" t="e">
        <f t="shared" si="27"/>
        <v>#VALUE!</v>
      </c>
      <c r="BA31" s="156" t="e">
        <f t="shared" si="27"/>
        <v>#VALUE!</v>
      </c>
      <c r="BB31" s="156" t="e">
        <f t="shared" si="27"/>
        <v>#VALUE!</v>
      </c>
      <c r="BC31" s="156" t="e">
        <f t="shared" si="27"/>
        <v>#VALUE!</v>
      </c>
      <c r="BD31" s="156" t="e">
        <f t="shared" si="27"/>
        <v>#VALUE!</v>
      </c>
      <c r="BE31" s="156" t="e">
        <f t="shared" si="27"/>
        <v>#VALUE!</v>
      </c>
      <c r="BF31" s="125"/>
      <c r="BG31" s="152" t="e">
        <f t="shared" si="6"/>
        <v>#VALUE!</v>
      </c>
      <c r="BH31" s="124" t="e">
        <f t="shared" si="19"/>
        <v>#VALUE!</v>
      </c>
      <c r="BI31" s="124" t="e">
        <f t="shared" si="20"/>
        <v>#VALUE!</v>
      </c>
      <c r="BJ31" s="112"/>
      <c r="BK31" s="158" t="e">
        <f t="shared" si="7"/>
        <v>#VALUE!</v>
      </c>
      <c r="BL31" s="156" t="e">
        <f t="shared" si="25"/>
        <v>#VALUE!</v>
      </c>
      <c r="BM31" s="156" t="e">
        <f t="shared" si="25"/>
        <v>#VALUE!</v>
      </c>
      <c r="BN31" s="156" t="e">
        <f t="shared" si="25"/>
        <v>#VALUE!</v>
      </c>
      <c r="BO31" s="156" t="e">
        <f t="shared" si="25"/>
        <v>#VALUE!</v>
      </c>
      <c r="BP31" s="156" t="e">
        <f t="shared" si="25"/>
        <v>#VALUE!</v>
      </c>
      <c r="BQ31" s="156" t="e">
        <f t="shared" si="25"/>
        <v>#VALUE!</v>
      </c>
      <c r="BR31" s="156" t="e">
        <f t="shared" si="25"/>
        <v>#VALUE!</v>
      </c>
      <c r="BS31" s="156" t="e">
        <f t="shared" si="25"/>
        <v>#VALUE!</v>
      </c>
      <c r="BT31" s="156" t="e">
        <f t="shared" si="25"/>
        <v>#VALUE!</v>
      </c>
      <c r="BU31" s="113"/>
    </row>
    <row r="32" spans="1:73" ht="18" customHeight="1" x14ac:dyDescent="0.25">
      <c r="A32" s="111"/>
      <c r="B32" s="127" t="e">
        <f t="shared" si="21"/>
        <v>#VALUE!</v>
      </c>
      <c r="C32" s="112"/>
      <c r="D32" s="183" t="e">
        <f t="shared" si="9"/>
        <v>#VALUE!</v>
      </c>
      <c r="E32" s="183" t="e">
        <f t="shared" si="10"/>
        <v>#VALUE!</v>
      </c>
      <c r="F32" s="183" t="e">
        <f t="shared" si="11"/>
        <v>#VALUE!</v>
      </c>
      <c r="G32" s="112"/>
      <c r="H32" s="152" t="e">
        <f t="shared" si="22"/>
        <v>#VALUE!</v>
      </c>
      <c r="I32" s="124" t="e">
        <f t="shared" si="13"/>
        <v>#VALUE!</v>
      </c>
      <c r="J32" s="124" t="e">
        <f t="shared" si="14"/>
        <v>#VALUE!</v>
      </c>
      <c r="K32" s="112"/>
      <c r="L32" s="158" t="e">
        <f t="shared" si="0"/>
        <v>#VALUE!</v>
      </c>
      <c r="M32" s="156" t="e">
        <f t="shared" si="26"/>
        <v>#VALUE!</v>
      </c>
      <c r="N32" s="124" t="e">
        <f t="shared" si="26"/>
        <v>#VALUE!</v>
      </c>
      <c r="O32" s="124" t="e">
        <f t="shared" si="26"/>
        <v>#VALUE!</v>
      </c>
      <c r="P32" s="124" t="e">
        <f t="shared" si="26"/>
        <v>#VALUE!</v>
      </c>
      <c r="Q32" s="124" t="e">
        <f t="shared" si="26"/>
        <v>#VALUE!</v>
      </c>
      <c r="R32" s="124" t="e">
        <f t="shared" si="26"/>
        <v>#VALUE!</v>
      </c>
      <c r="S32" s="124" t="e">
        <f t="shared" si="26"/>
        <v>#VALUE!</v>
      </c>
      <c r="T32" s="124" t="e">
        <f t="shared" si="26"/>
        <v>#VALUE!</v>
      </c>
      <c r="U32" s="124" t="e">
        <f t="shared" si="26"/>
        <v>#VALUE!</v>
      </c>
      <c r="V32" s="124" t="e">
        <f t="shared" si="26"/>
        <v>#VALUE!</v>
      </c>
      <c r="W32" s="124" t="e">
        <f t="shared" si="26"/>
        <v>#VALUE!</v>
      </c>
      <c r="X32" s="124" t="e">
        <f t="shared" si="26"/>
        <v>#VALUE!</v>
      </c>
      <c r="Y32" s="124" t="e">
        <f t="shared" si="26"/>
        <v>#VALUE!</v>
      </c>
      <c r="Z32" s="124" t="e">
        <f t="shared" si="26"/>
        <v>#VALUE!</v>
      </c>
      <c r="AA32" s="124" t="e">
        <f t="shared" si="26"/>
        <v>#VALUE!</v>
      </c>
      <c r="AB32" s="124" t="e">
        <f t="shared" si="26"/>
        <v>#VALUE!</v>
      </c>
      <c r="AC32" s="124" t="e">
        <f t="shared" si="24"/>
        <v>#VALUE!</v>
      </c>
      <c r="AD32" s="124" t="e">
        <f t="shared" si="24"/>
        <v>#VALUE!</v>
      </c>
      <c r="AE32" s="124" t="e">
        <f t="shared" si="23"/>
        <v>#VALUE!</v>
      </c>
      <c r="AF32" s="124" t="e">
        <f t="shared" si="23"/>
        <v>#VALUE!</v>
      </c>
      <c r="AG32" s="124" t="e">
        <f t="shared" si="23"/>
        <v>#VALUE!</v>
      </c>
      <c r="AH32" s="124" t="e">
        <f t="shared" si="23"/>
        <v>#VALUE!</v>
      </c>
      <c r="AI32" s="124" t="e">
        <f t="shared" si="23"/>
        <v>#VALUE!</v>
      </c>
      <c r="AJ32" s="124" t="e">
        <f t="shared" si="23"/>
        <v>#VALUE!</v>
      </c>
      <c r="AK32" s="124" t="e">
        <f t="shared" si="23"/>
        <v>#VALUE!</v>
      </c>
      <c r="AL32" s="124" t="e">
        <f t="shared" si="23"/>
        <v>#VALUE!</v>
      </c>
      <c r="AM32" s="124" t="e">
        <f t="shared" si="23"/>
        <v>#VALUE!</v>
      </c>
      <c r="AN32" s="124" t="e">
        <f t="shared" si="23"/>
        <v>#VALUE!</v>
      </c>
      <c r="AO32" s="124" t="e">
        <f t="shared" si="23"/>
        <v>#VALUE!</v>
      </c>
      <c r="AP32" s="124" t="e">
        <f t="shared" si="23"/>
        <v>#VALUE!</v>
      </c>
      <c r="AQ32" s="125"/>
      <c r="AR32" s="152" t="e">
        <f t="shared" si="3"/>
        <v>#VALUE!</v>
      </c>
      <c r="AS32" s="124" t="e">
        <f t="shared" si="16"/>
        <v>#VALUE!</v>
      </c>
      <c r="AT32" s="124" t="e">
        <f t="shared" si="17"/>
        <v>#VALUE!</v>
      </c>
      <c r="AU32" s="112"/>
      <c r="AV32" s="158" t="e">
        <f t="shared" si="4"/>
        <v>#VALUE!</v>
      </c>
      <c r="AW32" s="156" t="e">
        <f t="shared" si="27"/>
        <v>#VALUE!</v>
      </c>
      <c r="AX32" s="156" t="e">
        <f t="shared" si="27"/>
        <v>#VALUE!</v>
      </c>
      <c r="AY32" s="156" t="e">
        <f t="shared" si="27"/>
        <v>#VALUE!</v>
      </c>
      <c r="AZ32" s="156" t="e">
        <f t="shared" si="27"/>
        <v>#VALUE!</v>
      </c>
      <c r="BA32" s="156" t="e">
        <f t="shared" si="27"/>
        <v>#VALUE!</v>
      </c>
      <c r="BB32" s="156" t="e">
        <f t="shared" si="27"/>
        <v>#VALUE!</v>
      </c>
      <c r="BC32" s="156" t="e">
        <f t="shared" si="27"/>
        <v>#VALUE!</v>
      </c>
      <c r="BD32" s="156" t="e">
        <f t="shared" si="27"/>
        <v>#VALUE!</v>
      </c>
      <c r="BE32" s="156" t="e">
        <f t="shared" si="27"/>
        <v>#VALUE!</v>
      </c>
      <c r="BF32" s="125"/>
      <c r="BG32" s="152" t="e">
        <f t="shared" si="6"/>
        <v>#VALUE!</v>
      </c>
      <c r="BH32" s="124" t="e">
        <f t="shared" si="19"/>
        <v>#VALUE!</v>
      </c>
      <c r="BI32" s="124" t="e">
        <f t="shared" si="20"/>
        <v>#VALUE!</v>
      </c>
      <c r="BJ32" s="112"/>
      <c r="BK32" s="158" t="e">
        <f t="shared" si="7"/>
        <v>#VALUE!</v>
      </c>
      <c r="BL32" s="156" t="e">
        <f t="shared" si="25"/>
        <v>#VALUE!</v>
      </c>
      <c r="BM32" s="156" t="e">
        <f t="shared" si="25"/>
        <v>#VALUE!</v>
      </c>
      <c r="BN32" s="156" t="e">
        <f t="shared" si="25"/>
        <v>#VALUE!</v>
      </c>
      <c r="BO32" s="156" t="e">
        <f t="shared" si="25"/>
        <v>#VALUE!</v>
      </c>
      <c r="BP32" s="156" t="e">
        <f t="shared" si="25"/>
        <v>#VALUE!</v>
      </c>
      <c r="BQ32" s="156" t="e">
        <f t="shared" si="25"/>
        <v>#VALUE!</v>
      </c>
      <c r="BR32" s="156" t="e">
        <f t="shared" si="25"/>
        <v>#VALUE!</v>
      </c>
      <c r="BS32" s="156" t="e">
        <f t="shared" si="25"/>
        <v>#VALUE!</v>
      </c>
      <c r="BT32" s="156" t="e">
        <f t="shared" si="25"/>
        <v>#VALUE!</v>
      </c>
      <c r="BU32" s="113"/>
    </row>
    <row r="33" spans="1:73" ht="18" customHeight="1" x14ac:dyDescent="0.25">
      <c r="A33" s="111"/>
      <c r="B33" s="127" t="e">
        <f t="shared" si="21"/>
        <v>#VALUE!</v>
      </c>
      <c r="C33" s="112"/>
      <c r="D33" s="183" t="e">
        <f t="shared" si="9"/>
        <v>#VALUE!</v>
      </c>
      <c r="E33" s="183" t="e">
        <f t="shared" si="10"/>
        <v>#VALUE!</v>
      </c>
      <c r="F33" s="183" t="e">
        <f t="shared" si="11"/>
        <v>#VALUE!</v>
      </c>
      <c r="G33" s="112"/>
      <c r="H33" s="152" t="e">
        <f t="shared" si="22"/>
        <v>#VALUE!</v>
      </c>
      <c r="I33" s="124" t="e">
        <f t="shared" si="13"/>
        <v>#VALUE!</v>
      </c>
      <c r="J33" s="124" t="e">
        <f t="shared" si="14"/>
        <v>#VALUE!</v>
      </c>
      <c r="K33" s="112"/>
      <c r="L33" s="158" t="e">
        <f t="shared" si="0"/>
        <v>#VALUE!</v>
      </c>
      <c r="M33" s="156" t="e">
        <f t="shared" si="26"/>
        <v>#VALUE!</v>
      </c>
      <c r="N33" s="124" t="e">
        <f t="shared" si="26"/>
        <v>#VALUE!</v>
      </c>
      <c r="O33" s="124" t="e">
        <f t="shared" si="26"/>
        <v>#VALUE!</v>
      </c>
      <c r="P33" s="124" t="e">
        <f t="shared" si="26"/>
        <v>#VALUE!</v>
      </c>
      <c r="Q33" s="124" t="e">
        <f t="shared" si="26"/>
        <v>#VALUE!</v>
      </c>
      <c r="R33" s="124" t="e">
        <f t="shared" si="26"/>
        <v>#VALUE!</v>
      </c>
      <c r="S33" s="124" t="e">
        <f t="shared" si="26"/>
        <v>#VALUE!</v>
      </c>
      <c r="T33" s="124" t="e">
        <f t="shared" si="26"/>
        <v>#VALUE!</v>
      </c>
      <c r="U33" s="124" t="e">
        <f t="shared" si="26"/>
        <v>#VALUE!</v>
      </c>
      <c r="V33" s="124" t="e">
        <f t="shared" si="26"/>
        <v>#VALUE!</v>
      </c>
      <c r="W33" s="124" t="e">
        <f t="shared" si="26"/>
        <v>#VALUE!</v>
      </c>
      <c r="X33" s="124" t="e">
        <f t="shared" si="26"/>
        <v>#VALUE!</v>
      </c>
      <c r="Y33" s="124" t="e">
        <f t="shared" si="26"/>
        <v>#VALUE!</v>
      </c>
      <c r="Z33" s="124" t="e">
        <f t="shared" si="26"/>
        <v>#VALUE!</v>
      </c>
      <c r="AA33" s="124" t="e">
        <f t="shared" si="26"/>
        <v>#VALUE!</v>
      </c>
      <c r="AB33" s="124" t="e">
        <f t="shared" si="26"/>
        <v>#VALUE!</v>
      </c>
      <c r="AC33" s="124" t="e">
        <f t="shared" si="24"/>
        <v>#VALUE!</v>
      </c>
      <c r="AD33" s="124" t="e">
        <f t="shared" si="24"/>
        <v>#VALUE!</v>
      </c>
      <c r="AE33" s="124" t="e">
        <f t="shared" si="23"/>
        <v>#VALUE!</v>
      </c>
      <c r="AF33" s="124" t="e">
        <f t="shared" si="23"/>
        <v>#VALUE!</v>
      </c>
      <c r="AG33" s="124" t="e">
        <f t="shared" si="23"/>
        <v>#VALUE!</v>
      </c>
      <c r="AH33" s="124" t="e">
        <f t="shared" si="23"/>
        <v>#VALUE!</v>
      </c>
      <c r="AI33" s="124" t="e">
        <f t="shared" si="23"/>
        <v>#VALUE!</v>
      </c>
      <c r="AJ33" s="124" t="e">
        <f t="shared" si="23"/>
        <v>#VALUE!</v>
      </c>
      <c r="AK33" s="124" t="e">
        <f t="shared" si="23"/>
        <v>#VALUE!</v>
      </c>
      <c r="AL33" s="124" t="e">
        <f t="shared" si="23"/>
        <v>#VALUE!</v>
      </c>
      <c r="AM33" s="124" t="e">
        <f t="shared" si="23"/>
        <v>#VALUE!</v>
      </c>
      <c r="AN33" s="124" t="e">
        <f t="shared" si="23"/>
        <v>#VALUE!</v>
      </c>
      <c r="AO33" s="124" t="e">
        <f t="shared" si="23"/>
        <v>#VALUE!</v>
      </c>
      <c r="AP33" s="124" t="e">
        <f t="shared" si="23"/>
        <v>#VALUE!</v>
      </c>
      <c r="AQ33" s="125"/>
      <c r="AR33" s="152" t="e">
        <f t="shared" si="3"/>
        <v>#VALUE!</v>
      </c>
      <c r="AS33" s="124" t="e">
        <f t="shared" si="16"/>
        <v>#VALUE!</v>
      </c>
      <c r="AT33" s="124" t="e">
        <f t="shared" si="17"/>
        <v>#VALUE!</v>
      </c>
      <c r="AU33" s="112"/>
      <c r="AV33" s="158" t="e">
        <f t="shared" si="4"/>
        <v>#VALUE!</v>
      </c>
      <c r="AW33" s="156" t="e">
        <f t="shared" si="27"/>
        <v>#VALUE!</v>
      </c>
      <c r="AX33" s="156" t="e">
        <f t="shared" si="27"/>
        <v>#VALUE!</v>
      </c>
      <c r="AY33" s="156" t="e">
        <f t="shared" si="27"/>
        <v>#VALUE!</v>
      </c>
      <c r="AZ33" s="156" t="e">
        <f t="shared" si="27"/>
        <v>#VALUE!</v>
      </c>
      <c r="BA33" s="156" t="e">
        <f t="shared" si="27"/>
        <v>#VALUE!</v>
      </c>
      <c r="BB33" s="156" t="e">
        <f t="shared" si="27"/>
        <v>#VALUE!</v>
      </c>
      <c r="BC33" s="156" t="e">
        <f t="shared" si="27"/>
        <v>#VALUE!</v>
      </c>
      <c r="BD33" s="156" t="e">
        <f t="shared" si="27"/>
        <v>#VALUE!</v>
      </c>
      <c r="BE33" s="156" t="e">
        <f t="shared" si="27"/>
        <v>#VALUE!</v>
      </c>
      <c r="BF33" s="125"/>
      <c r="BG33" s="152" t="e">
        <f t="shared" si="6"/>
        <v>#VALUE!</v>
      </c>
      <c r="BH33" s="124" t="e">
        <f t="shared" si="19"/>
        <v>#VALUE!</v>
      </c>
      <c r="BI33" s="124" t="e">
        <f t="shared" si="20"/>
        <v>#VALUE!</v>
      </c>
      <c r="BJ33" s="112"/>
      <c r="BK33" s="158" t="e">
        <f t="shared" si="7"/>
        <v>#VALUE!</v>
      </c>
      <c r="BL33" s="156" t="e">
        <f t="shared" si="25"/>
        <v>#VALUE!</v>
      </c>
      <c r="BM33" s="156" t="e">
        <f t="shared" si="25"/>
        <v>#VALUE!</v>
      </c>
      <c r="BN33" s="156" t="e">
        <f t="shared" si="25"/>
        <v>#VALUE!</v>
      </c>
      <c r="BO33" s="156" t="e">
        <f t="shared" si="25"/>
        <v>#VALUE!</v>
      </c>
      <c r="BP33" s="156" t="e">
        <f t="shared" si="25"/>
        <v>#VALUE!</v>
      </c>
      <c r="BQ33" s="156" t="e">
        <f t="shared" si="25"/>
        <v>#VALUE!</v>
      </c>
      <c r="BR33" s="156" t="e">
        <f t="shared" si="25"/>
        <v>#VALUE!</v>
      </c>
      <c r="BS33" s="156" t="e">
        <f t="shared" si="25"/>
        <v>#VALUE!</v>
      </c>
      <c r="BT33" s="156" t="e">
        <f t="shared" si="25"/>
        <v>#VALUE!</v>
      </c>
      <c r="BU33" s="113"/>
    </row>
    <row r="34" spans="1:73" ht="18" customHeight="1" x14ac:dyDescent="0.25">
      <c r="A34" s="111"/>
      <c r="B34" s="127" t="e">
        <f t="shared" si="21"/>
        <v>#VALUE!</v>
      </c>
      <c r="C34" s="112"/>
      <c r="D34" s="183" t="e">
        <f t="shared" si="9"/>
        <v>#VALUE!</v>
      </c>
      <c r="E34" s="183" t="e">
        <f t="shared" si="10"/>
        <v>#VALUE!</v>
      </c>
      <c r="F34" s="183" t="e">
        <f t="shared" si="11"/>
        <v>#VALUE!</v>
      </c>
      <c r="G34" s="112"/>
      <c r="H34" s="152" t="e">
        <f t="shared" si="22"/>
        <v>#VALUE!</v>
      </c>
      <c r="I34" s="124" t="e">
        <f t="shared" si="13"/>
        <v>#VALUE!</v>
      </c>
      <c r="J34" s="124" t="e">
        <f t="shared" si="14"/>
        <v>#VALUE!</v>
      </c>
      <c r="K34" s="112"/>
      <c r="L34" s="158" t="e">
        <f t="shared" si="0"/>
        <v>#VALUE!</v>
      </c>
      <c r="M34" s="156" t="e">
        <f t="shared" si="26"/>
        <v>#VALUE!</v>
      </c>
      <c r="N34" s="124" t="e">
        <f t="shared" si="26"/>
        <v>#VALUE!</v>
      </c>
      <c r="O34" s="124" t="e">
        <f t="shared" si="26"/>
        <v>#VALUE!</v>
      </c>
      <c r="P34" s="124" t="e">
        <f t="shared" si="26"/>
        <v>#VALUE!</v>
      </c>
      <c r="Q34" s="124" t="e">
        <f t="shared" si="26"/>
        <v>#VALUE!</v>
      </c>
      <c r="R34" s="124" t="e">
        <f t="shared" si="26"/>
        <v>#VALUE!</v>
      </c>
      <c r="S34" s="124" t="e">
        <f t="shared" si="26"/>
        <v>#VALUE!</v>
      </c>
      <c r="T34" s="124" t="e">
        <f t="shared" si="26"/>
        <v>#VALUE!</v>
      </c>
      <c r="U34" s="124" t="e">
        <f t="shared" si="26"/>
        <v>#VALUE!</v>
      </c>
      <c r="V34" s="124" t="e">
        <f t="shared" si="26"/>
        <v>#VALUE!</v>
      </c>
      <c r="W34" s="124" t="e">
        <f t="shared" si="26"/>
        <v>#VALUE!</v>
      </c>
      <c r="X34" s="124" t="e">
        <f t="shared" si="26"/>
        <v>#VALUE!</v>
      </c>
      <c r="Y34" s="124" t="e">
        <f t="shared" si="26"/>
        <v>#VALUE!</v>
      </c>
      <c r="Z34" s="124" t="e">
        <f t="shared" si="26"/>
        <v>#VALUE!</v>
      </c>
      <c r="AA34" s="124" t="e">
        <f t="shared" si="26"/>
        <v>#VALUE!</v>
      </c>
      <c r="AB34" s="124" t="e">
        <f t="shared" si="26"/>
        <v>#VALUE!</v>
      </c>
      <c r="AC34" s="124" t="e">
        <f t="shared" si="24"/>
        <v>#VALUE!</v>
      </c>
      <c r="AD34" s="124" t="e">
        <f t="shared" si="24"/>
        <v>#VALUE!</v>
      </c>
      <c r="AE34" s="124" t="e">
        <f t="shared" si="23"/>
        <v>#VALUE!</v>
      </c>
      <c r="AF34" s="124" t="e">
        <f t="shared" si="23"/>
        <v>#VALUE!</v>
      </c>
      <c r="AG34" s="124" t="e">
        <f t="shared" si="23"/>
        <v>#VALUE!</v>
      </c>
      <c r="AH34" s="124" t="e">
        <f t="shared" si="23"/>
        <v>#VALUE!</v>
      </c>
      <c r="AI34" s="124" t="e">
        <f t="shared" si="23"/>
        <v>#VALUE!</v>
      </c>
      <c r="AJ34" s="124" t="e">
        <f t="shared" si="23"/>
        <v>#VALUE!</v>
      </c>
      <c r="AK34" s="124" t="e">
        <f t="shared" si="23"/>
        <v>#VALUE!</v>
      </c>
      <c r="AL34" s="124" t="e">
        <f t="shared" si="23"/>
        <v>#VALUE!</v>
      </c>
      <c r="AM34" s="124" t="e">
        <f t="shared" si="23"/>
        <v>#VALUE!</v>
      </c>
      <c r="AN34" s="124" t="e">
        <f t="shared" si="23"/>
        <v>#VALUE!</v>
      </c>
      <c r="AO34" s="124" t="e">
        <f t="shared" si="23"/>
        <v>#VALUE!</v>
      </c>
      <c r="AP34" s="124" t="e">
        <f t="shared" si="23"/>
        <v>#VALUE!</v>
      </c>
      <c r="AQ34" s="125"/>
      <c r="AR34" s="152" t="e">
        <f t="shared" si="3"/>
        <v>#VALUE!</v>
      </c>
      <c r="AS34" s="124" t="e">
        <f t="shared" si="16"/>
        <v>#VALUE!</v>
      </c>
      <c r="AT34" s="124" t="e">
        <f t="shared" si="17"/>
        <v>#VALUE!</v>
      </c>
      <c r="AU34" s="112"/>
      <c r="AV34" s="158" t="e">
        <f t="shared" si="4"/>
        <v>#VALUE!</v>
      </c>
      <c r="AW34" s="156" t="e">
        <f t="shared" si="27"/>
        <v>#VALUE!</v>
      </c>
      <c r="AX34" s="156" t="e">
        <f t="shared" si="27"/>
        <v>#VALUE!</v>
      </c>
      <c r="AY34" s="156" t="e">
        <f t="shared" si="27"/>
        <v>#VALUE!</v>
      </c>
      <c r="AZ34" s="156" t="e">
        <f t="shared" si="27"/>
        <v>#VALUE!</v>
      </c>
      <c r="BA34" s="156" t="e">
        <f t="shared" si="27"/>
        <v>#VALUE!</v>
      </c>
      <c r="BB34" s="156" t="e">
        <f t="shared" si="27"/>
        <v>#VALUE!</v>
      </c>
      <c r="BC34" s="156" t="e">
        <f t="shared" si="27"/>
        <v>#VALUE!</v>
      </c>
      <c r="BD34" s="156" t="e">
        <f t="shared" si="27"/>
        <v>#VALUE!</v>
      </c>
      <c r="BE34" s="156" t="e">
        <f t="shared" si="27"/>
        <v>#VALUE!</v>
      </c>
      <c r="BF34" s="125"/>
      <c r="BG34" s="152" t="e">
        <f t="shared" si="6"/>
        <v>#VALUE!</v>
      </c>
      <c r="BH34" s="124" t="e">
        <f t="shared" si="19"/>
        <v>#VALUE!</v>
      </c>
      <c r="BI34" s="124" t="e">
        <f t="shared" si="20"/>
        <v>#VALUE!</v>
      </c>
      <c r="BJ34" s="112"/>
      <c r="BK34" s="158" t="e">
        <f t="shared" si="7"/>
        <v>#VALUE!</v>
      </c>
      <c r="BL34" s="156" t="e">
        <f t="shared" si="25"/>
        <v>#VALUE!</v>
      </c>
      <c r="BM34" s="156" t="e">
        <f t="shared" si="25"/>
        <v>#VALUE!</v>
      </c>
      <c r="BN34" s="156" t="e">
        <f t="shared" si="25"/>
        <v>#VALUE!</v>
      </c>
      <c r="BO34" s="156" t="e">
        <f t="shared" si="25"/>
        <v>#VALUE!</v>
      </c>
      <c r="BP34" s="156" t="e">
        <f t="shared" si="25"/>
        <v>#VALUE!</v>
      </c>
      <c r="BQ34" s="156" t="e">
        <f t="shared" si="25"/>
        <v>#VALUE!</v>
      </c>
      <c r="BR34" s="156" t="e">
        <f t="shared" si="25"/>
        <v>#VALUE!</v>
      </c>
      <c r="BS34" s="156" t="e">
        <f t="shared" si="25"/>
        <v>#VALUE!</v>
      </c>
      <c r="BT34" s="156" t="e">
        <f t="shared" si="25"/>
        <v>#VALUE!</v>
      </c>
      <c r="BU34" s="113"/>
    </row>
    <row r="35" spans="1:73" ht="18" customHeight="1" x14ac:dyDescent="0.25">
      <c r="A35" s="111"/>
      <c r="B35" s="127" t="e">
        <f t="shared" si="21"/>
        <v>#VALUE!</v>
      </c>
      <c r="C35" s="112"/>
      <c r="D35" s="183" t="e">
        <f t="shared" si="9"/>
        <v>#VALUE!</v>
      </c>
      <c r="E35" s="183" t="e">
        <f t="shared" si="10"/>
        <v>#VALUE!</v>
      </c>
      <c r="F35" s="183" t="e">
        <f t="shared" si="11"/>
        <v>#VALUE!</v>
      </c>
      <c r="G35" s="112"/>
      <c r="H35" s="152" t="e">
        <f t="shared" si="22"/>
        <v>#VALUE!</v>
      </c>
      <c r="I35" s="124" t="e">
        <f t="shared" si="13"/>
        <v>#VALUE!</v>
      </c>
      <c r="J35" s="124" t="e">
        <f t="shared" si="14"/>
        <v>#VALUE!</v>
      </c>
      <c r="K35" s="112"/>
      <c r="L35" s="158" t="e">
        <f t="shared" si="0"/>
        <v>#VALUE!</v>
      </c>
      <c r="M35" s="156" t="e">
        <f t="shared" si="26"/>
        <v>#VALUE!</v>
      </c>
      <c r="N35" s="124" t="e">
        <f t="shared" si="26"/>
        <v>#VALUE!</v>
      </c>
      <c r="O35" s="124" t="e">
        <f t="shared" si="26"/>
        <v>#VALUE!</v>
      </c>
      <c r="P35" s="124" t="e">
        <f t="shared" si="26"/>
        <v>#VALUE!</v>
      </c>
      <c r="Q35" s="124" t="e">
        <f t="shared" si="26"/>
        <v>#VALUE!</v>
      </c>
      <c r="R35" s="124" t="e">
        <f t="shared" si="26"/>
        <v>#VALUE!</v>
      </c>
      <c r="S35" s="124" t="e">
        <f t="shared" si="26"/>
        <v>#VALUE!</v>
      </c>
      <c r="T35" s="124" t="e">
        <f t="shared" si="26"/>
        <v>#VALUE!</v>
      </c>
      <c r="U35" s="124" t="e">
        <f t="shared" si="26"/>
        <v>#VALUE!</v>
      </c>
      <c r="V35" s="124" t="e">
        <f t="shared" si="26"/>
        <v>#VALUE!</v>
      </c>
      <c r="W35" s="124" t="e">
        <f t="shared" si="26"/>
        <v>#VALUE!</v>
      </c>
      <c r="X35" s="124" t="e">
        <f t="shared" si="26"/>
        <v>#VALUE!</v>
      </c>
      <c r="Y35" s="124" t="e">
        <f t="shared" si="26"/>
        <v>#VALUE!</v>
      </c>
      <c r="Z35" s="124" t="e">
        <f t="shared" si="26"/>
        <v>#VALUE!</v>
      </c>
      <c r="AA35" s="124" t="e">
        <f t="shared" si="26"/>
        <v>#VALUE!</v>
      </c>
      <c r="AB35" s="124" t="e">
        <f t="shared" si="26"/>
        <v>#VALUE!</v>
      </c>
      <c r="AC35" s="124" t="e">
        <f t="shared" si="24"/>
        <v>#VALUE!</v>
      </c>
      <c r="AD35" s="124" t="e">
        <f t="shared" si="24"/>
        <v>#VALUE!</v>
      </c>
      <c r="AE35" s="124" t="e">
        <f t="shared" si="23"/>
        <v>#VALUE!</v>
      </c>
      <c r="AF35" s="124" t="e">
        <f t="shared" si="23"/>
        <v>#VALUE!</v>
      </c>
      <c r="AG35" s="124" t="e">
        <f t="shared" si="23"/>
        <v>#VALUE!</v>
      </c>
      <c r="AH35" s="124" t="e">
        <f t="shared" si="23"/>
        <v>#VALUE!</v>
      </c>
      <c r="AI35" s="124" t="e">
        <f t="shared" si="23"/>
        <v>#VALUE!</v>
      </c>
      <c r="AJ35" s="124" t="e">
        <f t="shared" si="23"/>
        <v>#VALUE!</v>
      </c>
      <c r="AK35" s="124" t="e">
        <f t="shared" si="23"/>
        <v>#VALUE!</v>
      </c>
      <c r="AL35" s="124" t="e">
        <f t="shared" si="23"/>
        <v>#VALUE!</v>
      </c>
      <c r="AM35" s="124" t="e">
        <f t="shared" si="23"/>
        <v>#VALUE!</v>
      </c>
      <c r="AN35" s="124" t="e">
        <f t="shared" si="23"/>
        <v>#VALUE!</v>
      </c>
      <c r="AO35" s="124" t="e">
        <f t="shared" si="23"/>
        <v>#VALUE!</v>
      </c>
      <c r="AP35" s="124" t="e">
        <f t="shared" si="23"/>
        <v>#VALUE!</v>
      </c>
      <c r="AQ35" s="125"/>
      <c r="AR35" s="152" t="e">
        <f t="shared" si="3"/>
        <v>#VALUE!</v>
      </c>
      <c r="AS35" s="124" t="e">
        <f t="shared" si="16"/>
        <v>#VALUE!</v>
      </c>
      <c r="AT35" s="124" t="e">
        <f t="shared" si="17"/>
        <v>#VALUE!</v>
      </c>
      <c r="AU35" s="112"/>
      <c r="AV35" s="158" t="e">
        <f t="shared" si="4"/>
        <v>#VALUE!</v>
      </c>
      <c r="AW35" s="156" t="e">
        <f t="shared" si="27"/>
        <v>#VALUE!</v>
      </c>
      <c r="AX35" s="156" t="e">
        <f t="shared" si="27"/>
        <v>#VALUE!</v>
      </c>
      <c r="AY35" s="156" t="e">
        <f t="shared" si="27"/>
        <v>#VALUE!</v>
      </c>
      <c r="AZ35" s="156" t="e">
        <f t="shared" si="27"/>
        <v>#VALUE!</v>
      </c>
      <c r="BA35" s="156" t="e">
        <f t="shared" si="27"/>
        <v>#VALUE!</v>
      </c>
      <c r="BB35" s="156" t="e">
        <f t="shared" si="27"/>
        <v>#VALUE!</v>
      </c>
      <c r="BC35" s="156" t="e">
        <f t="shared" si="27"/>
        <v>#VALUE!</v>
      </c>
      <c r="BD35" s="156" t="e">
        <f t="shared" si="27"/>
        <v>#VALUE!</v>
      </c>
      <c r="BE35" s="156" t="e">
        <f t="shared" si="27"/>
        <v>#VALUE!</v>
      </c>
      <c r="BF35" s="125"/>
      <c r="BG35" s="152" t="e">
        <f t="shared" si="6"/>
        <v>#VALUE!</v>
      </c>
      <c r="BH35" s="124" t="e">
        <f t="shared" si="19"/>
        <v>#VALUE!</v>
      </c>
      <c r="BI35" s="124" t="e">
        <f t="shared" si="20"/>
        <v>#VALUE!</v>
      </c>
      <c r="BJ35" s="112"/>
      <c r="BK35" s="158" t="e">
        <f t="shared" si="7"/>
        <v>#VALUE!</v>
      </c>
      <c r="BL35" s="156" t="e">
        <f t="shared" si="25"/>
        <v>#VALUE!</v>
      </c>
      <c r="BM35" s="156" t="e">
        <f t="shared" si="25"/>
        <v>#VALUE!</v>
      </c>
      <c r="BN35" s="156" t="e">
        <f t="shared" si="25"/>
        <v>#VALUE!</v>
      </c>
      <c r="BO35" s="156" t="e">
        <f t="shared" si="25"/>
        <v>#VALUE!</v>
      </c>
      <c r="BP35" s="156" t="e">
        <f t="shared" si="25"/>
        <v>#VALUE!</v>
      </c>
      <c r="BQ35" s="156" t="e">
        <f t="shared" si="25"/>
        <v>#VALUE!</v>
      </c>
      <c r="BR35" s="156" t="e">
        <f t="shared" si="25"/>
        <v>#VALUE!</v>
      </c>
      <c r="BS35" s="156" t="e">
        <f t="shared" si="25"/>
        <v>#VALUE!</v>
      </c>
      <c r="BT35" s="156" t="e">
        <f t="shared" si="25"/>
        <v>#VALUE!</v>
      </c>
      <c r="BU35" s="113"/>
    </row>
    <row r="36" spans="1:73" ht="18" customHeight="1" x14ac:dyDescent="0.25">
      <c r="A36" s="111"/>
      <c r="B36" s="127" t="e">
        <f t="shared" si="21"/>
        <v>#VALUE!</v>
      </c>
      <c r="C36" s="112"/>
      <c r="D36" s="183" t="e">
        <f t="shared" si="9"/>
        <v>#VALUE!</v>
      </c>
      <c r="E36" s="183" t="e">
        <f t="shared" si="10"/>
        <v>#VALUE!</v>
      </c>
      <c r="F36" s="183" t="e">
        <f t="shared" si="11"/>
        <v>#VALUE!</v>
      </c>
      <c r="G36" s="112"/>
      <c r="H36" s="152" t="e">
        <f t="shared" si="22"/>
        <v>#VALUE!</v>
      </c>
      <c r="I36" s="124" t="e">
        <f t="shared" si="13"/>
        <v>#VALUE!</v>
      </c>
      <c r="J36" s="124" t="e">
        <f t="shared" si="14"/>
        <v>#VALUE!</v>
      </c>
      <c r="K36" s="112"/>
      <c r="L36" s="158" t="e">
        <f t="shared" si="0"/>
        <v>#VALUE!</v>
      </c>
      <c r="M36" s="156" t="e">
        <f t="shared" si="26"/>
        <v>#VALUE!</v>
      </c>
      <c r="N36" s="124" t="e">
        <f t="shared" si="26"/>
        <v>#VALUE!</v>
      </c>
      <c r="O36" s="124" t="e">
        <f t="shared" si="26"/>
        <v>#VALUE!</v>
      </c>
      <c r="P36" s="124" t="e">
        <f t="shared" si="26"/>
        <v>#VALUE!</v>
      </c>
      <c r="Q36" s="124" t="e">
        <f t="shared" si="26"/>
        <v>#VALUE!</v>
      </c>
      <c r="R36" s="124" t="e">
        <f t="shared" si="26"/>
        <v>#VALUE!</v>
      </c>
      <c r="S36" s="124" t="e">
        <f t="shared" si="26"/>
        <v>#VALUE!</v>
      </c>
      <c r="T36" s="124" t="e">
        <f t="shared" si="26"/>
        <v>#VALUE!</v>
      </c>
      <c r="U36" s="124" t="e">
        <f t="shared" si="26"/>
        <v>#VALUE!</v>
      </c>
      <c r="V36" s="124" t="e">
        <f t="shared" si="26"/>
        <v>#VALUE!</v>
      </c>
      <c r="W36" s="124" t="e">
        <f t="shared" si="26"/>
        <v>#VALUE!</v>
      </c>
      <c r="X36" s="124" t="e">
        <f t="shared" si="26"/>
        <v>#VALUE!</v>
      </c>
      <c r="Y36" s="124" t="e">
        <f t="shared" si="26"/>
        <v>#VALUE!</v>
      </c>
      <c r="Z36" s="124" t="e">
        <f t="shared" si="26"/>
        <v>#VALUE!</v>
      </c>
      <c r="AA36" s="124" t="e">
        <f t="shared" si="26"/>
        <v>#VALUE!</v>
      </c>
      <c r="AB36" s="124" t="e">
        <f t="shared" si="26"/>
        <v>#VALUE!</v>
      </c>
      <c r="AC36" s="124" t="e">
        <f t="shared" si="24"/>
        <v>#VALUE!</v>
      </c>
      <c r="AD36" s="124" t="e">
        <f t="shared" si="24"/>
        <v>#VALUE!</v>
      </c>
      <c r="AE36" s="124" t="e">
        <f t="shared" si="23"/>
        <v>#VALUE!</v>
      </c>
      <c r="AF36" s="124" t="e">
        <f t="shared" si="23"/>
        <v>#VALUE!</v>
      </c>
      <c r="AG36" s="124" t="e">
        <f t="shared" si="23"/>
        <v>#VALUE!</v>
      </c>
      <c r="AH36" s="124" t="e">
        <f t="shared" si="23"/>
        <v>#VALUE!</v>
      </c>
      <c r="AI36" s="124" t="e">
        <f t="shared" si="23"/>
        <v>#VALUE!</v>
      </c>
      <c r="AJ36" s="124" t="e">
        <f t="shared" si="23"/>
        <v>#VALUE!</v>
      </c>
      <c r="AK36" s="124" t="e">
        <f t="shared" si="23"/>
        <v>#VALUE!</v>
      </c>
      <c r="AL36" s="124" t="e">
        <f t="shared" si="23"/>
        <v>#VALUE!</v>
      </c>
      <c r="AM36" s="124" t="e">
        <f t="shared" si="23"/>
        <v>#VALUE!</v>
      </c>
      <c r="AN36" s="124" t="e">
        <f t="shared" si="23"/>
        <v>#VALUE!</v>
      </c>
      <c r="AO36" s="124" t="e">
        <f t="shared" si="23"/>
        <v>#VALUE!</v>
      </c>
      <c r="AP36" s="124" t="e">
        <f t="shared" si="23"/>
        <v>#VALUE!</v>
      </c>
      <c r="AQ36" s="125"/>
      <c r="AR36" s="152" t="e">
        <f t="shared" si="3"/>
        <v>#VALUE!</v>
      </c>
      <c r="AS36" s="124" t="e">
        <f t="shared" si="16"/>
        <v>#VALUE!</v>
      </c>
      <c r="AT36" s="124" t="e">
        <f t="shared" si="17"/>
        <v>#VALUE!</v>
      </c>
      <c r="AU36" s="112"/>
      <c r="AV36" s="158" t="e">
        <f t="shared" si="4"/>
        <v>#VALUE!</v>
      </c>
      <c r="AW36" s="156" t="e">
        <f t="shared" si="27"/>
        <v>#VALUE!</v>
      </c>
      <c r="AX36" s="156" t="e">
        <f t="shared" si="27"/>
        <v>#VALUE!</v>
      </c>
      <c r="AY36" s="156" t="e">
        <f t="shared" si="27"/>
        <v>#VALUE!</v>
      </c>
      <c r="AZ36" s="156" t="e">
        <f t="shared" si="27"/>
        <v>#VALUE!</v>
      </c>
      <c r="BA36" s="156" t="e">
        <f t="shared" si="27"/>
        <v>#VALUE!</v>
      </c>
      <c r="BB36" s="156" t="e">
        <f t="shared" si="27"/>
        <v>#VALUE!</v>
      </c>
      <c r="BC36" s="156" t="e">
        <f t="shared" si="27"/>
        <v>#VALUE!</v>
      </c>
      <c r="BD36" s="156" t="e">
        <f t="shared" si="27"/>
        <v>#VALUE!</v>
      </c>
      <c r="BE36" s="156" t="e">
        <f t="shared" si="27"/>
        <v>#VALUE!</v>
      </c>
      <c r="BF36" s="125"/>
      <c r="BG36" s="152" t="e">
        <f t="shared" si="6"/>
        <v>#VALUE!</v>
      </c>
      <c r="BH36" s="124" t="e">
        <f t="shared" si="19"/>
        <v>#VALUE!</v>
      </c>
      <c r="BI36" s="124" t="e">
        <f t="shared" si="20"/>
        <v>#VALUE!</v>
      </c>
      <c r="BJ36" s="112"/>
      <c r="BK36" s="158" t="e">
        <f t="shared" si="7"/>
        <v>#VALUE!</v>
      </c>
      <c r="BL36" s="156" t="e">
        <f t="shared" si="25"/>
        <v>#VALUE!</v>
      </c>
      <c r="BM36" s="156" t="e">
        <f t="shared" si="25"/>
        <v>#VALUE!</v>
      </c>
      <c r="BN36" s="156" t="e">
        <f t="shared" si="25"/>
        <v>#VALUE!</v>
      </c>
      <c r="BO36" s="156" t="e">
        <f t="shared" si="25"/>
        <v>#VALUE!</v>
      </c>
      <c r="BP36" s="156" t="e">
        <f t="shared" si="25"/>
        <v>#VALUE!</v>
      </c>
      <c r="BQ36" s="156" t="e">
        <f t="shared" si="25"/>
        <v>#VALUE!</v>
      </c>
      <c r="BR36" s="156" t="e">
        <f t="shared" si="25"/>
        <v>#VALUE!</v>
      </c>
      <c r="BS36" s="156" t="e">
        <f t="shared" si="25"/>
        <v>#VALUE!</v>
      </c>
      <c r="BT36" s="156" t="e">
        <f t="shared" si="25"/>
        <v>#VALUE!</v>
      </c>
      <c r="BU36" s="113"/>
    </row>
    <row r="37" spans="1:73" ht="18" customHeight="1" x14ac:dyDescent="0.25">
      <c r="A37" s="111"/>
      <c r="B37" s="127" t="e">
        <f t="shared" si="21"/>
        <v>#VALUE!</v>
      </c>
      <c r="C37" s="112"/>
      <c r="D37" s="183" t="e">
        <f t="shared" si="9"/>
        <v>#VALUE!</v>
      </c>
      <c r="E37" s="183" t="e">
        <f t="shared" si="10"/>
        <v>#VALUE!</v>
      </c>
      <c r="F37" s="183" t="e">
        <f t="shared" si="11"/>
        <v>#VALUE!</v>
      </c>
      <c r="G37" s="112"/>
      <c r="H37" s="152" t="e">
        <f t="shared" si="22"/>
        <v>#VALUE!</v>
      </c>
      <c r="I37" s="124" t="e">
        <f t="shared" si="13"/>
        <v>#VALUE!</v>
      </c>
      <c r="J37" s="124" t="e">
        <f t="shared" si="14"/>
        <v>#VALUE!</v>
      </c>
      <c r="K37" s="112"/>
      <c r="L37" s="158" t="e">
        <f t="shared" si="0"/>
        <v>#VALUE!</v>
      </c>
      <c r="M37" s="156" t="e">
        <f t="shared" si="26"/>
        <v>#VALUE!</v>
      </c>
      <c r="N37" s="124" t="e">
        <f t="shared" si="26"/>
        <v>#VALUE!</v>
      </c>
      <c r="O37" s="124" t="e">
        <f t="shared" si="26"/>
        <v>#VALUE!</v>
      </c>
      <c r="P37" s="124" t="e">
        <f t="shared" si="26"/>
        <v>#VALUE!</v>
      </c>
      <c r="Q37" s="124" t="e">
        <f t="shared" si="26"/>
        <v>#VALUE!</v>
      </c>
      <c r="R37" s="124" t="e">
        <f t="shared" si="26"/>
        <v>#VALUE!</v>
      </c>
      <c r="S37" s="124" t="e">
        <f t="shared" si="26"/>
        <v>#VALUE!</v>
      </c>
      <c r="T37" s="124" t="e">
        <f t="shared" si="26"/>
        <v>#VALUE!</v>
      </c>
      <c r="U37" s="124" t="e">
        <f t="shared" si="26"/>
        <v>#VALUE!</v>
      </c>
      <c r="V37" s="124" t="e">
        <f t="shared" si="26"/>
        <v>#VALUE!</v>
      </c>
      <c r="W37" s="124" t="e">
        <f t="shared" si="26"/>
        <v>#VALUE!</v>
      </c>
      <c r="X37" s="124" t="e">
        <f t="shared" si="26"/>
        <v>#VALUE!</v>
      </c>
      <c r="Y37" s="124" t="e">
        <f t="shared" si="26"/>
        <v>#VALUE!</v>
      </c>
      <c r="Z37" s="124" t="e">
        <f t="shared" si="26"/>
        <v>#VALUE!</v>
      </c>
      <c r="AA37" s="124" t="e">
        <f t="shared" si="26"/>
        <v>#VALUE!</v>
      </c>
      <c r="AB37" s="124" t="e">
        <f t="shared" si="26"/>
        <v>#VALUE!</v>
      </c>
      <c r="AC37" s="124" t="e">
        <f t="shared" si="24"/>
        <v>#VALUE!</v>
      </c>
      <c r="AD37" s="124" t="e">
        <f t="shared" si="24"/>
        <v>#VALUE!</v>
      </c>
      <c r="AE37" s="124" t="e">
        <f t="shared" si="23"/>
        <v>#VALUE!</v>
      </c>
      <c r="AF37" s="124" t="e">
        <f t="shared" si="23"/>
        <v>#VALUE!</v>
      </c>
      <c r="AG37" s="124" t="e">
        <f t="shared" si="23"/>
        <v>#VALUE!</v>
      </c>
      <c r="AH37" s="124" t="e">
        <f t="shared" si="23"/>
        <v>#VALUE!</v>
      </c>
      <c r="AI37" s="124" t="e">
        <f t="shared" si="23"/>
        <v>#VALUE!</v>
      </c>
      <c r="AJ37" s="124" t="e">
        <f t="shared" si="23"/>
        <v>#VALUE!</v>
      </c>
      <c r="AK37" s="124" t="e">
        <f t="shared" si="23"/>
        <v>#VALUE!</v>
      </c>
      <c r="AL37" s="124" t="e">
        <f t="shared" si="23"/>
        <v>#VALUE!</v>
      </c>
      <c r="AM37" s="124" t="e">
        <f t="shared" si="23"/>
        <v>#VALUE!</v>
      </c>
      <c r="AN37" s="124" t="e">
        <f t="shared" si="23"/>
        <v>#VALUE!</v>
      </c>
      <c r="AO37" s="124" t="e">
        <f t="shared" si="23"/>
        <v>#VALUE!</v>
      </c>
      <c r="AP37" s="124" t="e">
        <f t="shared" si="23"/>
        <v>#VALUE!</v>
      </c>
      <c r="AQ37" s="125"/>
      <c r="AR37" s="152" t="e">
        <f t="shared" si="3"/>
        <v>#VALUE!</v>
      </c>
      <c r="AS37" s="124" t="e">
        <f t="shared" si="16"/>
        <v>#VALUE!</v>
      </c>
      <c r="AT37" s="124" t="e">
        <f t="shared" si="17"/>
        <v>#VALUE!</v>
      </c>
      <c r="AU37" s="112"/>
      <c r="AV37" s="158" t="e">
        <f t="shared" si="4"/>
        <v>#VALUE!</v>
      </c>
      <c r="AW37" s="156" t="e">
        <f t="shared" si="27"/>
        <v>#VALUE!</v>
      </c>
      <c r="AX37" s="156" t="e">
        <f t="shared" si="27"/>
        <v>#VALUE!</v>
      </c>
      <c r="AY37" s="156" t="e">
        <f t="shared" si="27"/>
        <v>#VALUE!</v>
      </c>
      <c r="AZ37" s="156" t="e">
        <f t="shared" si="27"/>
        <v>#VALUE!</v>
      </c>
      <c r="BA37" s="156" t="e">
        <f t="shared" si="27"/>
        <v>#VALUE!</v>
      </c>
      <c r="BB37" s="156" t="e">
        <f t="shared" si="27"/>
        <v>#VALUE!</v>
      </c>
      <c r="BC37" s="156" t="e">
        <f t="shared" si="27"/>
        <v>#VALUE!</v>
      </c>
      <c r="BD37" s="156" t="e">
        <f t="shared" si="27"/>
        <v>#VALUE!</v>
      </c>
      <c r="BE37" s="156" t="e">
        <f t="shared" si="27"/>
        <v>#VALUE!</v>
      </c>
      <c r="BF37" s="125"/>
      <c r="BG37" s="152" t="e">
        <f t="shared" si="6"/>
        <v>#VALUE!</v>
      </c>
      <c r="BH37" s="124" t="e">
        <f t="shared" si="19"/>
        <v>#VALUE!</v>
      </c>
      <c r="BI37" s="124" t="e">
        <f t="shared" si="20"/>
        <v>#VALUE!</v>
      </c>
      <c r="BJ37" s="112"/>
      <c r="BK37" s="158" t="e">
        <f t="shared" si="7"/>
        <v>#VALUE!</v>
      </c>
      <c r="BL37" s="156" t="e">
        <f t="shared" si="25"/>
        <v>#VALUE!</v>
      </c>
      <c r="BM37" s="156" t="e">
        <f t="shared" si="25"/>
        <v>#VALUE!</v>
      </c>
      <c r="BN37" s="156" t="e">
        <f t="shared" si="25"/>
        <v>#VALUE!</v>
      </c>
      <c r="BO37" s="156" t="e">
        <f t="shared" si="25"/>
        <v>#VALUE!</v>
      </c>
      <c r="BP37" s="156" t="e">
        <f t="shared" si="25"/>
        <v>#VALUE!</v>
      </c>
      <c r="BQ37" s="156" t="e">
        <f t="shared" si="25"/>
        <v>#VALUE!</v>
      </c>
      <c r="BR37" s="156" t="e">
        <f t="shared" si="25"/>
        <v>#VALUE!</v>
      </c>
      <c r="BS37" s="156" t="e">
        <f t="shared" si="25"/>
        <v>#VALUE!</v>
      </c>
      <c r="BT37" s="156" t="e">
        <f t="shared" si="25"/>
        <v>#VALUE!</v>
      </c>
      <c r="BU37" s="113"/>
    </row>
    <row r="38" spans="1:73" ht="18" customHeight="1" x14ac:dyDescent="0.25">
      <c r="A38" s="111"/>
      <c r="B38" s="127" t="e">
        <f t="shared" si="21"/>
        <v>#VALUE!</v>
      </c>
      <c r="C38" s="112"/>
      <c r="D38" s="183" t="e">
        <f t="shared" si="9"/>
        <v>#VALUE!</v>
      </c>
      <c r="E38" s="183" t="e">
        <f t="shared" si="10"/>
        <v>#VALUE!</v>
      </c>
      <c r="F38" s="183" t="e">
        <f t="shared" si="11"/>
        <v>#VALUE!</v>
      </c>
      <c r="G38" s="112"/>
      <c r="H38" s="152" t="e">
        <f t="shared" si="22"/>
        <v>#VALUE!</v>
      </c>
      <c r="I38" s="124" t="e">
        <f t="shared" si="13"/>
        <v>#VALUE!</v>
      </c>
      <c r="J38" s="124" t="e">
        <f t="shared" si="14"/>
        <v>#VALUE!</v>
      </c>
      <c r="K38" s="112"/>
      <c r="L38" s="158" t="e">
        <f t="shared" si="0"/>
        <v>#VALUE!</v>
      </c>
      <c r="M38" s="156" t="e">
        <f t="shared" si="26"/>
        <v>#VALUE!</v>
      </c>
      <c r="N38" s="124" t="e">
        <f t="shared" si="26"/>
        <v>#VALUE!</v>
      </c>
      <c r="O38" s="124" t="e">
        <f t="shared" si="26"/>
        <v>#VALUE!</v>
      </c>
      <c r="P38" s="124" t="e">
        <f t="shared" si="26"/>
        <v>#VALUE!</v>
      </c>
      <c r="Q38" s="124" t="e">
        <f t="shared" si="26"/>
        <v>#VALUE!</v>
      </c>
      <c r="R38" s="124" t="e">
        <f t="shared" si="26"/>
        <v>#VALUE!</v>
      </c>
      <c r="S38" s="124" t="e">
        <f t="shared" si="26"/>
        <v>#VALUE!</v>
      </c>
      <c r="T38" s="124" t="e">
        <f t="shared" si="26"/>
        <v>#VALUE!</v>
      </c>
      <c r="U38" s="124" t="e">
        <f t="shared" si="26"/>
        <v>#VALUE!</v>
      </c>
      <c r="V38" s="124" t="e">
        <f t="shared" si="26"/>
        <v>#VALUE!</v>
      </c>
      <c r="W38" s="124" t="e">
        <f t="shared" si="26"/>
        <v>#VALUE!</v>
      </c>
      <c r="X38" s="124" t="e">
        <f t="shared" si="26"/>
        <v>#VALUE!</v>
      </c>
      <c r="Y38" s="124" t="e">
        <f t="shared" si="26"/>
        <v>#VALUE!</v>
      </c>
      <c r="Z38" s="124" t="e">
        <f t="shared" si="26"/>
        <v>#VALUE!</v>
      </c>
      <c r="AA38" s="124" t="e">
        <f t="shared" si="26"/>
        <v>#VALUE!</v>
      </c>
      <c r="AB38" s="124" t="e">
        <f t="shared" si="26"/>
        <v>#VALUE!</v>
      </c>
      <c r="AC38" s="124" t="e">
        <f t="shared" si="24"/>
        <v>#VALUE!</v>
      </c>
      <c r="AD38" s="124" t="e">
        <f t="shared" si="24"/>
        <v>#VALUE!</v>
      </c>
      <c r="AE38" s="124" t="e">
        <f t="shared" si="23"/>
        <v>#VALUE!</v>
      </c>
      <c r="AF38" s="124" t="e">
        <f t="shared" si="23"/>
        <v>#VALUE!</v>
      </c>
      <c r="AG38" s="124" t="e">
        <f t="shared" si="23"/>
        <v>#VALUE!</v>
      </c>
      <c r="AH38" s="124" t="e">
        <f t="shared" si="23"/>
        <v>#VALUE!</v>
      </c>
      <c r="AI38" s="124" t="e">
        <f t="shared" si="23"/>
        <v>#VALUE!</v>
      </c>
      <c r="AJ38" s="124" t="e">
        <f t="shared" si="23"/>
        <v>#VALUE!</v>
      </c>
      <c r="AK38" s="124" t="e">
        <f t="shared" si="23"/>
        <v>#VALUE!</v>
      </c>
      <c r="AL38" s="124" t="e">
        <f t="shared" si="23"/>
        <v>#VALUE!</v>
      </c>
      <c r="AM38" s="124" t="e">
        <f t="shared" si="23"/>
        <v>#VALUE!</v>
      </c>
      <c r="AN38" s="124" t="e">
        <f t="shared" si="23"/>
        <v>#VALUE!</v>
      </c>
      <c r="AO38" s="124" t="e">
        <f t="shared" si="23"/>
        <v>#VALUE!</v>
      </c>
      <c r="AP38" s="124" t="e">
        <f t="shared" si="23"/>
        <v>#VALUE!</v>
      </c>
      <c r="AQ38" s="125"/>
      <c r="AR38" s="152" t="e">
        <f t="shared" si="3"/>
        <v>#VALUE!</v>
      </c>
      <c r="AS38" s="124" t="e">
        <f t="shared" si="16"/>
        <v>#VALUE!</v>
      </c>
      <c r="AT38" s="124" t="e">
        <f t="shared" si="17"/>
        <v>#VALUE!</v>
      </c>
      <c r="AU38" s="112"/>
      <c r="AV38" s="158" t="e">
        <f t="shared" si="4"/>
        <v>#VALUE!</v>
      </c>
      <c r="AW38" s="156" t="e">
        <f t="shared" si="27"/>
        <v>#VALUE!</v>
      </c>
      <c r="AX38" s="156" t="e">
        <f t="shared" si="27"/>
        <v>#VALUE!</v>
      </c>
      <c r="AY38" s="156" t="e">
        <f t="shared" si="27"/>
        <v>#VALUE!</v>
      </c>
      <c r="AZ38" s="156" t="e">
        <f t="shared" si="27"/>
        <v>#VALUE!</v>
      </c>
      <c r="BA38" s="156" t="e">
        <f t="shared" si="27"/>
        <v>#VALUE!</v>
      </c>
      <c r="BB38" s="156" t="e">
        <f t="shared" si="27"/>
        <v>#VALUE!</v>
      </c>
      <c r="BC38" s="156" t="e">
        <f t="shared" si="27"/>
        <v>#VALUE!</v>
      </c>
      <c r="BD38" s="156" t="e">
        <f t="shared" si="27"/>
        <v>#VALUE!</v>
      </c>
      <c r="BE38" s="156" t="e">
        <f t="shared" si="27"/>
        <v>#VALUE!</v>
      </c>
      <c r="BF38" s="125"/>
      <c r="BG38" s="152" t="e">
        <f t="shared" si="6"/>
        <v>#VALUE!</v>
      </c>
      <c r="BH38" s="124" t="e">
        <f t="shared" si="19"/>
        <v>#VALUE!</v>
      </c>
      <c r="BI38" s="124" t="e">
        <f t="shared" si="20"/>
        <v>#VALUE!</v>
      </c>
      <c r="BJ38" s="112"/>
      <c r="BK38" s="158" t="e">
        <f t="shared" si="7"/>
        <v>#VALUE!</v>
      </c>
      <c r="BL38" s="156" t="e">
        <f t="shared" si="25"/>
        <v>#VALUE!</v>
      </c>
      <c r="BM38" s="156" t="e">
        <f t="shared" si="25"/>
        <v>#VALUE!</v>
      </c>
      <c r="BN38" s="156" t="e">
        <f t="shared" si="25"/>
        <v>#VALUE!</v>
      </c>
      <c r="BO38" s="156" t="e">
        <f t="shared" si="25"/>
        <v>#VALUE!</v>
      </c>
      <c r="BP38" s="156" t="e">
        <f t="shared" si="25"/>
        <v>#VALUE!</v>
      </c>
      <c r="BQ38" s="156" t="e">
        <f t="shared" si="25"/>
        <v>#VALUE!</v>
      </c>
      <c r="BR38" s="156" t="e">
        <f t="shared" si="25"/>
        <v>#VALUE!</v>
      </c>
      <c r="BS38" s="156" t="e">
        <f t="shared" si="25"/>
        <v>#VALUE!</v>
      </c>
      <c r="BT38" s="156" t="e">
        <f t="shared" si="25"/>
        <v>#VALUE!</v>
      </c>
      <c r="BU38" s="113"/>
    </row>
    <row r="39" spans="1:73" ht="18" customHeight="1" x14ac:dyDescent="0.25">
      <c r="A39" s="111"/>
      <c r="B39" s="127" t="e">
        <f t="shared" si="21"/>
        <v>#VALUE!</v>
      </c>
      <c r="C39" s="112"/>
      <c r="D39" s="183" t="e">
        <f t="shared" si="9"/>
        <v>#VALUE!</v>
      </c>
      <c r="E39" s="183" t="e">
        <f t="shared" si="10"/>
        <v>#VALUE!</v>
      </c>
      <c r="F39" s="183" t="e">
        <f t="shared" si="11"/>
        <v>#VALUE!</v>
      </c>
      <c r="G39" s="112"/>
      <c r="H39" s="152" t="e">
        <f t="shared" si="22"/>
        <v>#VALUE!</v>
      </c>
      <c r="I39" s="124" t="e">
        <f t="shared" si="13"/>
        <v>#VALUE!</v>
      </c>
      <c r="J39" s="124" t="e">
        <f t="shared" si="14"/>
        <v>#VALUE!</v>
      </c>
      <c r="K39" s="112"/>
      <c r="L39" s="158" t="e">
        <f t="shared" si="0"/>
        <v>#VALUE!</v>
      </c>
      <c r="M39" s="156" t="e">
        <f t="shared" si="26"/>
        <v>#VALUE!</v>
      </c>
      <c r="N39" s="124" t="e">
        <f t="shared" si="26"/>
        <v>#VALUE!</v>
      </c>
      <c r="O39" s="124" t="e">
        <f t="shared" si="26"/>
        <v>#VALUE!</v>
      </c>
      <c r="P39" s="124" t="e">
        <f t="shared" si="26"/>
        <v>#VALUE!</v>
      </c>
      <c r="Q39" s="124" t="e">
        <f t="shared" si="26"/>
        <v>#VALUE!</v>
      </c>
      <c r="R39" s="124" t="e">
        <f t="shared" si="26"/>
        <v>#VALUE!</v>
      </c>
      <c r="S39" s="124" t="e">
        <f t="shared" si="26"/>
        <v>#VALUE!</v>
      </c>
      <c r="T39" s="124" t="e">
        <f t="shared" si="26"/>
        <v>#VALUE!</v>
      </c>
      <c r="U39" s="124" t="e">
        <f t="shared" si="26"/>
        <v>#VALUE!</v>
      </c>
      <c r="V39" s="124" t="e">
        <f t="shared" si="26"/>
        <v>#VALUE!</v>
      </c>
      <c r="W39" s="124" t="e">
        <f t="shared" si="26"/>
        <v>#VALUE!</v>
      </c>
      <c r="X39" s="124" t="e">
        <f t="shared" si="26"/>
        <v>#VALUE!</v>
      </c>
      <c r="Y39" s="124" t="e">
        <f t="shared" si="26"/>
        <v>#VALUE!</v>
      </c>
      <c r="Z39" s="124" t="e">
        <f t="shared" si="26"/>
        <v>#VALUE!</v>
      </c>
      <c r="AA39" s="124" t="e">
        <f t="shared" si="26"/>
        <v>#VALUE!</v>
      </c>
      <c r="AB39" s="124" t="e">
        <f t="shared" si="26"/>
        <v>#VALUE!</v>
      </c>
      <c r="AC39" s="124" t="e">
        <f t="shared" si="24"/>
        <v>#VALUE!</v>
      </c>
      <c r="AD39" s="124" t="e">
        <f t="shared" si="24"/>
        <v>#VALUE!</v>
      </c>
      <c r="AE39" s="124" t="e">
        <f t="shared" si="23"/>
        <v>#VALUE!</v>
      </c>
      <c r="AF39" s="124" t="e">
        <f t="shared" si="23"/>
        <v>#VALUE!</v>
      </c>
      <c r="AG39" s="124" t="e">
        <f t="shared" si="23"/>
        <v>#VALUE!</v>
      </c>
      <c r="AH39" s="124" t="e">
        <f t="shared" si="23"/>
        <v>#VALUE!</v>
      </c>
      <c r="AI39" s="124" t="e">
        <f t="shared" si="23"/>
        <v>#VALUE!</v>
      </c>
      <c r="AJ39" s="124" t="e">
        <f t="shared" si="23"/>
        <v>#VALUE!</v>
      </c>
      <c r="AK39" s="124" t="e">
        <f t="shared" si="23"/>
        <v>#VALUE!</v>
      </c>
      <c r="AL39" s="124" t="e">
        <f t="shared" si="23"/>
        <v>#VALUE!</v>
      </c>
      <c r="AM39" s="124" t="e">
        <f t="shared" si="23"/>
        <v>#VALUE!</v>
      </c>
      <c r="AN39" s="124" t="e">
        <f t="shared" si="23"/>
        <v>#VALUE!</v>
      </c>
      <c r="AO39" s="124" t="e">
        <f t="shared" si="23"/>
        <v>#VALUE!</v>
      </c>
      <c r="AP39" s="124" t="e">
        <f t="shared" si="23"/>
        <v>#VALUE!</v>
      </c>
      <c r="AQ39" s="125"/>
      <c r="AR39" s="152" t="e">
        <f t="shared" si="3"/>
        <v>#VALUE!</v>
      </c>
      <c r="AS39" s="124" t="e">
        <f t="shared" si="16"/>
        <v>#VALUE!</v>
      </c>
      <c r="AT39" s="124" t="e">
        <f t="shared" si="17"/>
        <v>#VALUE!</v>
      </c>
      <c r="AU39" s="112"/>
      <c r="AV39" s="158" t="e">
        <f t="shared" si="4"/>
        <v>#VALUE!</v>
      </c>
      <c r="AW39" s="156" t="e">
        <f t="shared" si="27"/>
        <v>#VALUE!</v>
      </c>
      <c r="AX39" s="156" t="e">
        <f t="shared" si="27"/>
        <v>#VALUE!</v>
      </c>
      <c r="AY39" s="156" t="e">
        <f t="shared" si="27"/>
        <v>#VALUE!</v>
      </c>
      <c r="AZ39" s="156" t="e">
        <f t="shared" si="27"/>
        <v>#VALUE!</v>
      </c>
      <c r="BA39" s="156" t="e">
        <f t="shared" si="27"/>
        <v>#VALUE!</v>
      </c>
      <c r="BB39" s="156" t="e">
        <f t="shared" si="27"/>
        <v>#VALUE!</v>
      </c>
      <c r="BC39" s="156" t="e">
        <f t="shared" si="27"/>
        <v>#VALUE!</v>
      </c>
      <c r="BD39" s="156" t="e">
        <f t="shared" si="27"/>
        <v>#VALUE!</v>
      </c>
      <c r="BE39" s="156" t="e">
        <f t="shared" si="27"/>
        <v>#VALUE!</v>
      </c>
      <c r="BF39" s="125"/>
      <c r="BG39" s="152" t="e">
        <f t="shared" si="6"/>
        <v>#VALUE!</v>
      </c>
      <c r="BH39" s="124" t="e">
        <f t="shared" si="19"/>
        <v>#VALUE!</v>
      </c>
      <c r="BI39" s="124" t="e">
        <f t="shared" si="20"/>
        <v>#VALUE!</v>
      </c>
      <c r="BJ39" s="112"/>
      <c r="BK39" s="158" t="e">
        <f t="shared" si="7"/>
        <v>#VALUE!</v>
      </c>
      <c r="BL39" s="156" t="e">
        <f t="shared" si="25"/>
        <v>#VALUE!</v>
      </c>
      <c r="BM39" s="156" t="e">
        <f t="shared" si="25"/>
        <v>#VALUE!</v>
      </c>
      <c r="BN39" s="156" t="e">
        <f t="shared" si="25"/>
        <v>#VALUE!</v>
      </c>
      <c r="BO39" s="156" t="e">
        <f t="shared" si="25"/>
        <v>#VALUE!</v>
      </c>
      <c r="BP39" s="156" t="e">
        <f t="shared" si="25"/>
        <v>#VALUE!</v>
      </c>
      <c r="BQ39" s="156" t="e">
        <f t="shared" si="25"/>
        <v>#VALUE!</v>
      </c>
      <c r="BR39" s="156" t="e">
        <f t="shared" si="25"/>
        <v>#VALUE!</v>
      </c>
      <c r="BS39" s="156" t="e">
        <f t="shared" si="25"/>
        <v>#VALUE!</v>
      </c>
      <c r="BT39" s="156" t="e">
        <f t="shared" si="25"/>
        <v>#VALUE!</v>
      </c>
      <c r="BU39" s="113"/>
    </row>
    <row r="40" spans="1:73" ht="18" customHeight="1" x14ac:dyDescent="0.25">
      <c r="A40" s="111"/>
      <c r="B40" s="127" t="e">
        <f t="shared" si="21"/>
        <v>#VALUE!</v>
      </c>
      <c r="C40" s="112"/>
      <c r="D40" s="183" t="e">
        <f t="shared" si="9"/>
        <v>#VALUE!</v>
      </c>
      <c r="E40" s="183" t="e">
        <f t="shared" si="10"/>
        <v>#VALUE!</v>
      </c>
      <c r="F40" s="183" t="e">
        <f t="shared" si="11"/>
        <v>#VALUE!</v>
      </c>
      <c r="G40" s="112"/>
      <c r="H40" s="152" t="e">
        <f t="shared" si="22"/>
        <v>#VALUE!</v>
      </c>
      <c r="I40" s="124" t="e">
        <f t="shared" si="13"/>
        <v>#VALUE!</v>
      </c>
      <c r="J40" s="124" t="e">
        <f t="shared" si="14"/>
        <v>#VALUE!</v>
      </c>
      <c r="K40" s="112"/>
      <c r="L40" s="158" t="e">
        <f>SUM(M40:O40)</f>
        <v>#VALUE!</v>
      </c>
      <c r="M40" s="156" t="e">
        <f t="shared" si="26"/>
        <v>#VALUE!</v>
      </c>
      <c r="N40" s="124" t="e">
        <f t="shared" si="26"/>
        <v>#VALUE!</v>
      </c>
      <c r="O40" s="124" t="e">
        <f t="shared" si="26"/>
        <v>#VALUE!</v>
      </c>
      <c r="P40" s="124" t="e">
        <f t="shared" si="26"/>
        <v>#VALUE!</v>
      </c>
      <c r="Q40" s="124" t="e">
        <f t="shared" si="26"/>
        <v>#VALUE!</v>
      </c>
      <c r="R40" s="124" t="e">
        <f t="shared" si="26"/>
        <v>#VALUE!</v>
      </c>
      <c r="S40" s="124" t="e">
        <f t="shared" si="26"/>
        <v>#VALUE!</v>
      </c>
      <c r="T40" s="124" t="e">
        <f t="shared" si="26"/>
        <v>#VALUE!</v>
      </c>
      <c r="U40" s="124" t="e">
        <f t="shared" si="26"/>
        <v>#VALUE!</v>
      </c>
      <c r="V40" s="124" t="e">
        <f t="shared" si="26"/>
        <v>#VALUE!</v>
      </c>
      <c r="W40" s="124" t="e">
        <f t="shared" si="26"/>
        <v>#VALUE!</v>
      </c>
      <c r="X40" s="124" t="e">
        <f t="shared" si="26"/>
        <v>#VALUE!</v>
      </c>
      <c r="Y40" s="124" t="e">
        <f t="shared" si="26"/>
        <v>#VALUE!</v>
      </c>
      <c r="Z40" s="124" t="e">
        <f t="shared" si="26"/>
        <v>#VALUE!</v>
      </c>
      <c r="AA40" s="124" t="e">
        <f t="shared" si="26"/>
        <v>#VALUE!</v>
      </c>
      <c r="AB40" s="124" t="e">
        <f t="shared" si="26"/>
        <v>#VALUE!</v>
      </c>
      <c r="AC40" s="124" t="e">
        <f t="shared" si="24"/>
        <v>#VALUE!</v>
      </c>
      <c r="AD40" s="124" t="e">
        <f t="shared" si="24"/>
        <v>#VALUE!</v>
      </c>
      <c r="AE40" s="124" t="e">
        <f t="shared" si="23"/>
        <v>#VALUE!</v>
      </c>
      <c r="AF40" s="124" t="e">
        <f t="shared" si="23"/>
        <v>#VALUE!</v>
      </c>
      <c r="AG40" s="124" t="e">
        <f t="shared" si="23"/>
        <v>#VALUE!</v>
      </c>
      <c r="AH40" s="124" t="e">
        <f t="shared" si="23"/>
        <v>#VALUE!</v>
      </c>
      <c r="AI40" s="124" t="e">
        <f t="shared" si="23"/>
        <v>#VALUE!</v>
      </c>
      <c r="AJ40" s="124" t="e">
        <f t="shared" si="23"/>
        <v>#VALUE!</v>
      </c>
      <c r="AK40" s="124" t="e">
        <f t="shared" si="23"/>
        <v>#VALUE!</v>
      </c>
      <c r="AL40" s="124" t="e">
        <f t="shared" si="23"/>
        <v>#VALUE!</v>
      </c>
      <c r="AM40" s="124" t="e">
        <f t="shared" si="23"/>
        <v>#VALUE!</v>
      </c>
      <c r="AN40" s="124" t="e">
        <f t="shared" si="23"/>
        <v>#VALUE!</v>
      </c>
      <c r="AO40" s="124" t="e">
        <f t="shared" si="23"/>
        <v>#VALUE!</v>
      </c>
      <c r="AP40" s="124" t="e">
        <f t="shared" si="23"/>
        <v>#VALUE!</v>
      </c>
      <c r="AQ40" s="125"/>
      <c r="AR40" s="152" t="e">
        <f t="shared" si="3"/>
        <v>#VALUE!</v>
      </c>
      <c r="AS40" s="124" t="e">
        <f t="shared" si="16"/>
        <v>#VALUE!</v>
      </c>
      <c r="AT40" s="124" t="e">
        <f t="shared" si="17"/>
        <v>#VALUE!</v>
      </c>
      <c r="AU40" s="112"/>
      <c r="AV40" s="158" t="e">
        <f>SUM(AW40:AY40)</f>
        <v>#VALUE!</v>
      </c>
      <c r="AW40" s="156" t="e">
        <f t="shared" si="27"/>
        <v>#VALUE!</v>
      </c>
      <c r="AX40" s="156" t="e">
        <f t="shared" si="27"/>
        <v>#VALUE!</v>
      </c>
      <c r="AY40" s="156" t="e">
        <f t="shared" si="27"/>
        <v>#VALUE!</v>
      </c>
      <c r="AZ40" s="156" t="e">
        <f t="shared" si="27"/>
        <v>#VALUE!</v>
      </c>
      <c r="BA40" s="156" t="e">
        <f t="shared" si="27"/>
        <v>#VALUE!</v>
      </c>
      <c r="BB40" s="156" t="e">
        <f t="shared" si="27"/>
        <v>#VALUE!</v>
      </c>
      <c r="BC40" s="156" t="e">
        <f t="shared" si="27"/>
        <v>#VALUE!</v>
      </c>
      <c r="BD40" s="156" t="e">
        <f t="shared" si="27"/>
        <v>#VALUE!</v>
      </c>
      <c r="BE40" s="156" t="e">
        <f t="shared" si="27"/>
        <v>#VALUE!</v>
      </c>
      <c r="BF40" s="125"/>
      <c r="BG40" s="152" t="e">
        <f t="shared" si="6"/>
        <v>#VALUE!</v>
      </c>
      <c r="BH40" s="124" t="e">
        <f t="shared" si="19"/>
        <v>#VALUE!</v>
      </c>
      <c r="BI40" s="124" t="e">
        <f t="shared" si="20"/>
        <v>#VALUE!</v>
      </c>
      <c r="BJ40" s="112"/>
      <c r="BK40" s="158" t="e">
        <f>SUM(BL40:BN40)</f>
        <v>#VALUE!</v>
      </c>
      <c r="BL40" s="156" t="e">
        <f t="shared" si="25"/>
        <v>#VALUE!</v>
      </c>
      <c r="BM40" s="156" t="e">
        <f t="shared" si="25"/>
        <v>#VALUE!</v>
      </c>
      <c r="BN40" s="156" t="e">
        <f t="shared" si="25"/>
        <v>#VALUE!</v>
      </c>
      <c r="BO40" s="156" t="e">
        <f t="shared" si="25"/>
        <v>#VALUE!</v>
      </c>
      <c r="BP40" s="156" t="e">
        <f t="shared" si="25"/>
        <v>#VALUE!</v>
      </c>
      <c r="BQ40" s="156" t="e">
        <f t="shared" si="25"/>
        <v>#VALUE!</v>
      </c>
      <c r="BR40" s="156" t="e">
        <f t="shared" si="25"/>
        <v>#VALUE!</v>
      </c>
      <c r="BS40" s="156" t="e">
        <f t="shared" si="25"/>
        <v>#VALUE!</v>
      </c>
      <c r="BT40" s="156" t="e">
        <f t="shared" si="25"/>
        <v>#VALUE!</v>
      </c>
      <c r="BU40" s="113"/>
    </row>
    <row r="41" spans="1:73" ht="18" customHeight="1" x14ac:dyDescent="0.25">
      <c r="A41" s="111"/>
      <c r="B41" s="127" t="e">
        <f t="shared" si="21"/>
        <v>#VALUE!</v>
      </c>
      <c r="C41" s="112"/>
      <c r="D41" s="183" t="e">
        <f t="shared" si="9"/>
        <v>#VALUE!</v>
      </c>
      <c r="E41" s="183" t="e">
        <f t="shared" si="10"/>
        <v>#VALUE!</v>
      </c>
      <c r="F41" s="183" t="e">
        <f t="shared" si="11"/>
        <v>#VALUE!</v>
      </c>
      <c r="G41" s="112"/>
      <c r="H41" s="152" t="e">
        <f t="shared" si="22"/>
        <v>#VALUE!</v>
      </c>
      <c r="I41" s="124" t="e">
        <f t="shared" si="13"/>
        <v>#VALUE!</v>
      </c>
      <c r="J41" s="124" t="e">
        <f t="shared" si="14"/>
        <v>#VALUE!</v>
      </c>
      <c r="K41" s="112"/>
      <c r="L41" s="158" t="e">
        <f t="shared" ref="L41:L71" si="28">SUM(M41:O41)</f>
        <v>#VALUE!</v>
      </c>
      <c r="M41" s="156" t="e">
        <f t="shared" si="26"/>
        <v>#VALUE!</v>
      </c>
      <c r="N41" s="124" t="e">
        <f t="shared" si="26"/>
        <v>#VALUE!</v>
      </c>
      <c r="O41" s="124" t="e">
        <f t="shared" si="26"/>
        <v>#VALUE!</v>
      </c>
      <c r="P41" s="124" t="e">
        <f t="shared" si="26"/>
        <v>#VALUE!</v>
      </c>
      <c r="Q41" s="124" t="e">
        <f t="shared" si="26"/>
        <v>#VALUE!</v>
      </c>
      <c r="R41" s="124" t="e">
        <f t="shared" si="26"/>
        <v>#VALUE!</v>
      </c>
      <c r="S41" s="124" t="e">
        <f t="shared" si="26"/>
        <v>#VALUE!</v>
      </c>
      <c r="T41" s="124" t="e">
        <f t="shared" si="26"/>
        <v>#VALUE!</v>
      </c>
      <c r="U41" s="124" t="e">
        <f t="shared" si="26"/>
        <v>#VALUE!</v>
      </c>
      <c r="V41" s="124" t="e">
        <f t="shared" si="26"/>
        <v>#VALUE!</v>
      </c>
      <c r="W41" s="124" t="e">
        <f t="shared" si="26"/>
        <v>#VALUE!</v>
      </c>
      <c r="X41" s="124" t="e">
        <f t="shared" si="26"/>
        <v>#VALUE!</v>
      </c>
      <c r="Y41" s="124" t="e">
        <f t="shared" si="26"/>
        <v>#VALUE!</v>
      </c>
      <c r="Z41" s="124" t="e">
        <f t="shared" si="26"/>
        <v>#VALUE!</v>
      </c>
      <c r="AA41" s="124" t="e">
        <f t="shared" si="26"/>
        <v>#VALUE!</v>
      </c>
      <c r="AB41" s="124" t="e">
        <f t="shared" si="26"/>
        <v>#VALUE!</v>
      </c>
      <c r="AC41" s="124" t="e">
        <f t="shared" si="24"/>
        <v>#VALUE!</v>
      </c>
      <c r="AD41" s="124" t="e">
        <f t="shared" si="24"/>
        <v>#VALUE!</v>
      </c>
      <c r="AE41" s="124" t="e">
        <f t="shared" si="23"/>
        <v>#VALUE!</v>
      </c>
      <c r="AF41" s="124" t="e">
        <f t="shared" si="23"/>
        <v>#VALUE!</v>
      </c>
      <c r="AG41" s="124" t="e">
        <f t="shared" si="23"/>
        <v>#VALUE!</v>
      </c>
      <c r="AH41" s="124" t="e">
        <f t="shared" si="23"/>
        <v>#VALUE!</v>
      </c>
      <c r="AI41" s="124" t="e">
        <f t="shared" si="23"/>
        <v>#VALUE!</v>
      </c>
      <c r="AJ41" s="124" t="e">
        <f t="shared" si="23"/>
        <v>#VALUE!</v>
      </c>
      <c r="AK41" s="124" t="e">
        <f t="shared" si="23"/>
        <v>#VALUE!</v>
      </c>
      <c r="AL41" s="124" t="e">
        <f t="shared" si="23"/>
        <v>#VALUE!</v>
      </c>
      <c r="AM41" s="124" t="e">
        <f t="shared" si="23"/>
        <v>#VALUE!</v>
      </c>
      <c r="AN41" s="124" t="e">
        <f t="shared" si="23"/>
        <v>#VALUE!</v>
      </c>
      <c r="AO41" s="124" t="e">
        <f t="shared" si="23"/>
        <v>#VALUE!</v>
      </c>
      <c r="AP41" s="124" t="e">
        <f t="shared" si="23"/>
        <v>#VALUE!</v>
      </c>
      <c r="AQ41" s="125"/>
      <c r="AR41" s="152" t="e">
        <f t="shared" si="3"/>
        <v>#VALUE!</v>
      </c>
      <c r="AS41" s="124" t="e">
        <f t="shared" si="16"/>
        <v>#VALUE!</v>
      </c>
      <c r="AT41" s="124" t="e">
        <f t="shared" si="17"/>
        <v>#VALUE!</v>
      </c>
      <c r="AU41" s="112"/>
      <c r="AV41" s="158" t="e">
        <f t="shared" ref="AV41:AV71" si="29">SUM(AW41:AY41)</f>
        <v>#VALUE!</v>
      </c>
      <c r="AW41" s="156" t="e">
        <f t="shared" si="27"/>
        <v>#VALUE!</v>
      </c>
      <c r="AX41" s="156" t="e">
        <f t="shared" si="27"/>
        <v>#VALUE!</v>
      </c>
      <c r="AY41" s="156" t="e">
        <f t="shared" si="27"/>
        <v>#VALUE!</v>
      </c>
      <c r="AZ41" s="156" t="e">
        <f t="shared" si="27"/>
        <v>#VALUE!</v>
      </c>
      <c r="BA41" s="156" t="e">
        <f t="shared" si="27"/>
        <v>#VALUE!</v>
      </c>
      <c r="BB41" s="156" t="e">
        <f t="shared" si="27"/>
        <v>#VALUE!</v>
      </c>
      <c r="BC41" s="156" t="e">
        <f t="shared" si="27"/>
        <v>#VALUE!</v>
      </c>
      <c r="BD41" s="156" t="e">
        <f t="shared" si="27"/>
        <v>#VALUE!</v>
      </c>
      <c r="BE41" s="156" t="e">
        <f t="shared" si="27"/>
        <v>#VALUE!</v>
      </c>
      <c r="BF41" s="125"/>
      <c r="BG41" s="152" t="e">
        <f t="shared" si="6"/>
        <v>#VALUE!</v>
      </c>
      <c r="BH41" s="124" t="e">
        <f t="shared" si="19"/>
        <v>#VALUE!</v>
      </c>
      <c r="BI41" s="124" t="e">
        <f t="shared" si="20"/>
        <v>#VALUE!</v>
      </c>
      <c r="BJ41" s="112"/>
      <c r="BK41" s="158" t="e">
        <f t="shared" ref="BK41:BK71" si="30">SUM(BL41:BN41)</f>
        <v>#VALUE!</v>
      </c>
      <c r="BL41" s="156" t="e">
        <f t="shared" si="25"/>
        <v>#VALUE!</v>
      </c>
      <c r="BM41" s="156" t="e">
        <f t="shared" si="25"/>
        <v>#VALUE!</v>
      </c>
      <c r="BN41" s="156" t="e">
        <f t="shared" si="25"/>
        <v>#VALUE!</v>
      </c>
      <c r="BO41" s="156" t="e">
        <f t="shared" si="25"/>
        <v>#VALUE!</v>
      </c>
      <c r="BP41" s="156" t="e">
        <f t="shared" si="25"/>
        <v>#VALUE!</v>
      </c>
      <c r="BQ41" s="156" t="e">
        <f t="shared" si="25"/>
        <v>#VALUE!</v>
      </c>
      <c r="BR41" s="156" t="e">
        <f t="shared" si="25"/>
        <v>#VALUE!</v>
      </c>
      <c r="BS41" s="156" t="e">
        <f t="shared" si="25"/>
        <v>#VALUE!</v>
      </c>
      <c r="BT41" s="156" t="e">
        <f t="shared" si="25"/>
        <v>#VALUE!</v>
      </c>
      <c r="BU41" s="113"/>
    </row>
    <row r="42" spans="1:73" ht="18" customHeight="1" x14ac:dyDescent="0.25">
      <c r="A42" s="111"/>
      <c r="B42" s="127" t="e">
        <f t="shared" si="21"/>
        <v>#VALUE!</v>
      </c>
      <c r="C42" s="112"/>
      <c r="D42" s="183" t="e">
        <f t="shared" si="9"/>
        <v>#VALUE!</v>
      </c>
      <c r="E42" s="183" t="e">
        <f t="shared" si="10"/>
        <v>#VALUE!</v>
      </c>
      <c r="F42" s="183" t="e">
        <f t="shared" si="11"/>
        <v>#VALUE!</v>
      </c>
      <c r="G42" s="112"/>
      <c r="H42" s="152" t="e">
        <f t="shared" si="22"/>
        <v>#VALUE!</v>
      </c>
      <c r="I42" s="124" t="e">
        <f t="shared" si="13"/>
        <v>#VALUE!</v>
      </c>
      <c r="J42" s="124" t="e">
        <f t="shared" si="14"/>
        <v>#VALUE!</v>
      </c>
      <c r="K42" s="112"/>
      <c r="L42" s="158" t="e">
        <f t="shared" si="28"/>
        <v>#VALUE!</v>
      </c>
      <c r="M42" s="156" t="e">
        <f t="shared" si="26"/>
        <v>#VALUE!</v>
      </c>
      <c r="N42" s="124" t="e">
        <f t="shared" si="26"/>
        <v>#VALUE!</v>
      </c>
      <c r="O42" s="124" t="e">
        <f t="shared" si="26"/>
        <v>#VALUE!</v>
      </c>
      <c r="P42" s="124" t="e">
        <f t="shared" si="26"/>
        <v>#VALUE!</v>
      </c>
      <c r="Q42" s="124" t="e">
        <f t="shared" si="26"/>
        <v>#VALUE!</v>
      </c>
      <c r="R42" s="124" t="e">
        <f t="shared" si="26"/>
        <v>#VALUE!</v>
      </c>
      <c r="S42" s="124" t="e">
        <f t="shared" si="26"/>
        <v>#VALUE!</v>
      </c>
      <c r="T42" s="124" t="e">
        <f t="shared" si="26"/>
        <v>#VALUE!</v>
      </c>
      <c r="U42" s="124" t="e">
        <f t="shared" si="26"/>
        <v>#VALUE!</v>
      </c>
      <c r="V42" s="124" t="e">
        <f t="shared" si="26"/>
        <v>#VALUE!</v>
      </c>
      <c r="W42" s="124" t="e">
        <f t="shared" si="26"/>
        <v>#VALUE!</v>
      </c>
      <c r="X42" s="124" t="e">
        <f t="shared" si="26"/>
        <v>#VALUE!</v>
      </c>
      <c r="Y42" s="124" t="e">
        <f t="shared" si="26"/>
        <v>#VALUE!</v>
      </c>
      <c r="Z42" s="124" t="e">
        <f t="shared" si="26"/>
        <v>#VALUE!</v>
      </c>
      <c r="AA42" s="124" t="e">
        <f t="shared" si="26"/>
        <v>#VALUE!</v>
      </c>
      <c r="AB42" s="124" t="e">
        <f t="shared" si="26"/>
        <v>#VALUE!</v>
      </c>
      <c r="AC42" s="124" t="e">
        <f t="shared" si="24"/>
        <v>#VALUE!</v>
      </c>
      <c r="AD42" s="124" t="e">
        <f t="shared" si="24"/>
        <v>#VALUE!</v>
      </c>
      <c r="AE42" s="124" t="e">
        <f t="shared" si="24"/>
        <v>#VALUE!</v>
      </c>
      <c r="AF42" s="124" t="e">
        <f t="shared" si="24"/>
        <v>#VALUE!</v>
      </c>
      <c r="AG42" s="124" t="e">
        <f t="shared" si="24"/>
        <v>#VALUE!</v>
      </c>
      <c r="AH42" s="124" t="e">
        <f t="shared" si="24"/>
        <v>#VALUE!</v>
      </c>
      <c r="AI42" s="124" t="e">
        <f t="shared" si="24"/>
        <v>#VALUE!</v>
      </c>
      <c r="AJ42" s="124" t="e">
        <f t="shared" si="24"/>
        <v>#VALUE!</v>
      </c>
      <c r="AK42" s="124" t="e">
        <f t="shared" si="24"/>
        <v>#VALUE!</v>
      </c>
      <c r="AL42" s="124" t="e">
        <f t="shared" si="24"/>
        <v>#VALUE!</v>
      </c>
      <c r="AM42" s="124" t="e">
        <f t="shared" si="24"/>
        <v>#VALUE!</v>
      </c>
      <c r="AN42" s="124" t="e">
        <f t="shared" si="24"/>
        <v>#VALUE!</v>
      </c>
      <c r="AO42" s="124" t="e">
        <f t="shared" si="24"/>
        <v>#VALUE!</v>
      </c>
      <c r="AP42" s="124" t="e">
        <f t="shared" si="24"/>
        <v>#VALUE!</v>
      </c>
      <c r="AQ42" s="125"/>
      <c r="AR42" s="152" t="e">
        <f t="shared" si="3"/>
        <v>#VALUE!</v>
      </c>
      <c r="AS42" s="124" t="e">
        <f t="shared" si="16"/>
        <v>#VALUE!</v>
      </c>
      <c r="AT42" s="124" t="e">
        <f t="shared" si="17"/>
        <v>#VALUE!</v>
      </c>
      <c r="AU42" s="112"/>
      <c r="AV42" s="158" t="e">
        <f t="shared" si="29"/>
        <v>#VALUE!</v>
      </c>
      <c r="AW42" s="156" t="e">
        <f t="shared" si="27"/>
        <v>#VALUE!</v>
      </c>
      <c r="AX42" s="156" t="e">
        <f t="shared" si="27"/>
        <v>#VALUE!</v>
      </c>
      <c r="AY42" s="156" t="e">
        <f t="shared" si="27"/>
        <v>#VALUE!</v>
      </c>
      <c r="AZ42" s="156" t="e">
        <f t="shared" si="27"/>
        <v>#VALUE!</v>
      </c>
      <c r="BA42" s="156" t="e">
        <f t="shared" si="27"/>
        <v>#VALUE!</v>
      </c>
      <c r="BB42" s="156" t="e">
        <f t="shared" si="27"/>
        <v>#VALUE!</v>
      </c>
      <c r="BC42" s="156" t="e">
        <f t="shared" si="27"/>
        <v>#VALUE!</v>
      </c>
      <c r="BD42" s="156" t="e">
        <f t="shared" si="27"/>
        <v>#VALUE!</v>
      </c>
      <c r="BE42" s="156" t="e">
        <f t="shared" si="27"/>
        <v>#VALUE!</v>
      </c>
      <c r="BF42" s="125"/>
      <c r="BG42" s="152" t="e">
        <f t="shared" si="6"/>
        <v>#VALUE!</v>
      </c>
      <c r="BH42" s="124" t="e">
        <f t="shared" si="19"/>
        <v>#VALUE!</v>
      </c>
      <c r="BI42" s="124" t="e">
        <f t="shared" si="20"/>
        <v>#VALUE!</v>
      </c>
      <c r="BJ42" s="112"/>
      <c r="BK42" s="158" t="e">
        <f t="shared" si="30"/>
        <v>#VALUE!</v>
      </c>
      <c r="BL42" s="156" t="e">
        <f t="shared" si="25"/>
        <v>#VALUE!</v>
      </c>
      <c r="BM42" s="156" t="e">
        <f t="shared" si="25"/>
        <v>#VALUE!</v>
      </c>
      <c r="BN42" s="156" t="e">
        <f t="shared" si="25"/>
        <v>#VALUE!</v>
      </c>
      <c r="BO42" s="156" t="e">
        <f t="shared" si="25"/>
        <v>#VALUE!</v>
      </c>
      <c r="BP42" s="156" t="e">
        <f t="shared" si="25"/>
        <v>#VALUE!</v>
      </c>
      <c r="BQ42" s="156" t="e">
        <f t="shared" si="25"/>
        <v>#VALUE!</v>
      </c>
      <c r="BR42" s="156" t="e">
        <f t="shared" si="25"/>
        <v>#VALUE!</v>
      </c>
      <c r="BS42" s="156" t="e">
        <f t="shared" si="25"/>
        <v>#VALUE!</v>
      </c>
      <c r="BT42" s="156" t="e">
        <f t="shared" si="25"/>
        <v>#VALUE!</v>
      </c>
      <c r="BU42" s="113"/>
    </row>
    <row r="43" spans="1:73" ht="18" customHeight="1" x14ac:dyDescent="0.25">
      <c r="A43" s="111"/>
      <c r="B43" s="127" t="e">
        <f t="shared" si="21"/>
        <v>#VALUE!</v>
      </c>
      <c r="C43" s="112"/>
      <c r="D43" s="183" t="e">
        <f t="shared" si="9"/>
        <v>#VALUE!</v>
      </c>
      <c r="E43" s="183" t="e">
        <f t="shared" si="10"/>
        <v>#VALUE!</v>
      </c>
      <c r="F43" s="183" t="e">
        <f t="shared" si="11"/>
        <v>#VALUE!</v>
      </c>
      <c r="G43" s="112"/>
      <c r="H43" s="152" t="e">
        <f t="shared" si="22"/>
        <v>#VALUE!</v>
      </c>
      <c r="I43" s="124" t="e">
        <f t="shared" si="13"/>
        <v>#VALUE!</v>
      </c>
      <c r="J43" s="124" t="e">
        <f t="shared" si="14"/>
        <v>#VALUE!</v>
      </c>
      <c r="K43" s="112"/>
      <c r="L43" s="158" t="e">
        <f t="shared" si="28"/>
        <v>#VALUE!</v>
      </c>
      <c r="M43" s="156" t="e">
        <f t="shared" si="26"/>
        <v>#VALUE!</v>
      </c>
      <c r="N43" s="124" t="e">
        <f t="shared" si="26"/>
        <v>#VALUE!</v>
      </c>
      <c r="O43" s="124" t="e">
        <f t="shared" si="26"/>
        <v>#VALUE!</v>
      </c>
      <c r="P43" s="124" t="e">
        <f t="shared" si="26"/>
        <v>#VALUE!</v>
      </c>
      <c r="Q43" s="124" t="e">
        <f t="shared" si="26"/>
        <v>#VALUE!</v>
      </c>
      <c r="R43" s="124" t="e">
        <f t="shared" si="26"/>
        <v>#VALUE!</v>
      </c>
      <c r="S43" s="124" t="e">
        <f t="shared" si="26"/>
        <v>#VALUE!</v>
      </c>
      <c r="T43" s="124" t="e">
        <f t="shared" si="26"/>
        <v>#VALUE!</v>
      </c>
      <c r="U43" s="124" t="e">
        <f t="shared" si="26"/>
        <v>#VALUE!</v>
      </c>
      <c r="V43" s="124" t="e">
        <f t="shared" si="26"/>
        <v>#VALUE!</v>
      </c>
      <c r="W43" s="124" t="e">
        <f t="shared" si="26"/>
        <v>#VALUE!</v>
      </c>
      <c r="X43" s="124" t="e">
        <f t="shared" si="26"/>
        <v>#VALUE!</v>
      </c>
      <c r="Y43" s="124" t="e">
        <f t="shared" si="26"/>
        <v>#VALUE!</v>
      </c>
      <c r="Z43" s="124" t="e">
        <f t="shared" si="26"/>
        <v>#VALUE!</v>
      </c>
      <c r="AA43" s="124" t="e">
        <f t="shared" si="26"/>
        <v>#VALUE!</v>
      </c>
      <c r="AB43" s="124" t="e">
        <f t="shared" ref="AB43:AP58" si="31">IF(AND($B43&gt;=AB$4,$B43&lt;=AB$5),AB$6,0)</f>
        <v>#VALUE!</v>
      </c>
      <c r="AC43" s="124" t="e">
        <f t="shared" si="31"/>
        <v>#VALUE!</v>
      </c>
      <c r="AD43" s="124" t="e">
        <f t="shared" si="31"/>
        <v>#VALUE!</v>
      </c>
      <c r="AE43" s="124" t="e">
        <f t="shared" si="31"/>
        <v>#VALUE!</v>
      </c>
      <c r="AF43" s="124" t="e">
        <f t="shared" si="31"/>
        <v>#VALUE!</v>
      </c>
      <c r="AG43" s="124" t="e">
        <f t="shared" si="31"/>
        <v>#VALUE!</v>
      </c>
      <c r="AH43" s="124" t="e">
        <f t="shared" si="31"/>
        <v>#VALUE!</v>
      </c>
      <c r="AI43" s="124" t="e">
        <f t="shared" si="31"/>
        <v>#VALUE!</v>
      </c>
      <c r="AJ43" s="124" t="e">
        <f t="shared" si="31"/>
        <v>#VALUE!</v>
      </c>
      <c r="AK43" s="124" t="e">
        <f t="shared" si="31"/>
        <v>#VALUE!</v>
      </c>
      <c r="AL43" s="124" t="e">
        <f t="shared" si="31"/>
        <v>#VALUE!</v>
      </c>
      <c r="AM43" s="124" t="e">
        <f t="shared" si="31"/>
        <v>#VALUE!</v>
      </c>
      <c r="AN43" s="124" t="e">
        <f t="shared" si="31"/>
        <v>#VALUE!</v>
      </c>
      <c r="AO43" s="124" t="e">
        <f t="shared" si="31"/>
        <v>#VALUE!</v>
      </c>
      <c r="AP43" s="124" t="e">
        <f t="shared" si="31"/>
        <v>#VALUE!</v>
      </c>
      <c r="AQ43" s="125"/>
      <c r="AR43" s="152" t="e">
        <f t="shared" ref="AR43:AR71" si="32">SUM(AW43:BE43)</f>
        <v>#VALUE!</v>
      </c>
      <c r="AS43" s="124" t="e">
        <f t="shared" si="16"/>
        <v>#VALUE!</v>
      </c>
      <c r="AT43" s="124" t="e">
        <f t="shared" si="17"/>
        <v>#VALUE!</v>
      </c>
      <c r="AU43" s="112"/>
      <c r="AV43" s="158" t="e">
        <f t="shared" si="29"/>
        <v>#VALUE!</v>
      </c>
      <c r="AW43" s="156" t="e">
        <f t="shared" si="27"/>
        <v>#VALUE!</v>
      </c>
      <c r="AX43" s="156" t="e">
        <f t="shared" si="27"/>
        <v>#VALUE!</v>
      </c>
      <c r="AY43" s="156" t="e">
        <f t="shared" si="27"/>
        <v>#VALUE!</v>
      </c>
      <c r="AZ43" s="156" t="e">
        <f t="shared" si="27"/>
        <v>#VALUE!</v>
      </c>
      <c r="BA43" s="156" t="e">
        <f t="shared" si="27"/>
        <v>#VALUE!</v>
      </c>
      <c r="BB43" s="156" t="e">
        <f t="shared" si="27"/>
        <v>#VALUE!</v>
      </c>
      <c r="BC43" s="156" t="e">
        <f t="shared" si="27"/>
        <v>#VALUE!</v>
      </c>
      <c r="BD43" s="156" t="e">
        <f t="shared" si="27"/>
        <v>#VALUE!</v>
      </c>
      <c r="BE43" s="156" t="e">
        <f t="shared" si="27"/>
        <v>#VALUE!</v>
      </c>
      <c r="BF43" s="125"/>
      <c r="BG43" s="152" t="e">
        <f t="shared" ref="BG43:BG71" si="33">SUM(BL43:BT43)</f>
        <v>#VALUE!</v>
      </c>
      <c r="BH43" s="124" t="e">
        <f t="shared" si="19"/>
        <v>#VALUE!</v>
      </c>
      <c r="BI43" s="124" t="e">
        <f t="shared" si="20"/>
        <v>#VALUE!</v>
      </c>
      <c r="BJ43" s="112"/>
      <c r="BK43" s="158" t="e">
        <f t="shared" si="30"/>
        <v>#VALUE!</v>
      </c>
      <c r="BL43" s="156" t="e">
        <f t="shared" ref="BL43:BT58" si="34">IF(AND($B43&gt;=BL$4,$B43&lt;=BL$5),BL$6,0)</f>
        <v>#VALUE!</v>
      </c>
      <c r="BM43" s="156" t="e">
        <f t="shared" si="34"/>
        <v>#VALUE!</v>
      </c>
      <c r="BN43" s="156" t="e">
        <f t="shared" si="34"/>
        <v>#VALUE!</v>
      </c>
      <c r="BO43" s="156" t="e">
        <f t="shared" si="34"/>
        <v>#VALUE!</v>
      </c>
      <c r="BP43" s="156" t="e">
        <f t="shared" si="34"/>
        <v>#VALUE!</v>
      </c>
      <c r="BQ43" s="156" t="e">
        <f t="shared" si="34"/>
        <v>#VALUE!</v>
      </c>
      <c r="BR43" s="156" t="e">
        <f t="shared" si="34"/>
        <v>#VALUE!</v>
      </c>
      <c r="BS43" s="156" t="e">
        <f t="shared" si="34"/>
        <v>#VALUE!</v>
      </c>
      <c r="BT43" s="156" t="e">
        <f t="shared" si="34"/>
        <v>#VALUE!</v>
      </c>
      <c r="BU43" s="113"/>
    </row>
    <row r="44" spans="1:73" ht="18" customHeight="1" x14ac:dyDescent="0.25">
      <c r="A44" s="111"/>
      <c r="B44" s="127" t="e">
        <f t="shared" si="21"/>
        <v>#VALUE!</v>
      </c>
      <c r="C44" s="112"/>
      <c r="D44" s="183" t="e">
        <f t="shared" si="9"/>
        <v>#VALUE!</v>
      </c>
      <c r="E44" s="183" t="e">
        <f t="shared" si="10"/>
        <v>#VALUE!</v>
      </c>
      <c r="F44" s="183" t="e">
        <f t="shared" si="11"/>
        <v>#VALUE!</v>
      </c>
      <c r="G44" s="112"/>
      <c r="H44" s="152" t="e">
        <f t="shared" si="22"/>
        <v>#VALUE!</v>
      </c>
      <c r="I44" s="124" t="e">
        <f t="shared" si="13"/>
        <v>#VALUE!</v>
      </c>
      <c r="J44" s="124" t="e">
        <f t="shared" si="14"/>
        <v>#VALUE!</v>
      </c>
      <c r="K44" s="112"/>
      <c r="L44" s="158" t="e">
        <f t="shared" si="28"/>
        <v>#VALUE!</v>
      </c>
      <c r="M44" s="156" t="e">
        <f t="shared" ref="M44:AB59" si="35">IF(AND($B44&gt;=M$4,$B44&lt;=M$5),M$6,0)</f>
        <v>#VALUE!</v>
      </c>
      <c r="N44" s="124" t="e">
        <f t="shared" si="35"/>
        <v>#VALUE!</v>
      </c>
      <c r="O44" s="124" t="e">
        <f t="shared" si="35"/>
        <v>#VALUE!</v>
      </c>
      <c r="P44" s="124" t="e">
        <f t="shared" si="35"/>
        <v>#VALUE!</v>
      </c>
      <c r="Q44" s="124" t="e">
        <f t="shared" si="35"/>
        <v>#VALUE!</v>
      </c>
      <c r="R44" s="124" t="e">
        <f t="shared" si="35"/>
        <v>#VALUE!</v>
      </c>
      <c r="S44" s="124" t="e">
        <f t="shared" si="35"/>
        <v>#VALUE!</v>
      </c>
      <c r="T44" s="124" t="e">
        <f t="shared" si="35"/>
        <v>#VALUE!</v>
      </c>
      <c r="U44" s="124" t="e">
        <f t="shared" si="35"/>
        <v>#VALUE!</v>
      </c>
      <c r="V44" s="124" t="e">
        <f t="shared" si="35"/>
        <v>#VALUE!</v>
      </c>
      <c r="W44" s="124" t="e">
        <f t="shared" si="35"/>
        <v>#VALUE!</v>
      </c>
      <c r="X44" s="124" t="e">
        <f t="shared" si="35"/>
        <v>#VALUE!</v>
      </c>
      <c r="Y44" s="124" t="e">
        <f t="shared" si="35"/>
        <v>#VALUE!</v>
      </c>
      <c r="Z44" s="124" t="e">
        <f t="shared" si="35"/>
        <v>#VALUE!</v>
      </c>
      <c r="AA44" s="124" t="e">
        <f t="shared" si="35"/>
        <v>#VALUE!</v>
      </c>
      <c r="AB44" s="124" t="e">
        <f t="shared" si="31"/>
        <v>#VALUE!</v>
      </c>
      <c r="AC44" s="124" t="e">
        <f t="shared" si="31"/>
        <v>#VALUE!</v>
      </c>
      <c r="AD44" s="124" t="e">
        <f t="shared" si="31"/>
        <v>#VALUE!</v>
      </c>
      <c r="AE44" s="124" t="e">
        <f t="shared" si="31"/>
        <v>#VALUE!</v>
      </c>
      <c r="AF44" s="124" t="e">
        <f t="shared" si="31"/>
        <v>#VALUE!</v>
      </c>
      <c r="AG44" s="124" t="e">
        <f t="shared" si="31"/>
        <v>#VALUE!</v>
      </c>
      <c r="AH44" s="124" t="e">
        <f t="shared" si="31"/>
        <v>#VALUE!</v>
      </c>
      <c r="AI44" s="124" t="e">
        <f t="shared" si="31"/>
        <v>#VALUE!</v>
      </c>
      <c r="AJ44" s="124" t="e">
        <f t="shared" si="31"/>
        <v>#VALUE!</v>
      </c>
      <c r="AK44" s="124" t="e">
        <f t="shared" si="31"/>
        <v>#VALUE!</v>
      </c>
      <c r="AL44" s="124" t="e">
        <f t="shared" si="31"/>
        <v>#VALUE!</v>
      </c>
      <c r="AM44" s="124" t="e">
        <f t="shared" si="31"/>
        <v>#VALUE!</v>
      </c>
      <c r="AN44" s="124" t="e">
        <f t="shared" si="31"/>
        <v>#VALUE!</v>
      </c>
      <c r="AO44" s="124" t="e">
        <f t="shared" si="31"/>
        <v>#VALUE!</v>
      </c>
      <c r="AP44" s="124" t="e">
        <f t="shared" si="31"/>
        <v>#VALUE!</v>
      </c>
      <c r="AQ44" s="125"/>
      <c r="AR44" s="152" t="e">
        <f t="shared" si="32"/>
        <v>#VALUE!</v>
      </c>
      <c r="AS44" s="124" t="e">
        <f t="shared" si="16"/>
        <v>#VALUE!</v>
      </c>
      <c r="AT44" s="124" t="e">
        <f t="shared" si="17"/>
        <v>#VALUE!</v>
      </c>
      <c r="AU44" s="112"/>
      <c r="AV44" s="158" t="e">
        <f t="shared" si="29"/>
        <v>#VALUE!</v>
      </c>
      <c r="AW44" s="156" t="e">
        <f t="shared" ref="AW44:BE59" si="36">IF(AND($B44&gt;=AW$4,$B44&lt;=AW$5),AW$6,0)</f>
        <v>#VALUE!</v>
      </c>
      <c r="AX44" s="156" t="e">
        <f t="shared" si="36"/>
        <v>#VALUE!</v>
      </c>
      <c r="AY44" s="156" t="e">
        <f t="shared" si="36"/>
        <v>#VALUE!</v>
      </c>
      <c r="AZ44" s="156" t="e">
        <f t="shared" si="36"/>
        <v>#VALUE!</v>
      </c>
      <c r="BA44" s="156" t="e">
        <f t="shared" si="36"/>
        <v>#VALUE!</v>
      </c>
      <c r="BB44" s="156" t="e">
        <f t="shared" si="36"/>
        <v>#VALUE!</v>
      </c>
      <c r="BC44" s="156" t="e">
        <f t="shared" si="36"/>
        <v>#VALUE!</v>
      </c>
      <c r="BD44" s="156" t="e">
        <f t="shared" si="36"/>
        <v>#VALUE!</v>
      </c>
      <c r="BE44" s="156" t="e">
        <f t="shared" si="36"/>
        <v>#VALUE!</v>
      </c>
      <c r="BF44" s="125"/>
      <c r="BG44" s="152" t="e">
        <f t="shared" si="33"/>
        <v>#VALUE!</v>
      </c>
      <c r="BH44" s="124" t="e">
        <f t="shared" si="19"/>
        <v>#VALUE!</v>
      </c>
      <c r="BI44" s="124" t="e">
        <f t="shared" si="20"/>
        <v>#VALUE!</v>
      </c>
      <c r="BJ44" s="112"/>
      <c r="BK44" s="158" t="e">
        <f t="shared" si="30"/>
        <v>#VALUE!</v>
      </c>
      <c r="BL44" s="156" t="e">
        <f t="shared" si="34"/>
        <v>#VALUE!</v>
      </c>
      <c r="BM44" s="156" t="e">
        <f t="shared" si="34"/>
        <v>#VALUE!</v>
      </c>
      <c r="BN44" s="156" t="e">
        <f t="shared" si="34"/>
        <v>#VALUE!</v>
      </c>
      <c r="BO44" s="156" t="e">
        <f t="shared" si="34"/>
        <v>#VALUE!</v>
      </c>
      <c r="BP44" s="156" t="e">
        <f t="shared" si="34"/>
        <v>#VALUE!</v>
      </c>
      <c r="BQ44" s="156" t="e">
        <f t="shared" si="34"/>
        <v>#VALUE!</v>
      </c>
      <c r="BR44" s="156" t="e">
        <f t="shared" si="34"/>
        <v>#VALUE!</v>
      </c>
      <c r="BS44" s="156" t="e">
        <f t="shared" si="34"/>
        <v>#VALUE!</v>
      </c>
      <c r="BT44" s="156" t="e">
        <f t="shared" si="34"/>
        <v>#VALUE!</v>
      </c>
      <c r="BU44" s="113"/>
    </row>
    <row r="45" spans="1:73" ht="18" customHeight="1" x14ac:dyDescent="0.25">
      <c r="A45" s="111"/>
      <c r="B45" s="127" t="e">
        <f t="shared" si="21"/>
        <v>#VALUE!</v>
      </c>
      <c r="C45" s="112"/>
      <c r="D45" s="183" t="e">
        <f t="shared" si="9"/>
        <v>#VALUE!</v>
      </c>
      <c r="E45" s="183" t="e">
        <f t="shared" si="10"/>
        <v>#VALUE!</v>
      </c>
      <c r="F45" s="183" t="e">
        <f t="shared" si="11"/>
        <v>#VALUE!</v>
      </c>
      <c r="G45" s="112"/>
      <c r="H45" s="152" t="e">
        <f t="shared" si="22"/>
        <v>#VALUE!</v>
      </c>
      <c r="I45" s="124" t="e">
        <f t="shared" si="13"/>
        <v>#VALUE!</v>
      </c>
      <c r="J45" s="124" t="e">
        <f t="shared" si="14"/>
        <v>#VALUE!</v>
      </c>
      <c r="K45" s="112"/>
      <c r="L45" s="158" t="e">
        <f t="shared" si="28"/>
        <v>#VALUE!</v>
      </c>
      <c r="M45" s="156" t="e">
        <f t="shared" si="35"/>
        <v>#VALUE!</v>
      </c>
      <c r="N45" s="124" t="e">
        <f t="shared" si="35"/>
        <v>#VALUE!</v>
      </c>
      <c r="O45" s="124" t="e">
        <f t="shared" si="35"/>
        <v>#VALUE!</v>
      </c>
      <c r="P45" s="124" t="e">
        <f t="shared" si="35"/>
        <v>#VALUE!</v>
      </c>
      <c r="Q45" s="124" t="e">
        <f t="shared" si="35"/>
        <v>#VALUE!</v>
      </c>
      <c r="R45" s="124" t="e">
        <f t="shared" si="35"/>
        <v>#VALUE!</v>
      </c>
      <c r="S45" s="124" t="e">
        <f t="shared" si="35"/>
        <v>#VALUE!</v>
      </c>
      <c r="T45" s="124" t="e">
        <f t="shared" si="35"/>
        <v>#VALUE!</v>
      </c>
      <c r="U45" s="124" t="e">
        <f t="shared" si="35"/>
        <v>#VALUE!</v>
      </c>
      <c r="V45" s="124" t="e">
        <f t="shared" si="35"/>
        <v>#VALUE!</v>
      </c>
      <c r="W45" s="124" t="e">
        <f t="shared" si="35"/>
        <v>#VALUE!</v>
      </c>
      <c r="X45" s="124" t="e">
        <f t="shared" si="35"/>
        <v>#VALUE!</v>
      </c>
      <c r="Y45" s="124" t="e">
        <f t="shared" si="35"/>
        <v>#VALUE!</v>
      </c>
      <c r="Z45" s="124" t="e">
        <f t="shared" si="35"/>
        <v>#VALUE!</v>
      </c>
      <c r="AA45" s="124" t="e">
        <f t="shared" si="35"/>
        <v>#VALUE!</v>
      </c>
      <c r="AB45" s="124" t="e">
        <f t="shared" si="31"/>
        <v>#VALUE!</v>
      </c>
      <c r="AC45" s="124" t="e">
        <f t="shared" si="31"/>
        <v>#VALUE!</v>
      </c>
      <c r="AD45" s="124" t="e">
        <f t="shared" si="31"/>
        <v>#VALUE!</v>
      </c>
      <c r="AE45" s="124" t="e">
        <f t="shared" si="31"/>
        <v>#VALUE!</v>
      </c>
      <c r="AF45" s="124" t="e">
        <f t="shared" si="31"/>
        <v>#VALUE!</v>
      </c>
      <c r="AG45" s="124" t="e">
        <f t="shared" si="31"/>
        <v>#VALUE!</v>
      </c>
      <c r="AH45" s="124" t="e">
        <f t="shared" si="31"/>
        <v>#VALUE!</v>
      </c>
      <c r="AI45" s="124" t="e">
        <f t="shared" si="31"/>
        <v>#VALUE!</v>
      </c>
      <c r="AJ45" s="124" t="e">
        <f t="shared" si="31"/>
        <v>#VALUE!</v>
      </c>
      <c r="AK45" s="124" t="e">
        <f t="shared" si="31"/>
        <v>#VALUE!</v>
      </c>
      <c r="AL45" s="124" t="e">
        <f t="shared" si="31"/>
        <v>#VALUE!</v>
      </c>
      <c r="AM45" s="124" t="e">
        <f t="shared" si="31"/>
        <v>#VALUE!</v>
      </c>
      <c r="AN45" s="124" t="e">
        <f t="shared" si="31"/>
        <v>#VALUE!</v>
      </c>
      <c r="AO45" s="124" t="e">
        <f t="shared" si="31"/>
        <v>#VALUE!</v>
      </c>
      <c r="AP45" s="124" t="e">
        <f t="shared" si="31"/>
        <v>#VALUE!</v>
      </c>
      <c r="AQ45" s="125"/>
      <c r="AR45" s="152" t="e">
        <f t="shared" si="32"/>
        <v>#VALUE!</v>
      </c>
      <c r="AS45" s="124" t="e">
        <f t="shared" si="16"/>
        <v>#VALUE!</v>
      </c>
      <c r="AT45" s="124" t="e">
        <f t="shared" si="17"/>
        <v>#VALUE!</v>
      </c>
      <c r="AU45" s="112"/>
      <c r="AV45" s="158" t="e">
        <f t="shared" si="29"/>
        <v>#VALUE!</v>
      </c>
      <c r="AW45" s="156" t="e">
        <f t="shared" si="36"/>
        <v>#VALUE!</v>
      </c>
      <c r="AX45" s="156" t="e">
        <f t="shared" si="36"/>
        <v>#VALUE!</v>
      </c>
      <c r="AY45" s="156" t="e">
        <f t="shared" si="36"/>
        <v>#VALUE!</v>
      </c>
      <c r="AZ45" s="156" t="e">
        <f t="shared" si="36"/>
        <v>#VALUE!</v>
      </c>
      <c r="BA45" s="156" t="e">
        <f t="shared" si="36"/>
        <v>#VALUE!</v>
      </c>
      <c r="BB45" s="156" t="e">
        <f t="shared" si="36"/>
        <v>#VALUE!</v>
      </c>
      <c r="BC45" s="156" t="e">
        <f t="shared" si="36"/>
        <v>#VALUE!</v>
      </c>
      <c r="BD45" s="156" t="e">
        <f t="shared" si="36"/>
        <v>#VALUE!</v>
      </c>
      <c r="BE45" s="156" t="e">
        <f t="shared" si="36"/>
        <v>#VALUE!</v>
      </c>
      <c r="BF45" s="125"/>
      <c r="BG45" s="152" t="e">
        <f t="shared" si="33"/>
        <v>#VALUE!</v>
      </c>
      <c r="BH45" s="124" t="e">
        <f t="shared" si="19"/>
        <v>#VALUE!</v>
      </c>
      <c r="BI45" s="124" t="e">
        <f t="shared" si="20"/>
        <v>#VALUE!</v>
      </c>
      <c r="BJ45" s="112"/>
      <c r="BK45" s="158" t="e">
        <f t="shared" si="30"/>
        <v>#VALUE!</v>
      </c>
      <c r="BL45" s="156" t="e">
        <f t="shared" si="34"/>
        <v>#VALUE!</v>
      </c>
      <c r="BM45" s="156" t="e">
        <f t="shared" si="34"/>
        <v>#VALUE!</v>
      </c>
      <c r="BN45" s="156" t="e">
        <f t="shared" si="34"/>
        <v>#VALUE!</v>
      </c>
      <c r="BO45" s="156" t="e">
        <f t="shared" si="34"/>
        <v>#VALUE!</v>
      </c>
      <c r="BP45" s="156" t="e">
        <f t="shared" si="34"/>
        <v>#VALUE!</v>
      </c>
      <c r="BQ45" s="156" t="e">
        <f t="shared" si="34"/>
        <v>#VALUE!</v>
      </c>
      <c r="BR45" s="156" t="e">
        <f t="shared" si="34"/>
        <v>#VALUE!</v>
      </c>
      <c r="BS45" s="156" t="e">
        <f t="shared" si="34"/>
        <v>#VALUE!</v>
      </c>
      <c r="BT45" s="156" t="e">
        <f t="shared" si="34"/>
        <v>#VALUE!</v>
      </c>
      <c r="BU45" s="113"/>
    </row>
    <row r="46" spans="1:73" ht="18" customHeight="1" x14ac:dyDescent="0.25">
      <c r="A46" s="111"/>
      <c r="B46" s="127" t="e">
        <f>DATE(YEAR(B45),MONTH(B45)+1,DAY(B45))</f>
        <v>#VALUE!</v>
      </c>
      <c r="C46" s="112"/>
      <c r="D46" s="183" t="e">
        <f t="shared" si="9"/>
        <v>#VALUE!</v>
      </c>
      <c r="E46" s="183" t="e">
        <f t="shared" si="10"/>
        <v>#VALUE!</v>
      </c>
      <c r="F46" s="183" t="e">
        <f t="shared" si="11"/>
        <v>#VALUE!</v>
      </c>
      <c r="G46" s="112"/>
      <c r="H46" s="152" t="e">
        <f t="shared" si="22"/>
        <v>#VALUE!</v>
      </c>
      <c r="I46" s="124" t="e">
        <f t="shared" si="13"/>
        <v>#VALUE!</v>
      </c>
      <c r="J46" s="124" t="e">
        <f t="shared" si="14"/>
        <v>#VALUE!</v>
      </c>
      <c r="K46" s="112"/>
      <c r="L46" s="158" t="e">
        <f t="shared" si="28"/>
        <v>#VALUE!</v>
      </c>
      <c r="M46" s="156" t="e">
        <f t="shared" si="35"/>
        <v>#VALUE!</v>
      </c>
      <c r="N46" s="124" t="e">
        <f t="shared" si="35"/>
        <v>#VALUE!</v>
      </c>
      <c r="O46" s="124" t="e">
        <f t="shared" si="35"/>
        <v>#VALUE!</v>
      </c>
      <c r="P46" s="124" t="e">
        <f t="shared" si="35"/>
        <v>#VALUE!</v>
      </c>
      <c r="Q46" s="124" t="e">
        <f t="shared" si="35"/>
        <v>#VALUE!</v>
      </c>
      <c r="R46" s="124" t="e">
        <f t="shared" si="35"/>
        <v>#VALUE!</v>
      </c>
      <c r="S46" s="124" t="e">
        <f t="shared" si="35"/>
        <v>#VALUE!</v>
      </c>
      <c r="T46" s="124" t="e">
        <f t="shared" si="35"/>
        <v>#VALUE!</v>
      </c>
      <c r="U46" s="124" t="e">
        <f t="shared" si="35"/>
        <v>#VALUE!</v>
      </c>
      <c r="V46" s="124" t="e">
        <f t="shared" si="35"/>
        <v>#VALUE!</v>
      </c>
      <c r="W46" s="124" t="e">
        <f t="shared" si="35"/>
        <v>#VALUE!</v>
      </c>
      <c r="X46" s="124" t="e">
        <f t="shared" si="35"/>
        <v>#VALUE!</v>
      </c>
      <c r="Y46" s="124" t="e">
        <f t="shared" si="35"/>
        <v>#VALUE!</v>
      </c>
      <c r="Z46" s="124" t="e">
        <f t="shared" si="35"/>
        <v>#VALUE!</v>
      </c>
      <c r="AA46" s="124" t="e">
        <f t="shared" si="35"/>
        <v>#VALUE!</v>
      </c>
      <c r="AB46" s="124" t="e">
        <f t="shared" si="31"/>
        <v>#VALUE!</v>
      </c>
      <c r="AC46" s="124" t="e">
        <f t="shared" si="31"/>
        <v>#VALUE!</v>
      </c>
      <c r="AD46" s="124" t="e">
        <f t="shared" si="31"/>
        <v>#VALUE!</v>
      </c>
      <c r="AE46" s="124" t="e">
        <f t="shared" si="31"/>
        <v>#VALUE!</v>
      </c>
      <c r="AF46" s="124" t="e">
        <f t="shared" si="31"/>
        <v>#VALUE!</v>
      </c>
      <c r="AG46" s="124" t="e">
        <f t="shared" si="31"/>
        <v>#VALUE!</v>
      </c>
      <c r="AH46" s="124" t="e">
        <f t="shared" si="31"/>
        <v>#VALUE!</v>
      </c>
      <c r="AI46" s="124" t="e">
        <f t="shared" si="31"/>
        <v>#VALUE!</v>
      </c>
      <c r="AJ46" s="124" t="e">
        <f t="shared" si="31"/>
        <v>#VALUE!</v>
      </c>
      <c r="AK46" s="124" t="e">
        <f t="shared" si="31"/>
        <v>#VALUE!</v>
      </c>
      <c r="AL46" s="124" t="e">
        <f t="shared" si="31"/>
        <v>#VALUE!</v>
      </c>
      <c r="AM46" s="124" t="e">
        <f t="shared" si="31"/>
        <v>#VALUE!</v>
      </c>
      <c r="AN46" s="124" t="e">
        <f t="shared" si="31"/>
        <v>#VALUE!</v>
      </c>
      <c r="AO46" s="124" t="e">
        <f t="shared" si="31"/>
        <v>#VALUE!</v>
      </c>
      <c r="AP46" s="124" t="e">
        <f t="shared" si="31"/>
        <v>#VALUE!</v>
      </c>
      <c r="AQ46" s="125"/>
      <c r="AR46" s="152" t="e">
        <f t="shared" si="32"/>
        <v>#VALUE!</v>
      </c>
      <c r="AS46" s="124" t="e">
        <f t="shared" si="16"/>
        <v>#VALUE!</v>
      </c>
      <c r="AT46" s="124" t="e">
        <f t="shared" si="17"/>
        <v>#VALUE!</v>
      </c>
      <c r="AU46" s="112"/>
      <c r="AV46" s="158" t="e">
        <f t="shared" si="29"/>
        <v>#VALUE!</v>
      </c>
      <c r="AW46" s="156" t="e">
        <f t="shared" si="36"/>
        <v>#VALUE!</v>
      </c>
      <c r="AX46" s="156" t="e">
        <f t="shared" si="36"/>
        <v>#VALUE!</v>
      </c>
      <c r="AY46" s="156" t="e">
        <f t="shared" si="36"/>
        <v>#VALUE!</v>
      </c>
      <c r="AZ46" s="156" t="e">
        <f t="shared" si="36"/>
        <v>#VALUE!</v>
      </c>
      <c r="BA46" s="156" t="e">
        <f t="shared" si="36"/>
        <v>#VALUE!</v>
      </c>
      <c r="BB46" s="156" t="e">
        <f t="shared" si="36"/>
        <v>#VALUE!</v>
      </c>
      <c r="BC46" s="156" t="e">
        <f t="shared" si="36"/>
        <v>#VALUE!</v>
      </c>
      <c r="BD46" s="156" t="e">
        <f t="shared" si="36"/>
        <v>#VALUE!</v>
      </c>
      <c r="BE46" s="156" t="e">
        <f t="shared" si="36"/>
        <v>#VALUE!</v>
      </c>
      <c r="BF46" s="125"/>
      <c r="BG46" s="152" t="e">
        <f t="shared" si="33"/>
        <v>#VALUE!</v>
      </c>
      <c r="BH46" s="124" t="e">
        <f t="shared" si="19"/>
        <v>#VALUE!</v>
      </c>
      <c r="BI46" s="124" t="e">
        <f t="shared" si="20"/>
        <v>#VALUE!</v>
      </c>
      <c r="BJ46" s="112"/>
      <c r="BK46" s="158" t="e">
        <f t="shared" si="30"/>
        <v>#VALUE!</v>
      </c>
      <c r="BL46" s="156" t="e">
        <f t="shared" si="34"/>
        <v>#VALUE!</v>
      </c>
      <c r="BM46" s="156" t="e">
        <f t="shared" si="34"/>
        <v>#VALUE!</v>
      </c>
      <c r="BN46" s="156" t="e">
        <f t="shared" si="34"/>
        <v>#VALUE!</v>
      </c>
      <c r="BO46" s="156" t="e">
        <f t="shared" si="34"/>
        <v>#VALUE!</v>
      </c>
      <c r="BP46" s="156" t="e">
        <f t="shared" si="34"/>
        <v>#VALUE!</v>
      </c>
      <c r="BQ46" s="156" t="e">
        <f t="shared" si="34"/>
        <v>#VALUE!</v>
      </c>
      <c r="BR46" s="156" t="e">
        <f t="shared" si="34"/>
        <v>#VALUE!</v>
      </c>
      <c r="BS46" s="156" t="e">
        <f t="shared" si="34"/>
        <v>#VALUE!</v>
      </c>
      <c r="BT46" s="156" t="e">
        <f t="shared" si="34"/>
        <v>#VALUE!</v>
      </c>
      <c r="BU46" s="113"/>
    </row>
    <row r="47" spans="1:73" ht="18" customHeight="1" x14ac:dyDescent="0.25">
      <c r="A47" s="111"/>
      <c r="B47" s="127" t="e">
        <f>DATE(YEAR(B46),MONTH(B46)+1,DAY(B46))</f>
        <v>#VALUE!</v>
      </c>
      <c r="C47" s="112"/>
      <c r="D47" s="183" t="e">
        <f t="shared" si="9"/>
        <v>#VALUE!</v>
      </c>
      <c r="E47" s="183" t="e">
        <f t="shared" si="10"/>
        <v>#VALUE!</v>
      </c>
      <c r="F47" s="183" t="e">
        <f t="shared" si="11"/>
        <v>#VALUE!</v>
      </c>
      <c r="G47" s="112"/>
      <c r="H47" s="152" t="e">
        <f t="shared" si="22"/>
        <v>#VALUE!</v>
      </c>
      <c r="I47" s="124" t="e">
        <f t="shared" si="13"/>
        <v>#VALUE!</v>
      </c>
      <c r="J47" s="124" t="e">
        <f t="shared" si="14"/>
        <v>#VALUE!</v>
      </c>
      <c r="K47" s="112"/>
      <c r="L47" s="158" t="e">
        <f t="shared" si="28"/>
        <v>#VALUE!</v>
      </c>
      <c r="M47" s="156" t="e">
        <f t="shared" si="35"/>
        <v>#VALUE!</v>
      </c>
      <c r="N47" s="124" t="e">
        <f t="shared" si="35"/>
        <v>#VALUE!</v>
      </c>
      <c r="O47" s="124" t="e">
        <f t="shared" si="35"/>
        <v>#VALUE!</v>
      </c>
      <c r="P47" s="124" t="e">
        <f t="shared" si="35"/>
        <v>#VALUE!</v>
      </c>
      <c r="Q47" s="124" t="e">
        <f t="shared" si="35"/>
        <v>#VALUE!</v>
      </c>
      <c r="R47" s="124" t="e">
        <f t="shared" si="35"/>
        <v>#VALUE!</v>
      </c>
      <c r="S47" s="124" t="e">
        <f t="shared" si="35"/>
        <v>#VALUE!</v>
      </c>
      <c r="T47" s="124" t="e">
        <f t="shared" si="35"/>
        <v>#VALUE!</v>
      </c>
      <c r="U47" s="124" t="e">
        <f t="shared" si="35"/>
        <v>#VALUE!</v>
      </c>
      <c r="V47" s="124" t="e">
        <f t="shared" si="35"/>
        <v>#VALUE!</v>
      </c>
      <c r="W47" s="124" t="e">
        <f t="shared" si="35"/>
        <v>#VALUE!</v>
      </c>
      <c r="X47" s="124" t="e">
        <f t="shared" si="35"/>
        <v>#VALUE!</v>
      </c>
      <c r="Y47" s="124" t="e">
        <f t="shared" si="35"/>
        <v>#VALUE!</v>
      </c>
      <c r="Z47" s="124" t="e">
        <f t="shared" si="35"/>
        <v>#VALUE!</v>
      </c>
      <c r="AA47" s="124" t="e">
        <f t="shared" si="35"/>
        <v>#VALUE!</v>
      </c>
      <c r="AB47" s="124" t="e">
        <f t="shared" si="31"/>
        <v>#VALUE!</v>
      </c>
      <c r="AC47" s="124" t="e">
        <f t="shared" si="31"/>
        <v>#VALUE!</v>
      </c>
      <c r="AD47" s="124" t="e">
        <f t="shared" si="31"/>
        <v>#VALUE!</v>
      </c>
      <c r="AE47" s="124" t="e">
        <f t="shared" si="31"/>
        <v>#VALUE!</v>
      </c>
      <c r="AF47" s="124" t="e">
        <f t="shared" si="31"/>
        <v>#VALUE!</v>
      </c>
      <c r="AG47" s="124" t="e">
        <f t="shared" si="31"/>
        <v>#VALUE!</v>
      </c>
      <c r="AH47" s="124" t="e">
        <f t="shared" si="31"/>
        <v>#VALUE!</v>
      </c>
      <c r="AI47" s="124" t="e">
        <f t="shared" si="31"/>
        <v>#VALUE!</v>
      </c>
      <c r="AJ47" s="124" t="e">
        <f t="shared" si="31"/>
        <v>#VALUE!</v>
      </c>
      <c r="AK47" s="124" t="e">
        <f t="shared" si="31"/>
        <v>#VALUE!</v>
      </c>
      <c r="AL47" s="124" t="e">
        <f t="shared" si="31"/>
        <v>#VALUE!</v>
      </c>
      <c r="AM47" s="124" t="e">
        <f t="shared" si="31"/>
        <v>#VALUE!</v>
      </c>
      <c r="AN47" s="124" t="e">
        <f t="shared" si="31"/>
        <v>#VALUE!</v>
      </c>
      <c r="AO47" s="124" t="e">
        <f t="shared" si="31"/>
        <v>#VALUE!</v>
      </c>
      <c r="AP47" s="124" t="e">
        <f t="shared" si="31"/>
        <v>#VALUE!</v>
      </c>
      <c r="AQ47" s="125"/>
      <c r="AR47" s="152" t="e">
        <f t="shared" si="32"/>
        <v>#VALUE!</v>
      </c>
      <c r="AS47" s="124" t="e">
        <f t="shared" si="16"/>
        <v>#VALUE!</v>
      </c>
      <c r="AT47" s="124" t="e">
        <f t="shared" si="17"/>
        <v>#VALUE!</v>
      </c>
      <c r="AU47" s="112"/>
      <c r="AV47" s="158" t="e">
        <f t="shared" si="29"/>
        <v>#VALUE!</v>
      </c>
      <c r="AW47" s="156" t="e">
        <f t="shared" si="36"/>
        <v>#VALUE!</v>
      </c>
      <c r="AX47" s="156" t="e">
        <f t="shared" si="36"/>
        <v>#VALUE!</v>
      </c>
      <c r="AY47" s="156" t="e">
        <f t="shared" si="36"/>
        <v>#VALUE!</v>
      </c>
      <c r="AZ47" s="156" t="e">
        <f t="shared" si="36"/>
        <v>#VALUE!</v>
      </c>
      <c r="BA47" s="156" t="e">
        <f t="shared" si="36"/>
        <v>#VALUE!</v>
      </c>
      <c r="BB47" s="156" t="e">
        <f t="shared" si="36"/>
        <v>#VALUE!</v>
      </c>
      <c r="BC47" s="156" t="e">
        <f t="shared" si="36"/>
        <v>#VALUE!</v>
      </c>
      <c r="BD47" s="156" t="e">
        <f t="shared" si="36"/>
        <v>#VALUE!</v>
      </c>
      <c r="BE47" s="156" t="e">
        <f t="shared" si="36"/>
        <v>#VALUE!</v>
      </c>
      <c r="BF47" s="125"/>
      <c r="BG47" s="152" t="e">
        <f t="shared" si="33"/>
        <v>#VALUE!</v>
      </c>
      <c r="BH47" s="124" t="e">
        <f t="shared" si="19"/>
        <v>#VALUE!</v>
      </c>
      <c r="BI47" s="124" t="e">
        <f t="shared" si="20"/>
        <v>#VALUE!</v>
      </c>
      <c r="BJ47" s="112"/>
      <c r="BK47" s="158" t="e">
        <f t="shared" si="30"/>
        <v>#VALUE!</v>
      </c>
      <c r="BL47" s="156" t="e">
        <f t="shared" si="34"/>
        <v>#VALUE!</v>
      </c>
      <c r="BM47" s="156" t="e">
        <f t="shared" si="34"/>
        <v>#VALUE!</v>
      </c>
      <c r="BN47" s="156" t="e">
        <f t="shared" si="34"/>
        <v>#VALUE!</v>
      </c>
      <c r="BO47" s="156" t="e">
        <f t="shared" si="34"/>
        <v>#VALUE!</v>
      </c>
      <c r="BP47" s="156" t="e">
        <f t="shared" si="34"/>
        <v>#VALUE!</v>
      </c>
      <c r="BQ47" s="156" t="e">
        <f t="shared" si="34"/>
        <v>#VALUE!</v>
      </c>
      <c r="BR47" s="156" t="e">
        <f t="shared" si="34"/>
        <v>#VALUE!</v>
      </c>
      <c r="BS47" s="156" t="e">
        <f t="shared" si="34"/>
        <v>#VALUE!</v>
      </c>
      <c r="BT47" s="156" t="e">
        <f t="shared" si="34"/>
        <v>#VALUE!</v>
      </c>
      <c r="BU47" s="113"/>
    </row>
    <row r="48" spans="1:73" ht="18" customHeight="1" x14ac:dyDescent="0.25">
      <c r="A48" s="111"/>
      <c r="B48" s="127" t="e">
        <f t="shared" ref="B48:B65" si="37">DATE(YEAR(B47),MONTH(B47)+1,DAY(B47))</f>
        <v>#VALUE!</v>
      </c>
      <c r="C48" s="112"/>
      <c r="D48" s="183" t="e">
        <f t="shared" si="9"/>
        <v>#VALUE!</v>
      </c>
      <c r="E48" s="183" t="e">
        <f t="shared" si="10"/>
        <v>#VALUE!</v>
      </c>
      <c r="F48" s="183" t="e">
        <f t="shared" si="11"/>
        <v>#VALUE!</v>
      </c>
      <c r="G48" s="112"/>
      <c r="H48" s="152" t="e">
        <f t="shared" si="22"/>
        <v>#VALUE!</v>
      </c>
      <c r="I48" s="124" t="e">
        <f t="shared" si="13"/>
        <v>#VALUE!</v>
      </c>
      <c r="J48" s="124" t="e">
        <f t="shared" si="14"/>
        <v>#VALUE!</v>
      </c>
      <c r="K48" s="112"/>
      <c r="L48" s="158" t="e">
        <f t="shared" si="28"/>
        <v>#VALUE!</v>
      </c>
      <c r="M48" s="156" t="e">
        <f t="shared" si="35"/>
        <v>#VALUE!</v>
      </c>
      <c r="N48" s="124" t="e">
        <f t="shared" si="35"/>
        <v>#VALUE!</v>
      </c>
      <c r="O48" s="124" t="e">
        <f t="shared" si="35"/>
        <v>#VALUE!</v>
      </c>
      <c r="P48" s="124" t="e">
        <f t="shared" si="35"/>
        <v>#VALUE!</v>
      </c>
      <c r="Q48" s="124" t="e">
        <f t="shared" si="35"/>
        <v>#VALUE!</v>
      </c>
      <c r="R48" s="124" t="e">
        <f t="shared" si="35"/>
        <v>#VALUE!</v>
      </c>
      <c r="S48" s="124" t="e">
        <f t="shared" si="35"/>
        <v>#VALUE!</v>
      </c>
      <c r="T48" s="124" t="e">
        <f t="shared" si="35"/>
        <v>#VALUE!</v>
      </c>
      <c r="U48" s="124" t="e">
        <f t="shared" si="35"/>
        <v>#VALUE!</v>
      </c>
      <c r="V48" s="124" t="e">
        <f t="shared" si="35"/>
        <v>#VALUE!</v>
      </c>
      <c r="W48" s="124" t="e">
        <f t="shared" si="35"/>
        <v>#VALUE!</v>
      </c>
      <c r="X48" s="124" t="e">
        <f t="shared" si="35"/>
        <v>#VALUE!</v>
      </c>
      <c r="Y48" s="124" t="e">
        <f t="shared" si="35"/>
        <v>#VALUE!</v>
      </c>
      <c r="Z48" s="124" t="e">
        <f t="shared" si="35"/>
        <v>#VALUE!</v>
      </c>
      <c r="AA48" s="124" t="e">
        <f t="shared" si="35"/>
        <v>#VALUE!</v>
      </c>
      <c r="AB48" s="124" t="e">
        <f t="shared" si="31"/>
        <v>#VALUE!</v>
      </c>
      <c r="AC48" s="124" t="e">
        <f t="shared" si="31"/>
        <v>#VALUE!</v>
      </c>
      <c r="AD48" s="124" t="e">
        <f t="shared" si="31"/>
        <v>#VALUE!</v>
      </c>
      <c r="AE48" s="124" t="e">
        <f t="shared" si="31"/>
        <v>#VALUE!</v>
      </c>
      <c r="AF48" s="124" t="e">
        <f t="shared" si="31"/>
        <v>#VALUE!</v>
      </c>
      <c r="AG48" s="124" t="e">
        <f t="shared" si="31"/>
        <v>#VALUE!</v>
      </c>
      <c r="AH48" s="124" t="e">
        <f t="shared" si="31"/>
        <v>#VALUE!</v>
      </c>
      <c r="AI48" s="124" t="e">
        <f t="shared" si="31"/>
        <v>#VALUE!</v>
      </c>
      <c r="AJ48" s="124" t="e">
        <f t="shared" si="31"/>
        <v>#VALUE!</v>
      </c>
      <c r="AK48" s="124" t="e">
        <f t="shared" si="31"/>
        <v>#VALUE!</v>
      </c>
      <c r="AL48" s="124" t="e">
        <f t="shared" si="31"/>
        <v>#VALUE!</v>
      </c>
      <c r="AM48" s="124" t="e">
        <f t="shared" si="31"/>
        <v>#VALUE!</v>
      </c>
      <c r="AN48" s="124" t="e">
        <f t="shared" si="31"/>
        <v>#VALUE!</v>
      </c>
      <c r="AO48" s="124" t="e">
        <f t="shared" si="31"/>
        <v>#VALUE!</v>
      </c>
      <c r="AP48" s="124" t="e">
        <f t="shared" si="31"/>
        <v>#VALUE!</v>
      </c>
      <c r="AQ48" s="125"/>
      <c r="AR48" s="152" t="e">
        <f t="shared" si="32"/>
        <v>#VALUE!</v>
      </c>
      <c r="AS48" s="124" t="e">
        <f t="shared" si="16"/>
        <v>#VALUE!</v>
      </c>
      <c r="AT48" s="124" t="e">
        <f t="shared" si="17"/>
        <v>#VALUE!</v>
      </c>
      <c r="AU48" s="112"/>
      <c r="AV48" s="158" t="e">
        <f t="shared" si="29"/>
        <v>#VALUE!</v>
      </c>
      <c r="AW48" s="156" t="e">
        <f t="shared" si="36"/>
        <v>#VALUE!</v>
      </c>
      <c r="AX48" s="156" t="e">
        <f t="shared" si="36"/>
        <v>#VALUE!</v>
      </c>
      <c r="AY48" s="156" t="e">
        <f t="shared" si="36"/>
        <v>#VALUE!</v>
      </c>
      <c r="AZ48" s="156" t="e">
        <f t="shared" si="36"/>
        <v>#VALUE!</v>
      </c>
      <c r="BA48" s="156" t="e">
        <f t="shared" si="36"/>
        <v>#VALUE!</v>
      </c>
      <c r="BB48" s="156" t="e">
        <f t="shared" si="36"/>
        <v>#VALUE!</v>
      </c>
      <c r="BC48" s="156" t="e">
        <f t="shared" si="36"/>
        <v>#VALUE!</v>
      </c>
      <c r="BD48" s="156" t="e">
        <f t="shared" si="36"/>
        <v>#VALUE!</v>
      </c>
      <c r="BE48" s="156" t="e">
        <f t="shared" si="36"/>
        <v>#VALUE!</v>
      </c>
      <c r="BF48" s="125"/>
      <c r="BG48" s="152" t="e">
        <f t="shared" si="33"/>
        <v>#VALUE!</v>
      </c>
      <c r="BH48" s="124" t="e">
        <f t="shared" si="19"/>
        <v>#VALUE!</v>
      </c>
      <c r="BI48" s="124" t="e">
        <f t="shared" si="20"/>
        <v>#VALUE!</v>
      </c>
      <c r="BJ48" s="112"/>
      <c r="BK48" s="158" t="e">
        <f t="shared" si="30"/>
        <v>#VALUE!</v>
      </c>
      <c r="BL48" s="156" t="e">
        <f t="shared" si="34"/>
        <v>#VALUE!</v>
      </c>
      <c r="BM48" s="156" t="e">
        <f t="shared" si="34"/>
        <v>#VALUE!</v>
      </c>
      <c r="BN48" s="156" t="e">
        <f t="shared" si="34"/>
        <v>#VALUE!</v>
      </c>
      <c r="BO48" s="156" t="e">
        <f t="shared" si="34"/>
        <v>#VALUE!</v>
      </c>
      <c r="BP48" s="156" t="e">
        <f t="shared" si="34"/>
        <v>#VALUE!</v>
      </c>
      <c r="BQ48" s="156" t="e">
        <f t="shared" si="34"/>
        <v>#VALUE!</v>
      </c>
      <c r="BR48" s="156" t="e">
        <f t="shared" si="34"/>
        <v>#VALUE!</v>
      </c>
      <c r="BS48" s="156" t="e">
        <f t="shared" si="34"/>
        <v>#VALUE!</v>
      </c>
      <c r="BT48" s="156" t="e">
        <f t="shared" si="34"/>
        <v>#VALUE!</v>
      </c>
      <c r="BU48" s="113"/>
    </row>
    <row r="49" spans="1:73" ht="18" customHeight="1" x14ac:dyDescent="0.25">
      <c r="A49" s="111"/>
      <c r="B49" s="127" t="e">
        <f t="shared" si="37"/>
        <v>#VALUE!</v>
      </c>
      <c r="C49" s="112"/>
      <c r="D49" s="183" t="e">
        <f t="shared" si="9"/>
        <v>#VALUE!</v>
      </c>
      <c r="E49" s="183" t="e">
        <f t="shared" si="10"/>
        <v>#VALUE!</v>
      </c>
      <c r="F49" s="183" t="e">
        <f t="shared" si="11"/>
        <v>#VALUE!</v>
      </c>
      <c r="G49" s="112"/>
      <c r="H49" s="152" t="e">
        <f t="shared" si="22"/>
        <v>#VALUE!</v>
      </c>
      <c r="I49" s="124" t="e">
        <f t="shared" si="13"/>
        <v>#VALUE!</v>
      </c>
      <c r="J49" s="124" t="e">
        <f t="shared" si="14"/>
        <v>#VALUE!</v>
      </c>
      <c r="K49" s="112"/>
      <c r="L49" s="158" t="e">
        <f t="shared" si="28"/>
        <v>#VALUE!</v>
      </c>
      <c r="M49" s="156" t="e">
        <f t="shared" si="35"/>
        <v>#VALUE!</v>
      </c>
      <c r="N49" s="124" t="e">
        <f t="shared" si="35"/>
        <v>#VALUE!</v>
      </c>
      <c r="O49" s="124" t="e">
        <f t="shared" si="35"/>
        <v>#VALUE!</v>
      </c>
      <c r="P49" s="124" t="e">
        <f t="shared" si="35"/>
        <v>#VALUE!</v>
      </c>
      <c r="Q49" s="124" t="e">
        <f t="shared" si="35"/>
        <v>#VALUE!</v>
      </c>
      <c r="R49" s="124" t="e">
        <f t="shared" si="35"/>
        <v>#VALUE!</v>
      </c>
      <c r="S49" s="124" t="e">
        <f t="shared" si="35"/>
        <v>#VALUE!</v>
      </c>
      <c r="T49" s="124" t="e">
        <f t="shared" si="35"/>
        <v>#VALUE!</v>
      </c>
      <c r="U49" s="124" t="e">
        <f t="shared" si="35"/>
        <v>#VALUE!</v>
      </c>
      <c r="V49" s="124" t="e">
        <f t="shared" si="35"/>
        <v>#VALUE!</v>
      </c>
      <c r="W49" s="124" t="e">
        <f t="shared" si="35"/>
        <v>#VALUE!</v>
      </c>
      <c r="X49" s="124" t="e">
        <f t="shared" si="35"/>
        <v>#VALUE!</v>
      </c>
      <c r="Y49" s="124" t="e">
        <f t="shared" si="35"/>
        <v>#VALUE!</v>
      </c>
      <c r="Z49" s="124" t="e">
        <f t="shared" si="35"/>
        <v>#VALUE!</v>
      </c>
      <c r="AA49" s="124" t="e">
        <f t="shared" si="35"/>
        <v>#VALUE!</v>
      </c>
      <c r="AB49" s="124" t="e">
        <f t="shared" si="31"/>
        <v>#VALUE!</v>
      </c>
      <c r="AC49" s="124" t="e">
        <f t="shared" si="31"/>
        <v>#VALUE!</v>
      </c>
      <c r="AD49" s="124" t="e">
        <f t="shared" si="31"/>
        <v>#VALUE!</v>
      </c>
      <c r="AE49" s="124" t="e">
        <f t="shared" si="31"/>
        <v>#VALUE!</v>
      </c>
      <c r="AF49" s="124" t="e">
        <f t="shared" si="31"/>
        <v>#VALUE!</v>
      </c>
      <c r="AG49" s="124" t="e">
        <f t="shared" si="31"/>
        <v>#VALUE!</v>
      </c>
      <c r="AH49" s="124" t="e">
        <f t="shared" si="31"/>
        <v>#VALUE!</v>
      </c>
      <c r="AI49" s="124" t="e">
        <f t="shared" si="31"/>
        <v>#VALUE!</v>
      </c>
      <c r="AJ49" s="124" t="e">
        <f t="shared" si="31"/>
        <v>#VALUE!</v>
      </c>
      <c r="AK49" s="124" t="e">
        <f t="shared" si="31"/>
        <v>#VALUE!</v>
      </c>
      <c r="AL49" s="124" t="e">
        <f t="shared" si="31"/>
        <v>#VALUE!</v>
      </c>
      <c r="AM49" s="124" t="e">
        <f t="shared" si="31"/>
        <v>#VALUE!</v>
      </c>
      <c r="AN49" s="124" t="e">
        <f t="shared" si="31"/>
        <v>#VALUE!</v>
      </c>
      <c r="AO49" s="124" t="e">
        <f t="shared" si="31"/>
        <v>#VALUE!</v>
      </c>
      <c r="AP49" s="124" t="e">
        <f t="shared" si="31"/>
        <v>#VALUE!</v>
      </c>
      <c r="AQ49" s="125"/>
      <c r="AR49" s="152" t="e">
        <f t="shared" si="32"/>
        <v>#VALUE!</v>
      </c>
      <c r="AS49" s="124" t="e">
        <f t="shared" si="16"/>
        <v>#VALUE!</v>
      </c>
      <c r="AT49" s="124" t="e">
        <f t="shared" si="17"/>
        <v>#VALUE!</v>
      </c>
      <c r="AU49" s="112"/>
      <c r="AV49" s="158" t="e">
        <f t="shared" si="29"/>
        <v>#VALUE!</v>
      </c>
      <c r="AW49" s="156" t="e">
        <f t="shared" si="36"/>
        <v>#VALUE!</v>
      </c>
      <c r="AX49" s="156" t="e">
        <f t="shared" si="36"/>
        <v>#VALUE!</v>
      </c>
      <c r="AY49" s="156" t="e">
        <f t="shared" si="36"/>
        <v>#VALUE!</v>
      </c>
      <c r="AZ49" s="156" t="e">
        <f t="shared" si="36"/>
        <v>#VALUE!</v>
      </c>
      <c r="BA49" s="156" t="e">
        <f t="shared" si="36"/>
        <v>#VALUE!</v>
      </c>
      <c r="BB49" s="156" t="e">
        <f t="shared" si="36"/>
        <v>#VALUE!</v>
      </c>
      <c r="BC49" s="156" t="e">
        <f t="shared" si="36"/>
        <v>#VALUE!</v>
      </c>
      <c r="BD49" s="156" t="e">
        <f t="shared" si="36"/>
        <v>#VALUE!</v>
      </c>
      <c r="BE49" s="156" t="e">
        <f t="shared" si="36"/>
        <v>#VALUE!</v>
      </c>
      <c r="BF49" s="125"/>
      <c r="BG49" s="152" t="e">
        <f t="shared" si="33"/>
        <v>#VALUE!</v>
      </c>
      <c r="BH49" s="124" t="e">
        <f t="shared" si="19"/>
        <v>#VALUE!</v>
      </c>
      <c r="BI49" s="124" t="e">
        <f t="shared" si="20"/>
        <v>#VALUE!</v>
      </c>
      <c r="BJ49" s="112"/>
      <c r="BK49" s="158" t="e">
        <f t="shared" si="30"/>
        <v>#VALUE!</v>
      </c>
      <c r="BL49" s="156" t="e">
        <f t="shared" si="34"/>
        <v>#VALUE!</v>
      </c>
      <c r="BM49" s="156" t="e">
        <f t="shared" si="34"/>
        <v>#VALUE!</v>
      </c>
      <c r="BN49" s="156" t="e">
        <f t="shared" si="34"/>
        <v>#VALUE!</v>
      </c>
      <c r="BO49" s="156" t="e">
        <f t="shared" si="34"/>
        <v>#VALUE!</v>
      </c>
      <c r="BP49" s="156" t="e">
        <f t="shared" si="34"/>
        <v>#VALUE!</v>
      </c>
      <c r="BQ49" s="156" t="e">
        <f t="shared" si="34"/>
        <v>#VALUE!</v>
      </c>
      <c r="BR49" s="156" t="e">
        <f t="shared" si="34"/>
        <v>#VALUE!</v>
      </c>
      <c r="BS49" s="156" t="e">
        <f t="shared" si="34"/>
        <v>#VALUE!</v>
      </c>
      <c r="BT49" s="156" t="e">
        <f t="shared" si="34"/>
        <v>#VALUE!</v>
      </c>
      <c r="BU49" s="113"/>
    </row>
    <row r="50" spans="1:73" ht="18" customHeight="1" x14ac:dyDescent="0.25">
      <c r="A50" s="111"/>
      <c r="B50" s="127" t="e">
        <f t="shared" si="37"/>
        <v>#VALUE!</v>
      </c>
      <c r="C50" s="112"/>
      <c r="D50" s="183" t="e">
        <f t="shared" si="9"/>
        <v>#VALUE!</v>
      </c>
      <c r="E50" s="183" t="e">
        <f t="shared" si="10"/>
        <v>#VALUE!</v>
      </c>
      <c r="F50" s="183" t="e">
        <f t="shared" si="11"/>
        <v>#VALUE!</v>
      </c>
      <c r="G50" s="112"/>
      <c r="H50" s="152" t="e">
        <f t="shared" si="22"/>
        <v>#VALUE!</v>
      </c>
      <c r="I50" s="124" t="e">
        <f t="shared" si="13"/>
        <v>#VALUE!</v>
      </c>
      <c r="J50" s="124" t="e">
        <f t="shared" si="14"/>
        <v>#VALUE!</v>
      </c>
      <c r="K50" s="112"/>
      <c r="L50" s="158" t="e">
        <f t="shared" si="28"/>
        <v>#VALUE!</v>
      </c>
      <c r="M50" s="156" t="e">
        <f t="shared" si="35"/>
        <v>#VALUE!</v>
      </c>
      <c r="N50" s="124" t="e">
        <f t="shared" si="35"/>
        <v>#VALUE!</v>
      </c>
      <c r="O50" s="124" t="e">
        <f t="shared" si="35"/>
        <v>#VALUE!</v>
      </c>
      <c r="P50" s="124" t="e">
        <f t="shared" si="35"/>
        <v>#VALUE!</v>
      </c>
      <c r="Q50" s="124" t="e">
        <f t="shared" si="35"/>
        <v>#VALUE!</v>
      </c>
      <c r="R50" s="124" t="e">
        <f t="shared" si="35"/>
        <v>#VALUE!</v>
      </c>
      <c r="S50" s="124" t="e">
        <f t="shared" si="35"/>
        <v>#VALUE!</v>
      </c>
      <c r="T50" s="124" t="e">
        <f t="shared" si="35"/>
        <v>#VALUE!</v>
      </c>
      <c r="U50" s="124" t="e">
        <f t="shared" si="35"/>
        <v>#VALUE!</v>
      </c>
      <c r="V50" s="124" t="e">
        <f t="shared" si="35"/>
        <v>#VALUE!</v>
      </c>
      <c r="W50" s="124" t="e">
        <f t="shared" si="35"/>
        <v>#VALUE!</v>
      </c>
      <c r="X50" s="124" t="e">
        <f t="shared" si="35"/>
        <v>#VALUE!</v>
      </c>
      <c r="Y50" s="124" t="e">
        <f t="shared" si="35"/>
        <v>#VALUE!</v>
      </c>
      <c r="Z50" s="124" t="e">
        <f t="shared" si="35"/>
        <v>#VALUE!</v>
      </c>
      <c r="AA50" s="124" t="e">
        <f t="shared" si="35"/>
        <v>#VALUE!</v>
      </c>
      <c r="AB50" s="124" t="e">
        <f t="shared" si="31"/>
        <v>#VALUE!</v>
      </c>
      <c r="AC50" s="124" t="e">
        <f t="shared" si="31"/>
        <v>#VALUE!</v>
      </c>
      <c r="AD50" s="124" t="e">
        <f t="shared" si="31"/>
        <v>#VALUE!</v>
      </c>
      <c r="AE50" s="124" t="e">
        <f t="shared" si="31"/>
        <v>#VALUE!</v>
      </c>
      <c r="AF50" s="124" t="e">
        <f t="shared" si="31"/>
        <v>#VALUE!</v>
      </c>
      <c r="AG50" s="124" t="e">
        <f t="shared" si="31"/>
        <v>#VALUE!</v>
      </c>
      <c r="AH50" s="124" t="e">
        <f t="shared" si="31"/>
        <v>#VALUE!</v>
      </c>
      <c r="AI50" s="124" t="e">
        <f t="shared" si="31"/>
        <v>#VALUE!</v>
      </c>
      <c r="AJ50" s="124" t="e">
        <f t="shared" si="31"/>
        <v>#VALUE!</v>
      </c>
      <c r="AK50" s="124" t="e">
        <f t="shared" si="31"/>
        <v>#VALUE!</v>
      </c>
      <c r="AL50" s="124" t="e">
        <f t="shared" si="31"/>
        <v>#VALUE!</v>
      </c>
      <c r="AM50" s="124" t="e">
        <f t="shared" si="31"/>
        <v>#VALUE!</v>
      </c>
      <c r="AN50" s="124" t="e">
        <f t="shared" si="31"/>
        <v>#VALUE!</v>
      </c>
      <c r="AO50" s="124" t="e">
        <f t="shared" si="31"/>
        <v>#VALUE!</v>
      </c>
      <c r="AP50" s="124" t="e">
        <f t="shared" si="31"/>
        <v>#VALUE!</v>
      </c>
      <c r="AQ50" s="125"/>
      <c r="AR50" s="152" t="e">
        <f t="shared" si="32"/>
        <v>#VALUE!</v>
      </c>
      <c r="AS50" s="124" t="e">
        <f t="shared" si="16"/>
        <v>#VALUE!</v>
      </c>
      <c r="AT50" s="124" t="e">
        <f t="shared" si="17"/>
        <v>#VALUE!</v>
      </c>
      <c r="AU50" s="112"/>
      <c r="AV50" s="158" t="e">
        <f t="shared" si="29"/>
        <v>#VALUE!</v>
      </c>
      <c r="AW50" s="156" t="e">
        <f t="shared" si="36"/>
        <v>#VALUE!</v>
      </c>
      <c r="AX50" s="156" t="e">
        <f t="shared" si="36"/>
        <v>#VALUE!</v>
      </c>
      <c r="AY50" s="156" t="e">
        <f t="shared" si="36"/>
        <v>#VALUE!</v>
      </c>
      <c r="AZ50" s="156" t="e">
        <f t="shared" si="36"/>
        <v>#VALUE!</v>
      </c>
      <c r="BA50" s="156" t="e">
        <f t="shared" si="36"/>
        <v>#VALUE!</v>
      </c>
      <c r="BB50" s="156" t="e">
        <f t="shared" si="36"/>
        <v>#VALUE!</v>
      </c>
      <c r="BC50" s="156" t="e">
        <f t="shared" si="36"/>
        <v>#VALUE!</v>
      </c>
      <c r="BD50" s="156" t="e">
        <f t="shared" si="36"/>
        <v>#VALUE!</v>
      </c>
      <c r="BE50" s="156" t="e">
        <f t="shared" si="36"/>
        <v>#VALUE!</v>
      </c>
      <c r="BF50" s="125"/>
      <c r="BG50" s="152" t="e">
        <f t="shared" si="33"/>
        <v>#VALUE!</v>
      </c>
      <c r="BH50" s="124" t="e">
        <f t="shared" si="19"/>
        <v>#VALUE!</v>
      </c>
      <c r="BI50" s="124" t="e">
        <f t="shared" si="20"/>
        <v>#VALUE!</v>
      </c>
      <c r="BJ50" s="112"/>
      <c r="BK50" s="158" t="e">
        <f t="shared" si="30"/>
        <v>#VALUE!</v>
      </c>
      <c r="BL50" s="156" t="e">
        <f t="shared" si="34"/>
        <v>#VALUE!</v>
      </c>
      <c r="BM50" s="156" t="e">
        <f t="shared" si="34"/>
        <v>#VALUE!</v>
      </c>
      <c r="BN50" s="156" t="e">
        <f t="shared" si="34"/>
        <v>#VALUE!</v>
      </c>
      <c r="BO50" s="156" t="e">
        <f t="shared" si="34"/>
        <v>#VALUE!</v>
      </c>
      <c r="BP50" s="156" t="e">
        <f t="shared" si="34"/>
        <v>#VALUE!</v>
      </c>
      <c r="BQ50" s="156" t="e">
        <f t="shared" si="34"/>
        <v>#VALUE!</v>
      </c>
      <c r="BR50" s="156" t="e">
        <f t="shared" si="34"/>
        <v>#VALUE!</v>
      </c>
      <c r="BS50" s="156" t="e">
        <f t="shared" si="34"/>
        <v>#VALUE!</v>
      </c>
      <c r="BT50" s="156" t="e">
        <f t="shared" si="34"/>
        <v>#VALUE!</v>
      </c>
      <c r="BU50" s="113"/>
    </row>
    <row r="51" spans="1:73" ht="18" customHeight="1" x14ac:dyDescent="0.25">
      <c r="A51" s="111"/>
      <c r="B51" s="127" t="e">
        <f t="shared" si="37"/>
        <v>#VALUE!</v>
      </c>
      <c r="C51" s="112"/>
      <c r="D51" s="183" t="e">
        <f t="shared" si="9"/>
        <v>#VALUE!</v>
      </c>
      <c r="E51" s="183" t="e">
        <f t="shared" si="10"/>
        <v>#VALUE!</v>
      </c>
      <c r="F51" s="183" t="e">
        <f t="shared" si="11"/>
        <v>#VALUE!</v>
      </c>
      <c r="G51" s="112"/>
      <c r="H51" s="152" t="e">
        <f t="shared" si="22"/>
        <v>#VALUE!</v>
      </c>
      <c r="I51" s="124" t="e">
        <f t="shared" si="13"/>
        <v>#VALUE!</v>
      </c>
      <c r="J51" s="124" t="e">
        <f t="shared" si="14"/>
        <v>#VALUE!</v>
      </c>
      <c r="K51" s="112"/>
      <c r="L51" s="158" t="e">
        <f t="shared" si="28"/>
        <v>#VALUE!</v>
      </c>
      <c r="M51" s="156" t="e">
        <f t="shared" si="35"/>
        <v>#VALUE!</v>
      </c>
      <c r="N51" s="124" t="e">
        <f t="shared" si="35"/>
        <v>#VALUE!</v>
      </c>
      <c r="O51" s="124" t="e">
        <f t="shared" si="35"/>
        <v>#VALUE!</v>
      </c>
      <c r="P51" s="124" t="e">
        <f t="shared" si="35"/>
        <v>#VALUE!</v>
      </c>
      <c r="Q51" s="124" t="e">
        <f t="shared" si="35"/>
        <v>#VALUE!</v>
      </c>
      <c r="R51" s="124" t="e">
        <f t="shared" si="35"/>
        <v>#VALUE!</v>
      </c>
      <c r="S51" s="124" t="e">
        <f t="shared" si="35"/>
        <v>#VALUE!</v>
      </c>
      <c r="T51" s="124" t="e">
        <f t="shared" si="35"/>
        <v>#VALUE!</v>
      </c>
      <c r="U51" s="124" t="e">
        <f t="shared" si="35"/>
        <v>#VALUE!</v>
      </c>
      <c r="V51" s="124" t="e">
        <f t="shared" si="35"/>
        <v>#VALUE!</v>
      </c>
      <c r="W51" s="124" t="e">
        <f t="shared" si="35"/>
        <v>#VALUE!</v>
      </c>
      <c r="X51" s="124" t="e">
        <f t="shared" si="35"/>
        <v>#VALUE!</v>
      </c>
      <c r="Y51" s="124" t="e">
        <f t="shared" si="35"/>
        <v>#VALUE!</v>
      </c>
      <c r="Z51" s="124" t="e">
        <f t="shared" si="35"/>
        <v>#VALUE!</v>
      </c>
      <c r="AA51" s="124" t="e">
        <f t="shared" si="35"/>
        <v>#VALUE!</v>
      </c>
      <c r="AB51" s="124" t="e">
        <f t="shared" si="31"/>
        <v>#VALUE!</v>
      </c>
      <c r="AC51" s="124" t="e">
        <f t="shared" si="31"/>
        <v>#VALUE!</v>
      </c>
      <c r="AD51" s="124" t="e">
        <f t="shared" si="31"/>
        <v>#VALUE!</v>
      </c>
      <c r="AE51" s="124" t="e">
        <f t="shared" si="31"/>
        <v>#VALUE!</v>
      </c>
      <c r="AF51" s="124" t="e">
        <f t="shared" si="31"/>
        <v>#VALUE!</v>
      </c>
      <c r="AG51" s="124" t="e">
        <f t="shared" si="31"/>
        <v>#VALUE!</v>
      </c>
      <c r="AH51" s="124" t="e">
        <f t="shared" si="31"/>
        <v>#VALUE!</v>
      </c>
      <c r="AI51" s="124" t="e">
        <f t="shared" si="31"/>
        <v>#VALUE!</v>
      </c>
      <c r="AJ51" s="124" t="e">
        <f t="shared" si="31"/>
        <v>#VALUE!</v>
      </c>
      <c r="AK51" s="124" t="e">
        <f t="shared" si="31"/>
        <v>#VALUE!</v>
      </c>
      <c r="AL51" s="124" t="e">
        <f t="shared" si="31"/>
        <v>#VALUE!</v>
      </c>
      <c r="AM51" s="124" t="e">
        <f t="shared" si="31"/>
        <v>#VALUE!</v>
      </c>
      <c r="AN51" s="124" t="e">
        <f t="shared" si="31"/>
        <v>#VALUE!</v>
      </c>
      <c r="AO51" s="124" t="e">
        <f t="shared" si="31"/>
        <v>#VALUE!</v>
      </c>
      <c r="AP51" s="124" t="e">
        <f t="shared" si="31"/>
        <v>#VALUE!</v>
      </c>
      <c r="AQ51" s="125"/>
      <c r="AR51" s="152" t="e">
        <f t="shared" si="32"/>
        <v>#VALUE!</v>
      </c>
      <c r="AS51" s="124" t="e">
        <f t="shared" si="16"/>
        <v>#VALUE!</v>
      </c>
      <c r="AT51" s="124" t="e">
        <f t="shared" si="17"/>
        <v>#VALUE!</v>
      </c>
      <c r="AU51" s="112"/>
      <c r="AV51" s="158" t="e">
        <f t="shared" si="29"/>
        <v>#VALUE!</v>
      </c>
      <c r="AW51" s="156" t="e">
        <f t="shared" si="36"/>
        <v>#VALUE!</v>
      </c>
      <c r="AX51" s="156" t="e">
        <f t="shared" si="36"/>
        <v>#VALUE!</v>
      </c>
      <c r="AY51" s="156" t="e">
        <f t="shared" si="36"/>
        <v>#VALUE!</v>
      </c>
      <c r="AZ51" s="156" t="e">
        <f t="shared" si="36"/>
        <v>#VALUE!</v>
      </c>
      <c r="BA51" s="156" t="e">
        <f t="shared" si="36"/>
        <v>#VALUE!</v>
      </c>
      <c r="BB51" s="156" t="e">
        <f t="shared" si="36"/>
        <v>#VALUE!</v>
      </c>
      <c r="BC51" s="156" t="e">
        <f t="shared" si="36"/>
        <v>#VALUE!</v>
      </c>
      <c r="BD51" s="156" t="e">
        <f t="shared" si="36"/>
        <v>#VALUE!</v>
      </c>
      <c r="BE51" s="156" t="e">
        <f t="shared" si="36"/>
        <v>#VALUE!</v>
      </c>
      <c r="BF51" s="125"/>
      <c r="BG51" s="152" t="e">
        <f t="shared" si="33"/>
        <v>#VALUE!</v>
      </c>
      <c r="BH51" s="124" t="e">
        <f t="shared" si="19"/>
        <v>#VALUE!</v>
      </c>
      <c r="BI51" s="124" t="e">
        <f t="shared" si="20"/>
        <v>#VALUE!</v>
      </c>
      <c r="BJ51" s="112"/>
      <c r="BK51" s="158" t="e">
        <f t="shared" si="30"/>
        <v>#VALUE!</v>
      </c>
      <c r="BL51" s="156" t="e">
        <f t="shared" si="34"/>
        <v>#VALUE!</v>
      </c>
      <c r="BM51" s="156" t="e">
        <f t="shared" si="34"/>
        <v>#VALUE!</v>
      </c>
      <c r="BN51" s="156" t="e">
        <f t="shared" si="34"/>
        <v>#VALUE!</v>
      </c>
      <c r="BO51" s="156" t="e">
        <f t="shared" si="34"/>
        <v>#VALUE!</v>
      </c>
      <c r="BP51" s="156" t="e">
        <f t="shared" si="34"/>
        <v>#VALUE!</v>
      </c>
      <c r="BQ51" s="156" t="e">
        <f t="shared" si="34"/>
        <v>#VALUE!</v>
      </c>
      <c r="BR51" s="156" t="e">
        <f t="shared" si="34"/>
        <v>#VALUE!</v>
      </c>
      <c r="BS51" s="156" t="e">
        <f t="shared" si="34"/>
        <v>#VALUE!</v>
      </c>
      <c r="BT51" s="156" t="e">
        <f t="shared" si="34"/>
        <v>#VALUE!</v>
      </c>
      <c r="BU51" s="113"/>
    </row>
    <row r="52" spans="1:73" ht="18" customHeight="1" x14ac:dyDescent="0.25">
      <c r="A52" s="111"/>
      <c r="B52" s="127" t="e">
        <f t="shared" si="37"/>
        <v>#VALUE!</v>
      </c>
      <c r="C52" s="112"/>
      <c r="D52" s="183" t="e">
        <f t="shared" si="9"/>
        <v>#VALUE!</v>
      </c>
      <c r="E52" s="183" t="e">
        <f t="shared" si="10"/>
        <v>#VALUE!</v>
      </c>
      <c r="F52" s="183" t="e">
        <f t="shared" si="11"/>
        <v>#VALUE!</v>
      </c>
      <c r="G52" s="112"/>
      <c r="H52" s="152" t="e">
        <f t="shared" si="22"/>
        <v>#VALUE!</v>
      </c>
      <c r="I52" s="124" t="e">
        <f t="shared" si="13"/>
        <v>#VALUE!</v>
      </c>
      <c r="J52" s="124" t="e">
        <f t="shared" si="14"/>
        <v>#VALUE!</v>
      </c>
      <c r="K52" s="112"/>
      <c r="L52" s="158" t="e">
        <f t="shared" si="28"/>
        <v>#VALUE!</v>
      </c>
      <c r="M52" s="156" t="e">
        <f t="shared" si="35"/>
        <v>#VALUE!</v>
      </c>
      <c r="N52" s="124" t="e">
        <f t="shared" si="35"/>
        <v>#VALUE!</v>
      </c>
      <c r="O52" s="124" t="e">
        <f t="shared" si="35"/>
        <v>#VALUE!</v>
      </c>
      <c r="P52" s="124" t="e">
        <f t="shared" si="35"/>
        <v>#VALUE!</v>
      </c>
      <c r="Q52" s="124" t="e">
        <f t="shared" si="35"/>
        <v>#VALUE!</v>
      </c>
      <c r="R52" s="124" t="e">
        <f t="shared" si="35"/>
        <v>#VALUE!</v>
      </c>
      <c r="S52" s="124" t="e">
        <f t="shared" si="35"/>
        <v>#VALUE!</v>
      </c>
      <c r="T52" s="124" t="e">
        <f t="shared" si="35"/>
        <v>#VALUE!</v>
      </c>
      <c r="U52" s="124" t="e">
        <f t="shared" si="35"/>
        <v>#VALUE!</v>
      </c>
      <c r="V52" s="124" t="e">
        <f t="shared" si="35"/>
        <v>#VALUE!</v>
      </c>
      <c r="W52" s="124" t="e">
        <f t="shared" si="35"/>
        <v>#VALUE!</v>
      </c>
      <c r="X52" s="124" t="e">
        <f t="shared" si="35"/>
        <v>#VALUE!</v>
      </c>
      <c r="Y52" s="124" t="e">
        <f t="shared" si="35"/>
        <v>#VALUE!</v>
      </c>
      <c r="Z52" s="124" t="e">
        <f t="shared" si="35"/>
        <v>#VALUE!</v>
      </c>
      <c r="AA52" s="124" t="e">
        <f t="shared" si="35"/>
        <v>#VALUE!</v>
      </c>
      <c r="AB52" s="124" t="e">
        <f t="shared" si="31"/>
        <v>#VALUE!</v>
      </c>
      <c r="AC52" s="124" t="e">
        <f t="shared" si="31"/>
        <v>#VALUE!</v>
      </c>
      <c r="AD52" s="124" t="e">
        <f t="shared" si="31"/>
        <v>#VALUE!</v>
      </c>
      <c r="AE52" s="124" t="e">
        <f t="shared" si="31"/>
        <v>#VALUE!</v>
      </c>
      <c r="AF52" s="124" t="e">
        <f t="shared" si="31"/>
        <v>#VALUE!</v>
      </c>
      <c r="AG52" s="124" t="e">
        <f t="shared" si="31"/>
        <v>#VALUE!</v>
      </c>
      <c r="AH52" s="124" t="e">
        <f t="shared" si="31"/>
        <v>#VALUE!</v>
      </c>
      <c r="AI52" s="124" t="e">
        <f t="shared" si="31"/>
        <v>#VALUE!</v>
      </c>
      <c r="AJ52" s="124" t="e">
        <f t="shared" si="31"/>
        <v>#VALUE!</v>
      </c>
      <c r="AK52" s="124" t="e">
        <f t="shared" si="31"/>
        <v>#VALUE!</v>
      </c>
      <c r="AL52" s="124" t="e">
        <f t="shared" si="31"/>
        <v>#VALUE!</v>
      </c>
      <c r="AM52" s="124" t="e">
        <f t="shared" si="31"/>
        <v>#VALUE!</v>
      </c>
      <c r="AN52" s="124" t="e">
        <f t="shared" si="31"/>
        <v>#VALUE!</v>
      </c>
      <c r="AO52" s="124" t="e">
        <f t="shared" si="31"/>
        <v>#VALUE!</v>
      </c>
      <c r="AP52" s="124" t="e">
        <f t="shared" si="31"/>
        <v>#VALUE!</v>
      </c>
      <c r="AQ52" s="125"/>
      <c r="AR52" s="152" t="e">
        <f t="shared" si="32"/>
        <v>#VALUE!</v>
      </c>
      <c r="AS52" s="124" t="e">
        <f t="shared" si="16"/>
        <v>#VALUE!</v>
      </c>
      <c r="AT52" s="124" t="e">
        <f t="shared" si="17"/>
        <v>#VALUE!</v>
      </c>
      <c r="AU52" s="112"/>
      <c r="AV52" s="158" t="e">
        <f t="shared" si="29"/>
        <v>#VALUE!</v>
      </c>
      <c r="AW52" s="156" t="e">
        <f t="shared" si="36"/>
        <v>#VALUE!</v>
      </c>
      <c r="AX52" s="156" t="e">
        <f t="shared" si="36"/>
        <v>#VALUE!</v>
      </c>
      <c r="AY52" s="156" t="e">
        <f t="shared" si="36"/>
        <v>#VALUE!</v>
      </c>
      <c r="AZ52" s="156" t="e">
        <f t="shared" si="36"/>
        <v>#VALUE!</v>
      </c>
      <c r="BA52" s="156" t="e">
        <f t="shared" si="36"/>
        <v>#VALUE!</v>
      </c>
      <c r="BB52" s="156" t="e">
        <f t="shared" si="36"/>
        <v>#VALUE!</v>
      </c>
      <c r="BC52" s="156" t="e">
        <f t="shared" si="36"/>
        <v>#VALUE!</v>
      </c>
      <c r="BD52" s="156" t="e">
        <f t="shared" si="36"/>
        <v>#VALUE!</v>
      </c>
      <c r="BE52" s="156" t="e">
        <f t="shared" si="36"/>
        <v>#VALUE!</v>
      </c>
      <c r="BF52" s="125"/>
      <c r="BG52" s="152" t="e">
        <f t="shared" si="33"/>
        <v>#VALUE!</v>
      </c>
      <c r="BH52" s="124" t="e">
        <f t="shared" si="19"/>
        <v>#VALUE!</v>
      </c>
      <c r="BI52" s="124" t="e">
        <f t="shared" si="20"/>
        <v>#VALUE!</v>
      </c>
      <c r="BJ52" s="112"/>
      <c r="BK52" s="158" t="e">
        <f t="shared" si="30"/>
        <v>#VALUE!</v>
      </c>
      <c r="BL52" s="156" t="e">
        <f t="shared" si="34"/>
        <v>#VALUE!</v>
      </c>
      <c r="BM52" s="156" t="e">
        <f t="shared" si="34"/>
        <v>#VALUE!</v>
      </c>
      <c r="BN52" s="156" t="e">
        <f t="shared" si="34"/>
        <v>#VALUE!</v>
      </c>
      <c r="BO52" s="156" t="e">
        <f t="shared" si="34"/>
        <v>#VALUE!</v>
      </c>
      <c r="BP52" s="156" t="e">
        <f t="shared" si="34"/>
        <v>#VALUE!</v>
      </c>
      <c r="BQ52" s="156" t="e">
        <f t="shared" si="34"/>
        <v>#VALUE!</v>
      </c>
      <c r="BR52" s="156" t="e">
        <f t="shared" si="34"/>
        <v>#VALUE!</v>
      </c>
      <c r="BS52" s="156" t="e">
        <f t="shared" si="34"/>
        <v>#VALUE!</v>
      </c>
      <c r="BT52" s="156" t="e">
        <f t="shared" si="34"/>
        <v>#VALUE!</v>
      </c>
      <c r="BU52" s="113"/>
    </row>
    <row r="53" spans="1:73" ht="18" customHeight="1" x14ac:dyDescent="0.25">
      <c r="A53" s="111"/>
      <c r="B53" s="127" t="e">
        <f t="shared" si="37"/>
        <v>#VALUE!</v>
      </c>
      <c r="C53" s="112"/>
      <c r="D53" s="183" t="e">
        <f t="shared" si="9"/>
        <v>#VALUE!</v>
      </c>
      <c r="E53" s="183" t="e">
        <f t="shared" si="10"/>
        <v>#VALUE!</v>
      </c>
      <c r="F53" s="183" t="e">
        <f t="shared" si="11"/>
        <v>#VALUE!</v>
      </c>
      <c r="G53" s="112"/>
      <c r="H53" s="152" t="e">
        <f t="shared" si="22"/>
        <v>#VALUE!</v>
      </c>
      <c r="I53" s="124" t="e">
        <f t="shared" si="13"/>
        <v>#VALUE!</v>
      </c>
      <c r="J53" s="124" t="e">
        <f t="shared" si="14"/>
        <v>#VALUE!</v>
      </c>
      <c r="K53" s="112"/>
      <c r="L53" s="158" t="e">
        <f t="shared" si="28"/>
        <v>#VALUE!</v>
      </c>
      <c r="M53" s="156" t="e">
        <f t="shared" si="35"/>
        <v>#VALUE!</v>
      </c>
      <c r="N53" s="124" t="e">
        <f t="shared" si="35"/>
        <v>#VALUE!</v>
      </c>
      <c r="O53" s="124" t="e">
        <f t="shared" si="35"/>
        <v>#VALUE!</v>
      </c>
      <c r="P53" s="124" t="e">
        <f t="shared" si="35"/>
        <v>#VALUE!</v>
      </c>
      <c r="Q53" s="124" t="e">
        <f t="shared" si="35"/>
        <v>#VALUE!</v>
      </c>
      <c r="R53" s="124" t="e">
        <f t="shared" si="35"/>
        <v>#VALUE!</v>
      </c>
      <c r="S53" s="124" t="e">
        <f t="shared" si="35"/>
        <v>#VALUE!</v>
      </c>
      <c r="T53" s="124" t="e">
        <f t="shared" si="35"/>
        <v>#VALUE!</v>
      </c>
      <c r="U53" s="124" t="e">
        <f t="shared" si="35"/>
        <v>#VALUE!</v>
      </c>
      <c r="V53" s="124" t="e">
        <f t="shared" si="35"/>
        <v>#VALUE!</v>
      </c>
      <c r="W53" s="124" t="e">
        <f t="shared" si="35"/>
        <v>#VALUE!</v>
      </c>
      <c r="X53" s="124" t="e">
        <f t="shared" si="35"/>
        <v>#VALUE!</v>
      </c>
      <c r="Y53" s="124" t="e">
        <f t="shared" si="35"/>
        <v>#VALUE!</v>
      </c>
      <c r="Z53" s="124" t="e">
        <f t="shared" si="35"/>
        <v>#VALUE!</v>
      </c>
      <c r="AA53" s="124" t="e">
        <f t="shared" si="35"/>
        <v>#VALUE!</v>
      </c>
      <c r="AB53" s="124" t="e">
        <f t="shared" si="31"/>
        <v>#VALUE!</v>
      </c>
      <c r="AC53" s="124" t="e">
        <f t="shared" si="31"/>
        <v>#VALUE!</v>
      </c>
      <c r="AD53" s="124" t="e">
        <f t="shared" si="31"/>
        <v>#VALUE!</v>
      </c>
      <c r="AE53" s="124" t="e">
        <f t="shared" si="31"/>
        <v>#VALUE!</v>
      </c>
      <c r="AF53" s="124" t="e">
        <f t="shared" si="31"/>
        <v>#VALUE!</v>
      </c>
      <c r="AG53" s="124" t="e">
        <f t="shared" si="31"/>
        <v>#VALUE!</v>
      </c>
      <c r="AH53" s="124" t="e">
        <f t="shared" si="31"/>
        <v>#VALUE!</v>
      </c>
      <c r="AI53" s="124" t="e">
        <f t="shared" si="31"/>
        <v>#VALUE!</v>
      </c>
      <c r="AJ53" s="124" t="e">
        <f t="shared" si="31"/>
        <v>#VALUE!</v>
      </c>
      <c r="AK53" s="124" t="e">
        <f t="shared" si="31"/>
        <v>#VALUE!</v>
      </c>
      <c r="AL53" s="124" t="e">
        <f t="shared" si="31"/>
        <v>#VALUE!</v>
      </c>
      <c r="AM53" s="124" t="e">
        <f t="shared" si="31"/>
        <v>#VALUE!</v>
      </c>
      <c r="AN53" s="124" t="e">
        <f t="shared" si="31"/>
        <v>#VALUE!</v>
      </c>
      <c r="AO53" s="124" t="e">
        <f t="shared" si="31"/>
        <v>#VALUE!</v>
      </c>
      <c r="AP53" s="124" t="e">
        <f t="shared" si="31"/>
        <v>#VALUE!</v>
      </c>
      <c r="AQ53" s="125"/>
      <c r="AR53" s="152" t="e">
        <f t="shared" si="32"/>
        <v>#VALUE!</v>
      </c>
      <c r="AS53" s="124" t="e">
        <f t="shared" si="16"/>
        <v>#VALUE!</v>
      </c>
      <c r="AT53" s="124" t="e">
        <f t="shared" si="17"/>
        <v>#VALUE!</v>
      </c>
      <c r="AU53" s="112"/>
      <c r="AV53" s="158" t="e">
        <f t="shared" si="29"/>
        <v>#VALUE!</v>
      </c>
      <c r="AW53" s="156" t="e">
        <f t="shared" si="36"/>
        <v>#VALUE!</v>
      </c>
      <c r="AX53" s="156" t="e">
        <f t="shared" si="36"/>
        <v>#VALUE!</v>
      </c>
      <c r="AY53" s="156" t="e">
        <f t="shared" si="36"/>
        <v>#VALUE!</v>
      </c>
      <c r="AZ53" s="156" t="e">
        <f t="shared" si="36"/>
        <v>#VALUE!</v>
      </c>
      <c r="BA53" s="156" t="e">
        <f t="shared" si="36"/>
        <v>#VALUE!</v>
      </c>
      <c r="BB53" s="156" t="e">
        <f t="shared" si="36"/>
        <v>#VALUE!</v>
      </c>
      <c r="BC53" s="156" t="e">
        <f t="shared" si="36"/>
        <v>#VALUE!</v>
      </c>
      <c r="BD53" s="156" t="e">
        <f t="shared" si="36"/>
        <v>#VALUE!</v>
      </c>
      <c r="BE53" s="156" t="e">
        <f t="shared" si="36"/>
        <v>#VALUE!</v>
      </c>
      <c r="BF53" s="125"/>
      <c r="BG53" s="152" t="e">
        <f t="shared" si="33"/>
        <v>#VALUE!</v>
      </c>
      <c r="BH53" s="124" t="e">
        <f t="shared" si="19"/>
        <v>#VALUE!</v>
      </c>
      <c r="BI53" s="124" t="e">
        <f t="shared" si="20"/>
        <v>#VALUE!</v>
      </c>
      <c r="BJ53" s="112"/>
      <c r="BK53" s="158" t="e">
        <f t="shared" si="30"/>
        <v>#VALUE!</v>
      </c>
      <c r="BL53" s="156" t="e">
        <f t="shared" si="34"/>
        <v>#VALUE!</v>
      </c>
      <c r="BM53" s="156" t="e">
        <f t="shared" si="34"/>
        <v>#VALUE!</v>
      </c>
      <c r="BN53" s="156" t="e">
        <f t="shared" si="34"/>
        <v>#VALUE!</v>
      </c>
      <c r="BO53" s="156" t="e">
        <f t="shared" si="34"/>
        <v>#VALUE!</v>
      </c>
      <c r="BP53" s="156" t="e">
        <f t="shared" si="34"/>
        <v>#VALUE!</v>
      </c>
      <c r="BQ53" s="156" t="e">
        <f t="shared" si="34"/>
        <v>#VALUE!</v>
      </c>
      <c r="BR53" s="156" t="e">
        <f t="shared" si="34"/>
        <v>#VALUE!</v>
      </c>
      <c r="BS53" s="156" t="e">
        <f t="shared" si="34"/>
        <v>#VALUE!</v>
      </c>
      <c r="BT53" s="156" t="e">
        <f t="shared" si="34"/>
        <v>#VALUE!</v>
      </c>
      <c r="BU53" s="113"/>
    </row>
    <row r="54" spans="1:73" ht="18" customHeight="1" x14ac:dyDescent="0.25">
      <c r="A54" s="111"/>
      <c r="B54" s="127" t="e">
        <f t="shared" si="37"/>
        <v>#VALUE!</v>
      </c>
      <c r="C54" s="112"/>
      <c r="D54" s="183" t="e">
        <f t="shared" si="9"/>
        <v>#VALUE!</v>
      </c>
      <c r="E54" s="183" t="e">
        <f t="shared" si="10"/>
        <v>#VALUE!</v>
      </c>
      <c r="F54" s="183" t="e">
        <f t="shared" si="11"/>
        <v>#VALUE!</v>
      </c>
      <c r="G54" s="112"/>
      <c r="H54" s="152" t="e">
        <f t="shared" si="22"/>
        <v>#VALUE!</v>
      </c>
      <c r="I54" s="124" t="e">
        <f t="shared" si="13"/>
        <v>#VALUE!</v>
      </c>
      <c r="J54" s="124" t="e">
        <f t="shared" si="14"/>
        <v>#VALUE!</v>
      </c>
      <c r="K54" s="112"/>
      <c r="L54" s="158" t="e">
        <f t="shared" si="28"/>
        <v>#VALUE!</v>
      </c>
      <c r="M54" s="156" t="e">
        <f t="shared" si="35"/>
        <v>#VALUE!</v>
      </c>
      <c r="N54" s="124" t="e">
        <f t="shared" si="35"/>
        <v>#VALUE!</v>
      </c>
      <c r="O54" s="124" t="e">
        <f t="shared" si="35"/>
        <v>#VALUE!</v>
      </c>
      <c r="P54" s="124" t="e">
        <f t="shared" si="35"/>
        <v>#VALUE!</v>
      </c>
      <c r="Q54" s="124" t="e">
        <f t="shared" si="35"/>
        <v>#VALUE!</v>
      </c>
      <c r="R54" s="124" t="e">
        <f t="shared" si="35"/>
        <v>#VALUE!</v>
      </c>
      <c r="S54" s="124" t="e">
        <f t="shared" si="35"/>
        <v>#VALUE!</v>
      </c>
      <c r="T54" s="124" t="e">
        <f t="shared" si="35"/>
        <v>#VALUE!</v>
      </c>
      <c r="U54" s="124" t="e">
        <f t="shared" si="35"/>
        <v>#VALUE!</v>
      </c>
      <c r="V54" s="124" t="e">
        <f t="shared" si="35"/>
        <v>#VALUE!</v>
      </c>
      <c r="W54" s="124" t="e">
        <f t="shared" si="35"/>
        <v>#VALUE!</v>
      </c>
      <c r="X54" s="124" t="e">
        <f t="shared" si="35"/>
        <v>#VALUE!</v>
      </c>
      <c r="Y54" s="124" t="e">
        <f t="shared" si="35"/>
        <v>#VALUE!</v>
      </c>
      <c r="Z54" s="124" t="e">
        <f t="shared" si="35"/>
        <v>#VALUE!</v>
      </c>
      <c r="AA54" s="124" t="e">
        <f t="shared" si="35"/>
        <v>#VALUE!</v>
      </c>
      <c r="AB54" s="124" t="e">
        <f t="shared" si="31"/>
        <v>#VALUE!</v>
      </c>
      <c r="AC54" s="124" t="e">
        <f t="shared" si="31"/>
        <v>#VALUE!</v>
      </c>
      <c r="AD54" s="124" t="e">
        <f t="shared" si="31"/>
        <v>#VALUE!</v>
      </c>
      <c r="AE54" s="124" t="e">
        <f t="shared" si="31"/>
        <v>#VALUE!</v>
      </c>
      <c r="AF54" s="124" t="e">
        <f t="shared" si="31"/>
        <v>#VALUE!</v>
      </c>
      <c r="AG54" s="124" t="e">
        <f t="shared" si="31"/>
        <v>#VALUE!</v>
      </c>
      <c r="AH54" s="124" t="e">
        <f t="shared" si="31"/>
        <v>#VALUE!</v>
      </c>
      <c r="AI54" s="124" t="e">
        <f t="shared" si="31"/>
        <v>#VALUE!</v>
      </c>
      <c r="AJ54" s="124" t="e">
        <f t="shared" si="31"/>
        <v>#VALUE!</v>
      </c>
      <c r="AK54" s="124" t="e">
        <f t="shared" si="31"/>
        <v>#VALUE!</v>
      </c>
      <c r="AL54" s="124" t="e">
        <f t="shared" si="31"/>
        <v>#VALUE!</v>
      </c>
      <c r="AM54" s="124" t="e">
        <f t="shared" si="31"/>
        <v>#VALUE!</v>
      </c>
      <c r="AN54" s="124" t="e">
        <f t="shared" si="31"/>
        <v>#VALUE!</v>
      </c>
      <c r="AO54" s="124" t="e">
        <f t="shared" si="31"/>
        <v>#VALUE!</v>
      </c>
      <c r="AP54" s="124" t="e">
        <f t="shared" si="31"/>
        <v>#VALUE!</v>
      </c>
      <c r="AQ54" s="125"/>
      <c r="AR54" s="152" t="e">
        <f t="shared" si="32"/>
        <v>#VALUE!</v>
      </c>
      <c r="AS54" s="124" t="e">
        <f t="shared" si="16"/>
        <v>#VALUE!</v>
      </c>
      <c r="AT54" s="124" t="e">
        <f t="shared" si="17"/>
        <v>#VALUE!</v>
      </c>
      <c r="AU54" s="112"/>
      <c r="AV54" s="158" t="e">
        <f t="shared" si="29"/>
        <v>#VALUE!</v>
      </c>
      <c r="AW54" s="156" t="e">
        <f t="shared" si="36"/>
        <v>#VALUE!</v>
      </c>
      <c r="AX54" s="156" t="e">
        <f t="shared" si="36"/>
        <v>#VALUE!</v>
      </c>
      <c r="AY54" s="156" t="e">
        <f t="shared" si="36"/>
        <v>#VALUE!</v>
      </c>
      <c r="AZ54" s="156" t="e">
        <f t="shared" si="36"/>
        <v>#VALUE!</v>
      </c>
      <c r="BA54" s="156" t="e">
        <f t="shared" si="36"/>
        <v>#VALUE!</v>
      </c>
      <c r="BB54" s="156" t="e">
        <f t="shared" si="36"/>
        <v>#VALUE!</v>
      </c>
      <c r="BC54" s="156" t="e">
        <f t="shared" si="36"/>
        <v>#VALUE!</v>
      </c>
      <c r="BD54" s="156" t="e">
        <f t="shared" si="36"/>
        <v>#VALUE!</v>
      </c>
      <c r="BE54" s="156" t="e">
        <f t="shared" si="36"/>
        <v>#VALUE!</v>
      </c>
      <c r="BF54" s="125"/>
      <c r="BG54" s="152" t="e">
        <f t="shared" si="33"/>
        <v>#VALUE!</v>
      </c>
      <c r="BH54" s="124" t="e">
        <f t="shared" si="19"/>
        <v>#VALUE!</v>
      </c>
      <c r="BI54" s="124" t="e">
        <f t="shared" si="20"/>
        <v>#VALUE!</v>
      </c>
      <c r="BJ54" s="112"/>
      <c r="BK54" s="158" t="e">
        <f t="shared" si="30"/>
        <v>#VALUE!</v>
      </c>
      <c r="BL54" s="156" t="e">
        <f t="shared" si="34"/>
        <v>#VALUE!</v>
      </c>
      <c r="BM54" s="156" t="e">
        <f t="shared" si="34"/>
        <v>#VALUE!</v>
      </c>
      <c r="BN54" s="156" t="e">
        <f t="shared" si="34"/>
        <v>#VALUE!</v>
      </c>
      <c r="BO54" s="156" t="e">
        <f t="shared" si="34"/>
        <v>#VALUE!</v>
      </c>
      <c r="BP54" s="156" t="e">
        <f t="shared" si="34"/>
        <v>#VALUE!</v>
      </c>
      <c r="BQ54" s="156" t="e">
        <f t="shared" si="34"/>
        <v>#VALUE!</v>
      </c>
      <c r="BR54" s="156" t="e">
        <f t="shared" si="34"/>
        <v>#VALUE!</v>
      </c>
      <c r="BS54" s="156" t="e">
        <f t="shared" si="34"/>
        <v>#VALUE!</v>
      </c>
      <c r="BT54" s="156" t="e">
        <f t="shared" si="34"/>
        <v>#VALUE!</v>
      </c>
      <c r="BU54" s="113"/>
    </row>
    <row r="55" spans="1:73" ht="18" customHeight="1" x14ac:dyDescent="0.25">
      <c r="A55" s="111"/>
      <c r="B55" s="127" t="e">
        <f t="shared" si="37"/>
        <v>#VALUE!</v>
      </c>
      <c r="C55" s="112"/>
      <c r="D55" s="183" t="e">
        <f t="shared" si="9"/>
        <v>#VALUE!</v>
      </c>
      <c r="E55" s="183" t="e">
        <f t="shared" si="10"/>
        <v>#VALUE!</v>
      </c>
      <c r="F55" s="183" t="e">
        <f t="shared" si="11"/>
        <v>#VALUE!</v>
      </c>
      <c r="G55" s="112"/>
      <c r="H55" s="152" t="e">
        <f t="shared" si="22"/>
        <v>#VALUE!</v>
      </c>
      <c r="I55" s="124" t="e">
        <f t="shared" si="13"/>
        <v>#VALUE!</v>
      </c>
      <c r="J55" s="124" t="e">
        <f t="shared" si="14"/>
        <v>#VALUE!</v>
      </c>
      <c r="K55" s="112"/>
      <c r="L55" s="158" t="e">
        <f t="shared" si="28"/>
        <v>#VALUE!</v>
      </c>
      <c r="M55" s="156" t="e">
        <f t="shared" si="35"/>
        <v>#VALUE!</v>
      </c>
      <c r="N55" s="124" t="e">
        <f t="shared" si="35"/>
        <v>#VALUE!</v>
      </c>
      <c r="O55" s="124" t="e">
        <f t="shared" si="35"/>
        <v>#VALUE!</v>
      </c>
      <c r="P55" s="124" t="e">
        <f t="shared" si="35"/>
        <v>#VALUE!</v>
      </c>
      <c r="Q55" s="124" t="e">
        <f t="shared" si="35"/>
        <v>#VALUE!</v>
      </c>
      <c r="R55" s="124" t="e">
        <f t="shared" si="35"/>
        <v>#VALUE!</v>
      </c>
      <c r="S55" s="124" t="e">
        <f t="shared" si="35"/>
        <v>#VALUE!</v>
      </c>
      <c r="T55" s="124" t="e">
        <f t="shared" si="35"/>
        <v>#VALUE!</v>
      </c>
      <c r="U55" s="124" t="e">
        <f t="shared" si="35"/>
        <v>#VALUE!</v>
      </c>
      <c r="V55" s="124" t="e">
        <f t="shared" si="35"/>
        <v>#VALUE!</v>
      </c>
      <c r="W55" s="124" t="e">
        <f t="shared" si="35"/>
        <v>#VALUE!</v>
      </c>
      <c r="X55" s="124" t="e">
        <f t="shared" si="35"/>
        <v>#VALUE!</v>
      </c>
      <c r="Y55" s="124" t="e">
        <f t="shared" si="35"/>
        <v>#VALUE!</v>
      </c>
      <c r="Z55" s="124" t="e">
        <f t="shared" si="35"/>
        <v>#VALUE!</v>
      </c>
      <c r="AA55" s="124" t="e">
        <f t="shared" si="35"/>
        <v>#VALUE!</v>
      </c>
      <c r="AB55" s="124" t="e">
        <f t="shared" si="31"/>
        <v>#VALUE!</v>
      </c>
      <c r="AC55" s="124" t="e">
        <f t="shared" si="31"/>
        <v>#VALUE!</v>
      </c>
      <c r="AD55" s="124" t="e">
        <f t="shared" si="31"/>
        <v>#VALUE!</v>
      </c>
      <c r="AE55" s="124" t="e">
        <f t="shared" si="31"/>
        <v>#VALUE!</v>
      </c>
      <c r="AF55" s="124" t="e">
        <f t="shared" si="31"/>
        <v>#VALUE!</v>
      </c>
      <c r="AG55" s="124" t="e">
        <f t="shared" si="31"/>
        <v>#VALUE!</v>
      </c>
      <c r="AH55" s="124" t="e">
        <f t="shared" si="31"/>
        <v>#VALUE!</v>
      </c>
      <c r="AI55" s="124" t="e">
        <f t="shared" si="31"/>
        <v>#VALUE!</v>
      </c>
      <c r="AJ55" s="124" t="e">
        <f t="shared" si="31"/>
        <v>#VALUE!</v>
      </c>
      <c r="AK55" s="124" t="e">
        <f t="shared" si="31"/>
        <v>#VALUE!</v>
      </c>
      <c r="AL55" s="124" t="e">
        <f t="shared" si="31"/>
        <v>#VALUE!</v>
      </c>
      <c r="AM55" s="124" t="e">
        <f t="shared" si="31"/>
        <v>#VALUE!</v>
      </c>
      <c r="AN55" s="124" t="e">
        <f t="shared" si="31"/>
        <v>#VALUE!</v>
      </c>
      <c r="AO55" s="124" t="e">
        <f t="shared" si="31"/>
        <v>#VALUE!</v>
      </c>
      <c r="AP55" s="124" t="e">
        <f t="shared" si="31"/>
        <v>#VALUE!</v>
      </c>
      <c r="AQ55" s="125"/>
      <c r="AR55" s="152" t="e">
        <f t="shared" si="32"/>
        <v>#VALUE!</v>
      </c>
      <c r="AS55" s="124" t="e">
        <f t="shared" si="16"/>
        <v>#VALUE!</v>
      </c>
      <c r="AT55" s="124" t="e">
        <f t="shared" si="17"/>
        <v>#VALUE!</v>
      </c>
      <c r="AU55" s="112"/>
      <c r="AV55" s="158" t="e">
        <f t="shared" si="29"/>
        <v>#VALUE!</v>
      </c>
      <c r="AW55" s="156" t="e">
        <f t="shared" si="36"/>
        <v>#VALUE!</v>
      </c>
      <c r="AX55" s="156" t="e">
        <f t="shared" si="36"/>
        <v>#VALUE!</v>
      </c>
      <c r="AY55" s="156" t="e">
        <f t="shared" si="36"/>
        <v>#VALUE!</v>
      </c>
      <c r="AZ55" s="156" t="e">
        <f t="shared" si="36"/>
        <v>#VALUE!</v>
      </c>
      <c r="BA55" s="156" t="e">
        <f t="shared" si="36"/>
        <v>#VALUE!</v>
      </c>
      <c r="BB55" s="156" t="e">
        <f t="shared" si="36"/>
        <v>#VALUE!</v>
      </c>
      <c r="BC55" s="156" t="e">
        <f t="shared" si="36"/>
        <v>#VALUE!</v>
      </c>
      <c r="BD55" s="156" t="e">
        <f t="shared" si="36"/>
        <v>#VALUE!</v>
      </c>
      <c r="BE55" s="156" t="e">
        <f t="shared" si="36"/>
        <v>#VALUE!</v>
      </c>
      <c r="BF55" s="125"/>
      <c r="BG55" s="152" t="e">
        <f t="shared" si="33"/>
        <v>#VALUE!</v>
      </c>
      <c r="BH55" s="124" t="e">
        <f t="shared" si="19"/>
        <v>#VALUE!</v>
      </c>
      <c r="BI55" s="124" t="e">
        <f t="shared" si="20"/>
        <v>#VALUE!</v>
      </c>
      <c r="BJ55" s="112"/>
      <c r="BK55" s="158" t="e">
        <f t="shared" si="30"/>
        <v>#VALUE!</v>
      </c>
      <c r="BL55" s="156" t="e">
        <f t="shared" si="34"/>
        <v>#VALUE!</v>
      </c>
      <c r="BM55" s="156" t="e">
        <f t="shared" si="34"/>
        <v>#VALUE!</v>
      </c>
      <c r="BN55" s="156" t="e">
        <f t="shared" si="34"/>
        <v>#VALUE!</v>
      </c>
      <c r="BO55" s="156" t="e">
        <f t="shared" si="34"/>
        <v>#VALUE!</v>
      </c>
      <c r="BP55" s="156" t="e">
        <f t="shared" si="34"/>
        <v>#VALUE!</v>
      </c>
      <c r="BQ55" s="156" t="e">
        <f t="shared" si="34"/>
        <v>#VALUE!</v>
      </c>
      <c r="BR55" s="156" t="e">
        <f t="shared" si="34"/>
        <v>#VALUE!</v>
      </c>
      <c r="BS55" s="156" t="e">
        <f t="shared" si="34"/>
        <v>#VALUE!</v>
      </c>
      <c r="BT55" s="156" t="e">
        <f t="shared" si="34"/>
        <v>#VALUE!</v>
      </c>
      <c r="BU55" s="113"/>
    </row>
    <row r="56" spans="1:73" ht="18" customHeight="1" x14ac:dyDescent="0.25">
      <c r="A56" s="111"/>
      <c r="B56" s="127" t="e">
        <f t="shared" si="37"/>
        <v>#VALUE!</v>
      </c>
      <c r="C56" s="112"/>
      <c r="D56" s="183" t="e">
        <f t="shared" si="9"/>
        <v>#VALUE!</v>
      </c>
      <c r="E56" s="183" t="e">
        <f t="shared" si="10"/>
        <v>#VALUE!</v>
      </c>
      <c r="F56" s="183" t="e">
        <f t="shared" si="11"/>
        <v>#VALUE!</v>
      </c>
      <c r="G56" s="112"/>
      <c r="H56" s="152" t="e">
        <f t="shared" si="22"/>
        <v>#VALUE!</v>
      </c>
      <c r="I56" s="124" t="e">
        <f t="shared" si="13"/>
        <v>#VALUE!</v>
      </c>
      <c r="J56" s="124" t="e">
        <f t="shared" si="14"/>
        <v>#VALUE!</v>
      </c>
      <c r="K56" s="112"/>
      <c r="L56" s="158" t="e">
        <f t="shared" si="28"/>
        <v>#VALUE!</v>
      </c>
      <c r="M56" s="156" t="e">
        <f t="shared" si="35"/>
        <v>#VALUE!</v>
      </c>
      <c r="N56" s="124" t="e">
        <f t="shared" si="35"/>
        <v>#VALUE!</v>
      </c>
      <c r="O56" s="124" t="e">
        <f t="shared" si="35"/>
        <v>#VALUE!</v>
      </c>
      <c r="P56" s="124" t="e">
        <f t="shared" si="35"/>
        <v>#VALUE!</v>
      </c>
      <c r="Q56" s="124" t="e">
        <f t="shared" si="35"/>
        <v>#VALUE!</v>
      </c>
      <c r="R56" s="124" t="e">
        <f t="shared" si="35"/>
        <v>#VALUE!</v>
      </c>
      <c r="S56" s="124" t="e">
        <f t="shared" si="35"/>
        <v>#VALUE!</v>
      </c>
      <c r="T56" s="124" t="e">
        <f t="shared" si="35"/>
        <v>#VALUE!</v>
      </c>
      <c r="U56" s="124" t="e">
        <f t="shared" si="35"/>
        <v>#VALUE!</v>
      </c>
      <c r="V56" s="124" t="e">
        <f t="shared" si="35"/>
        <v>#VALUE!</v>
      </c>
      <c r="W56" s="124" t="e">
        <f t="shared" si="35"/>
        <v>#VALUE!</v>
      </c>
      <c r="X56" s="124" t="e">
        <f t="shared" si="35"/>
        <v>#VALUE!</v>
      </c>
      <c r="Y56" s="124" t="e">
        <f t="shared" si="35"/>
        <v>#VALUE!</v>
      </c>
      <c r="Z56" s="124" t="e">
        <f t="shared" si="35"/>
        <v>#VALUE!</v>
      </c>
      <c r="AA56" s="124" t="e">
        <f t="shared" si="35"/>
        <v>#VALUE!</v>
      </c>
      <c r="AB56" s="124" t="e">
        <f t="shared" si="31"/>
        <v>#VALUE!</v>
      </c>
      <c r="AC56" s="124" t="e">
        <f t="shared" si="31"/>
        <v>#VALUE!</v>
      </c>
      <c r="AD56" s="124" t="e">
        <f t="shared" si="31"/>
        <v>#VALUE!</v>
      </c>
      <c r="AE56" s="124" t="e">
        <f t="shared" si="31"/>
        <v>#VALUE!</v>
      </c>
      <c r="AF56" s="124" t="e">
        <f t="shared" si="31"/>
        <v>#VALUE!</v>
      </c>
      <c r="AG56" s="124" t="e">
        <f t="shared" si="31"/>
        <v>#VALUE!</v>
      </c>
      <c r="AH56" s="124" t="e">
        <f t="shared" si="31"/>
        <v>#VALUE!</v>
      </c>
      <c r="AI56" s="124" t="e">
        <f t="shared" si="31"/>
        <v>#VALUE!</v>
      </c>
      <c r="AJ56" s="124" t="e">
        <f t="shared" si="31"/>
        <v>#VALUE!</v>
      </c>
      <c r="AK56" s="124" t="e">
        <f t="shared" si="31"/>
        <v>#VALUE!</v>
      </c>
      <c r="AL56" s="124" t="e">
        <f t="shared" si="31"/>
        <v>#VALUE!</v>
      </c>
      <c r="AM56" s="124" t="e">
        <f t="shared" si="31"/>
        <v>#VALUE!</v>
      </c>
      <c r="AN56" s="124" t="e">
        <f t="shared" si="31"/>
        <v>#VALUE!</v>
      </c>
      <c r="AO56" s="124" t="e">
        <f t="shared" si="31"/>
        <v>#VALUE!</v>
      </c>
      <c r="AP56" s="124" t="e">
        <f t="shared" si="31"/>
        <v>#VALUE!</v>
      </c>
      <c r="AQ56" s="125"/>
      <c r="AR56" s="152" t="e">
        <f t="shared" si="32"/>
        <v>#VALUE!</v>
      </c>
      <c r="AS56" s="124" t="e">
        <f t="shared" si="16"/>
        <v>#VALUE!</v>
      </c>
      <c r="AT56" s="124" t="e">
        <f t="shared" si="17"/>
        <v>#VALUE!</v>
      </c>
      <c r="AU56" s="112"/>
      <c r="AV56" s="158" t="e">
        <f t="shared" si="29"/>
        <v>#VALUE!</v>
      </c>
      <c r="AW56" s="156" t="e">
        <f t="shared" si="36"/>
        <v>#VALUE!</v>
      </c>
      <c r="AX56" s="156" t="e">
        <f t="shared" si="36"/>
        <v>#VALUE!</v>
      </c>
      <c r="AY56" s="156" t="e">
        <f t="shared" si="36"/>
        <v>#VALUE!</v>
      </c>
      <c r="AZ56" s="156" t="e">
        <f t="shared" si="36"/>
        <v>#VALUE!</v>
      </c>
      <c r="BA56" s="156" t="e">
        <f t="shared" si="36"/>
        <v>#VALUE!</v>
      </c>
      <c r="BB56" s="156" t="e">
        <f t="shared" si="36"/>
        <v>#VALUE!</v>
      </c>
      <c r="BC56" s="156" t="e">
        <f t="shared" si="36"/>
        <v>#VALUE!</v>
      </c>
      <c r="BD56" s="156" t="e">
        <f t="shared" si="36"/>
        <v>#VALUE!</v>
      </c>
      <c r="BE56" s="156" t="e">
        <f t="shared" si="36"/>
        <v>#VALUE!</v>
      </c>
      <c r="BF56" s="125"/>
      <c r="BG56" s="152" t="e">
        <f t="shared" si="33"/>
        <v>#VALUE!</v>
      </c>
      <c r="BH56" s="124" t="e">
        <f t="shared" si="19"/>
        <v>#VALUE!</v>
      </c>
      <c r="BI56" s="124" t="e">
        <f t="shared" si="20"/>
        <v>#VALUE!</v>
      </c>
      <c r="BJ56" s="112"/>
      <c r="BK56" s="158" t="e">
        <f t="shared" si="30"/>
        <v>#VALUE!</v>
      </c>
      <c r="BL56" s="156" t="e">
        <f t="shared" si="34"/>
        <v>#VALUE!</v>
      </c>
      <c r="BM56" s="156" t="e">
        <f t="shared" si="34"/>
        <v>#VALUE!</v>
      </c>
      <c r="BN56" s="156" t="e">
        <f t="shared" si="34"/>
        <v>#VALUE!</v>
      </c>
      <c r="BO56" s="156" t="e">
        <f t="shared" si="34"/>
        <v>#VALUE!</v>
      </c>
      <c r="BP56" s="156" t="e">
        <f t="shared" si="34"/>
        <v>#VALUE!</v>
      </c>
      <c r="BQ56" s="156" t="e">
        <f t="shared" si="34"/>
        <v>#VALUE!</v>
      </c>
      <c r="BR56" s="156" t="e">
        <f t="shared" si="34"/>
        <v>#VALUE!</v>
      </c>
      <c r="BS56" s="156" t="e">
        <f t="shared" si="34"/>
        <v>#VALUE!</v>
      </c>
      <c r="BT56" s="156" t="e">
        <f t="shared" si="34"/>
        <v>#VALUE!</v>
      </c>
      <c r="BU56" s="113"/>
    </row>
    <row r="57" spans="1:73" ht="18" customHeight="1" x14ac:dyDescent="0.25">
      <c r="A57" s="111"/>
      <c r="B57" s="127" t="e">
        <f t="shared" si="37"/>
        <v>#VALUE!</v>
      </c>
      <c r="C57" s="112"/>
      <c r="D57" s="183" t="e">
        <f t="shared" si="9"/>
        <v>#VALUE!</v>
      </c>
      <c r="E57" s="183" t="e">
        <f t="shared" si="10"/>
        <v>#VALUE!</v>
      </c>
      <c r="F57" s="183" t="e">
        <f t="shared" si="11"/>
        <v>#VALUE!</v>
      </c>
      <c r="G57" s="112"/>
      <c r="H57" s="152" t="e">
        <f t="shared" si="22"/>
        <v>#VALUE!</v>
      </c>
      <c r="I57" s="124" t="e">
        <f t="shared" si="13"/>
        <v>#VALUE!</v>
      </c>
      <c r="J57" s="124" t="e">
        <f t="shared" si="14"/>
        <v>#VALUE!</v>
      </c>
      <c r="K57" s="112"/>
      <c r="L57" s="158" t="e">
        <f t="shared" si="28"/>
        <v>#VALUE!</v>
      </c>
      <c r="M57" s="156" t="e">
        <f t="shared" si="35"/>
        <v>#VALUE!</v>
      </c>
      <c r="N57" s="124" t="e">
        <f t="shared" si="35"/>
        <v>#VALUE!</v>
      </c>
      <c r="O57" s="124" t="e">
        <f t="shared" si="35"/>
        <v>#VALUE!</v>
      </c>
      <c r="P57" s="124" t="e">
        <f t="shared" si="35"/>
        <v>#VALUE!</v>
      </c>
      <c r="Q57" s="124" t="e">
        <f t="shared" si="35"/>
        <v>#VALUE!</v>
      </c>
      <c r="R57" s="124" t="e">
        <f t="shared" si="35"/>
        <v>#VALUE!</v>
      </c>
      <c r="S57" s="124" t="e">
        <f t="shared" si="35"/>
        <v>#VALUE!</v>
      </c>
      <c r="T57" s="124" t="e">
        <f t="shared" si="35"/>
        <v>#VALUE!</v>
      </c>
      <c r="U57" s="124" t="e">
        <f t="shared" si="35"/>
        <v>#VALUE!</v>
      </c>
      <c r="V57" s="124" t="e">
        <f t="shared" si="35"/>
        <v>#VALUE!</v>
      </c>
      <c r="W57" s="124" t="e">
        <f t="shared" si="35"/>
        <v>#VALUE!</v>
      </c>
      <c r="X57" s="124" t="e">
        <f t="shared" si="35"/>
        <v>#VALUE!</v>
      </c>
      <c r="Y57" s="124" t="e">
        <f t="shared" si="35"/>
        <v>#VALUE!</v>
      </c>
      <c r="Z57" s="124" t="e">
        <f t="shared" si="35"/>
        <v>#VALUE!</v>
      </c>
      <c r="AA57" s="124" t="e">
        <f t="shared" si="35"/>
        <v>#VALUE!</v>
      </c>
      <c r="AB57" s="124" t="e">
        <f t="shared" si="31"/>
        <v>#VALUE!</v>
      </c>
      <c r="AC57" s="124" t="e">
        <f t="shared" si="31"/>
        <v>#VALUE!</v>
      </c>
      <c r="AD57" s="124" t="e">
        <f t="shared" si="31"/>
        <v>#VALUE!</v>
      </c>
      <c r="AE57" s="124" t="e">
        <f t="shared" si="31"/>
        <v>#VALUE!</v>
      </c>
      <c r="AF57" s="124" t="e">
        <f t="shared" si="31"/>
        <v>#VALUE!</v>
      </c>
      <c r="AG57" s="124" t="e">
        <f t="shared" si="31"/>
        <v>#VALUE!</v>
      </c>
      <c r="AH57" s="124" t="e">
        <f t="shared" si="31"/>
        <v>#VALUE!</v>
      </c>
      <c r="AI57" s="124" t="e">
        <f t="shared" si="31"/>
        <v>#VALUE!</v>
      </c>
      <c r="AJ57" s="124" t="e">
        <f t="shared" si="31"/>
        <v>#VALUE!</v>
      </c>
      <c r="AK57" s="124" t="e">
        <f t="shared" si="31"/>
        <v>#VALUE!</v>
      </c>
      <c r="AL57" s="124" t="e">
        <f t="shared" si="31"/>
        <v>#VALUE!</v>
      </c>
      <c r="AM57" s="124" t="e">
        <f t="shared" si="31"/>
        <v>#VALUE!</v>
      </c>
      <c r="AN57" s="124" t="e">
        <f t="shared" si="31"/>
        <v>#VALUE!</v>
      </c>
      <c r="AO57" s="124" t="e">
        <f t="shared" si="31"/>
        <v>#VALUE!</v>
      </c>
      <c r="AP57" s="124" t="e">
        <f t="shared" si="31"/>
        <v>#VALUE!</v>
      </c>
      <c r="AQ57" s="125"/>
      <c r="AR57" s="152" t="e">
        <f t="shared" si="32"/>
        <v>#VALUE!</v>
      </c>
      <c r="AS57" s="124" t="e">
        <f t="shared" si="16"/>
        <v>#VALUE!</v>
      </c>
      <c r="AT57" s="124" t="e">
        <f t="shared" si="17"/>
        <v>#VALUE!</v>
      </c>
      <c r="AU57" s="112"/>
      <c r="AV57" s="158" t="e">
        <f t="shared" si="29"/>
        <v>#VALUE!</v>
      </c>
      <c r="AW57" s="156" t="e">
        <f t="shared" si="36"/>
        <v>#VALUE!</v>
      </c>
      <c r="AX57" s="156" t="e">
        <f t="shared" si="36"/>
        <v>#VALUE!</v>
      </c>
      <c r="AY57" s="156" t="e">
        <f t="shared" si="36"/>
        <v>#VALUE!</v>
      </c>
      <c r="AZ57" s="156" t="e">
        <f t="shared" si="36"/>
        <v>#VALUE!</v>
      </c>
      <c r="BA57" s="156" t="e">
        <f t="shared" si="36"/>
        <v>#VALUE!</v>
      </c>
      <c r="BB57" s="156" t="e">
        <f t="shared" si="36"/>
        <v>#VALUE!</v>
      </c>
      <c r="BC57" s="156" t="e">
        <f t="shared" si="36"/>
        <v>#VALUE!</v>
      </c>
      <c r="BD57" s="156" t="e">
        <f t="shared" si="36"/>
        <v>#VALUE!</v>
      </c>
      <c r="BE57" s="156" t="e">
        <f t="shared" si="36"/>
        <v>#VALUE!</v>
      </c>
      <c r="BF57" s="125"/>
      <c r="BG57" s="152" t="e">
        <f t="shared" si="33"/>
        <v>#VALUE!</v>
      </c>
      <c r="BH57" s="124" t="e">
        <f t="shared" si="19"/>
        <v>#VALUE!</v>
      </c>
      <c r="BI57" s="124" t="e">
        <f t="shared" si="20"/>
        <v>#VALUE!</v>
      </c>
      <c r="BJ57" s="112"/>
      <c r="BK57" s="158" t="e">
        <f t="shared" si="30"/>
        <v>#VALUE!</v>
      </c>
      <c r="BL57" s="156" t="e">
        <f t="shared" si="34"/>
        <v>#VALUE!</v>
      </c>
      <c r="BM57" s="156" t="e">
        <f t="shared" si="34"/>
        <v>#VALUE!</v>
      </c>
      <c r="BN57" s="156" t="e">
        <f t="shared" si="34"/>
        <v>#VALUE!</v>
      </c>
      <c r="BO57" s="156" t="e">
        <f t="shared" si="34"/>
        <v>#VALUE!</v>
      </c>
      <c r="BP57" s="156" t="e">
        <f t="shared" si="34"/>
        <v>#VALUE!</v>
      </c>
      <c r="BQ57" s="156" t="e">
        <f t="shared" si="34"/>
        <v>#VALUE!</v>
      </c>
      <c r="BR57" s="156" t="e">
        <f t="shared" si="34"/>
        <v>#VALUE!</v>
      </c>
      <c r="BS57" s="156" t="e">
        <f t="shared" si="34"/>
        <v>#VALUE!</v>
      </c>
      <c r="BT57" s="156" t="e">
        <f t="shared" si="34"/>
        <v>#VALUE!</v>
      </c>
      <c r="BU57" s="113"/>
    </row>
    <row r="58" spans="1:73" ht="18" customHeight="1" x14ac:dyDescent="0.25">
      <c r="A58" s="111"/>
      <c r="B58" s="127" t="e">
        <f t="shared" si="37"/>
        <v>#VALUE!</v>
      </c>
      <c r="C58" s="112"/>
      <c r="D58" s="183" t="e">
        <f t="shared" si="9"/>
        <v>#VALUE!</v>
      </c>
      <c r="E58" s="183" t="e">
        <f t="shared" si="10"/>
        <v>#VALUE!</v>
      </c>
      <c r="F58" s="183" t="e">
        <f t="shared" si="11"/>
        <v>#VALUE!</v>
      </c>
      <c r="G58" s="112"/>
      <c r="H58" s="152" t="e">
        <f t="shared" si="22"/>
        <v>#VALUE!</v>
      </c>
      <c r="I58" s="124" t="e">
        <f t="shared" si="13"/>
        <v>#VALUE!</v>
      </c>
      <c r="J58" s="124" t="e">
        <f t="shared" si="14"/>
        <v>#VALUE!</v>
      </c>
      <c r="K58" s="112"/>
      <c r="L58" s="158" t="e">
        <f t="shared" si="28"/>
        <v>#VALUE!</v>
      </c>
      <c r="M58" s="156" t="e">
        <f t="shared" si="35"/>
        <v>#VALUE!</v>
      </c>
      <c r="N58" s="124" t="e">
        <f t="shared" si="35"/>
        <v>#VALUE!</v>
      </c>
      <c r="O58" s="124" t="e">
        <f t="shared" si="35"/>
        <v>#VALUE!</v>
      </c>
      <c r="P58" s="124" t="e">
        <f t="shared" si="35"/>
        <v>#VALUE!</v>
      </c>
      <c r="Q58" s="124" t="e">
        <f t="shared" si="35"/>
        <v>#VALUE!</v>
      </c>
      <c r="R58" s="124" t="e">
        <f t="shared" si="35"/>
        <v>#VALUE!</v>
      </c>
      <c r="S58" s="124" t="e">
        <f t="shared" si="35"/>
        <v>#VALUE!</v>
      </c>
      <c r="T58" s="124" t="e">
        <f t="shared" si="35"/>
        <v>#VALUE!</v>
      </c>
      <c r="U58" s="124" t="e">
        <f t="shared" si="35"/>
        <v>#VALUE!</v>
      </c>
      <c r="V58" s="124" t="e">
        <f t="shared" si="35"/>
        <v>#VALUE!</v>
      </c>
      <c r="W58" s="124" t="e">
        <f t="shared" si="35"/>
        <v>#VALUE!</v>
      </c>
      <c r="X58" s="124" t="e">
        <f t="shared" si="35"/>
        <v>#VALUE!</v>
      </c>
      <c r="Y58" s="124" t="e">
        <f t="shared" si="35"/>
        <v>#VALUE!</v>
      </c>
      <c r="Z58" s="124" t="e">
        <f t="shared" si="35"/>
        <v>#VALUE!</v>
      </c>
      <c r="AA58" s="124" t="e">
        <f t="shared" si="35"/>
        <v>#VALUE!</v>
      </c>
      <c r="AB58" s="124" t="e">
        <f t="shared" si="31"/>
        <v>#VALUE!</v>
      </c>
      <c r="AC58" s="124" t="e">
        <f t="shared" si="31"/>
        <v>#VALUE!</v>
      </c>
      <c r="AD58" s="124" t="e">
        <f t="shared" si="31"/>
        <v>#VALUE!</v>
      </c>
      <c r="AE58" s="124" t="e">
        <f t="shared" si="31"/>
        <v>#VALUE!</v>
      </c>
      <c r="AF58" s="124" t="e">
        <f t="shared" si="31"/>
        <v>#VALUE!</v>
      </c>
      <c r="AG58" s="124" t="e">
        <f t="shared" si="31"/>
        <v>#VALUE!</v>
      </c>
      <c r="AH58" s="124" t="e">
        <f t="shared" si="31"/>
        <v>#VALUE!</v>
      </c>
      <c r="AI58" s="124" t="e">
        <f t="shared" si="31"/>
        <v>#VALUE!</v>
      </c>
      <c r="AJ58" s="124" t="e">
        <f t="shared" si="31"/>
        <v>#VALUE!</v>
      </c>
      <c r="AK58" s="124" t="e">
        <f t="shared" si="31"/>
        <v>#VALUE!</v>
      </c>
      <c r="AL58" s="124" t="e">
        <f t="shared" si="31"/>
        <v>#VALUE!</v>
      </c>
      <c r="AM58" s="124" t="e">
        <f t="shared" si="31"/>
        <v>#VALUE!</v>
      </c>
      <c r="AN58" s="124" t="e">
        <f t="shared" si="31"/>
        <v>#VALUE!</v>
      </c>
      <c r="AO58" s="124" t="e">
        <f t="shared" si="31"/>
        <v>#VALUE!</v>
      </c>
      <c r="AP58" s="124" t="e">
        <f t="shared" si="31"/>
        <v>#VALUE!</v>
      </c>
      <c r="AQ58" s="125"/>
      <c r="AR58" s="152" t="e">
        <f t="shared" si="32"/>
        <v>#VALUE!</v>
      </c>
      <c r="AS58" s="124" t="e">
        <f t="shared" si="16"/>
        <v>#VALUE!</v>
      </c>
      <c r="AT58" s="124" t="e">
        <f t="shared" si="17"/>
        <v>#VALUE!</v>
      </c>
      <c r="AU58" s="112"/>
      <c r="AV58" s="158" t="e">
        <f t="shared" si="29"/>
        <v>#VALUE!</v>
      </c>
      <c r="AW58" s="156" t="e">
        <f t="shared" si="36"/>
        <v>#VALUE!</v>
      </c>
      <c r="AX58" s="156" t="e">
        <f t="shared" si="36"/>
        <v>#VALUE!</v>
      </c>
      <c r="AY58" s="156" t="e">
        <f t="shared" si="36"/>
        <v>#VALUE!</v>
      </c>
      <c r="AZ58" s="156" t="e">
        <f t="shared" si="36"/>
        <v>#VALUE!</v>
      </c>
      <c r="BA58" s="156" t="e">
        <f t="shared" si="36"/>
        <v>#VALUE!</v>
      </c>
      <c r="BB58" s="156" t="e">
        <f t="shared" si="36"/>
        <v>#VALUE!</v>
      </c>
      <c r="BC58" s="156" t="e">
        <f t="shared" si="36"/>
        <v>#VALUE!</v>
      </c>
      <c r="BD58" s="156" t="e">
        <f t="shared" si="36"/>
        <v>#VALUE!</v>
      </c>
      <c r="BE58" s="156" t="e">
        <f t="shared" si="36"/>
        <v>#VALUE!</v>
      </c>
      <c r="BF58" s="125"/>
      <c r="BG58" s="152" t="e">
        <f t="shared" si="33"/>
        <v>#VALUE!</v>
      </c>
      <c r="BH58" s="124" t="e">
        <f t="shared" si="19"/>
        <v>#VALUE!</v>
      </c>
      <c r="BI58" s="124" t="e">
        <f t="shared" si="20"/>
        <v>#VALUE!</v>
      </c>
      <c r="BJ58" s="112"/>
      <c r="BK58" s="158" t="e">
        <f t="shared" si="30"/>
        <v>#VALUE!</v>
      </c>
      <c r="BL58" s="156" t="e">
        <f t="shared" si="34"/>
        <v>#VALUE!</v>
      </c>
      <c r="BM58" s="156" t="e">
        <f t="shared" si="34"/>
        <v>#VALUE!</v>
      </c>
      <c r="BN58" s="156" t="e">
        <f t="shared" si="34"/>
        <v>#VALUE!</v>
      </c>
      <c r="BO58" s="156" t="e">
        <f t="shared" si="34"/>
        <v>#VALUE!</v>
      </c>
      <c r="BP58" s="156" t="e">
        <f t="shared" si="34"/>
        <v>#VALUE!</v>
      </c>
      <c r="BQ58" s="156" t="e">
        <f t="shared" si="34"/>
        <v>#VALUE!</v>
      </c>
      <c r="BR58" s="156" t="e">
        <f t="shared" si="34"/>
        <v>#VALUE!</v>
      </c>
      <c r="BS58" s="156" t="e">
        <f t="shared" si="34"/>
        <v>#VALUE!</v>
      </c>
      <c r="BT58" s="156" t="e">
        <f t="shared" si="34"/>
        <v>#VALUE!</v>
      </c>
      <c r="BU58" s="113"/>
    </row>
    <row r="59" spans="1:73" ht="18" customHeight="1" x14ac:dyDescent="0.25">
      <c r="A59" s="111"/>
      <c r="B59" s="127" t="e">
        <f t="shared" si="37"/>
        <v>#VALUE!</v>
      </c>
      <c r="C59" s="112"/>
      <c r="D59" s="183" t="e">
        <f t="shared" si="9"/>
        <v>#VALUE!</v>
      </c>
      <c r="E59" s="183" t="e">
        <f t="shared" si="10"/>
        <v>#VALUE!</v>
      </c>
      <c r="F59" s="183" t="e">
        <f t="shared" si="11"/>
        <v>#VALUE!</v>
      </c>
      <c r="G59" s="112"/>
      <c r="H59" s="152" t="e">
        <f t="shared" si="22"/>
        <v>#VALUE!</v>
      </c>
      <c r="I59" s="124" t="e">
        <f t="shared" si="13"/>
        <v>#VALUE!</v>
      </c>
      <c r="J59" s="124" t="e">
        <f t="shared" si="14"/>
        <v>#VALUE!</v>
      </c>
      <c r="K59" s="112"/>
      <c r="L59" s="158" t="e">
        <f t="shared" si="28"/>
        <v>#VALUE!</v>
      </c>
      <c r="M59" s="156" t="e">
        <f t="shared" si="35"/>
        <v>#VALUE!</v>
      </c>
      <c r="N59" s="124" t="e">
        <f t="shared" si="35"/>
        <v>#VALUE!</v>
      </c>
      <c r="O59" s="124" t="e">
        <f t="shared" si="35"/>
        <v>#VALUE!</v>
      </c>
      <c r="P59" s="124" t="e">
        <f t="shared" si="35"/>
        <v>#VALUE!</v>
      </c>
      <c r="Q59" s="124" t="e">
        <f t="shared" si="35"/>
        <v>#VALUE!</v>
      </c>
      <c r="R59" s="124" t="e">
        <f t="shared" si="35"/>
        <v>#VALUE!</v>
      </c>
      <c r="S59" s="124" t="e">
        <f t="shared" si="35"/>
        <v>#VALUE!</v>
      </c>
      <c r="T59" s="124" t="e">
        <f t="shared" si="35"/>
        <v>#VALUE!</v>
      </c>
      <c r="U59" s="124" t="e">
        <f t="shared" si="35"/>
        <v>#VALUE!</v>
      </c>
      <c r="V59" s="124" t="e">
        <f t="shared" si="35"/>
        <v>#VALUE!</v>
      </c>
      <c r="W59" s="124" t="e">
        <f t="shared" si="35"/>
        <v>#VALUE!</v>
      </c>
      <c r="X59" s="124" t="e">
        <f t="shared" si="35"/>
        <v>#VALUE!</v>
      </c>
      <c r="Y59" s="124" t="e">
        <f t="shared" si="35"/>
        <v>#VALUE!</v>
      </c>
      <c r="Z59" s="124" t="e">
        <f t="shared" si="35"/>
        <v>#VALUE!</v>
      </c>
      <c r="AA59" s="124" t="e">
        <f t="shared" si="35"/>
        <v>#VALUE!</v>
      </c>
      <c r="AB59" s="124" t="e">
        <f t="shared" si="35"/>
        <v>#VALUE!</v>
      </c>
      <c r="AC59" s="124" t="e">
        <f t="shared" ref="AC59:AP71" si="38">IF(AND($B59&gt;=AC$4,$B59&lt;=AC$5),AC$6,0)</f>
        <v>#VALUE!</v>
      </c>
      <c r="AD59" s="124" t="e">
        <f t="shared" si="38"/>
        <v>#VALUE!</v>
      </c>
      <c r="AE59" s="124" t="e">
        <f t="shared" si="38"/>
        <v>#VALUE!</v>
      </c>
      <c r="AF59" s="124" t="e">
        <f t="shared" si="38"/>
        <v>#VALUE!</v>
      </c>
      <c r="AG59" s="124" t="e">
        <f t="shared" si="38"/>
        <v>#VALUE!</v>
      </c>
      <c r="AH59" s="124" t="e">
        <f t="shared" si="38"/>
        <v>#VALUE!</v>
      </c>
      <c r="AI59" s="124" t="e">
        <f t="shared" si="38"/>
        <v>#VALUE!</v>
      </c>
      <c r="AJ59" s="124" t="e">
        <f t="shared" si="38"/>
        <v>#VALUE!</v>
      </c>
      <c r="AK59" s="124" t="e">
        <f t="shared" si="38"/>
        <v>#VALUE!</v>
      </c>
      <c r="AL59" s="124" t="e">
        <f t="shared" si="38"/>
        <v>#VALUE!</v>
      </c>
      <c r="AM59" s="124" t="e">
        <f t="shared" si="38"/>
        <v>#VALUE!</v>
      </c>
      <c r="AN59" s="124" t="e">
        <f t="shared" si="38"/>
        <v>#VALUE!</v>
      </c>
      <c r="AO59" s="124" t="e">
        <f t="shared" si="38"/>
        <v>#VALUE!</v>
      </c>
      <c r="AP59" s="124" t="e">
        <f t="shared" si="38"/>
        <v>#VALUE!</v>
      </c>
      <c r="AQ59" s="125"/>
      <c r="AR59" s="152" t="e">
        <f t="shared" si="32"/>
        <v>#VALUE!</v>
      </c>
      <c r="AS59" s="124" t="e">
        <f t="shared" si="16"/>
        <v>#VALUE!</v>
      </c>
      <c r="AT59" s="124" t="e">
        <f t="shared" si="17"/>
        <v>#VALUE!</v>
      </c>
      <c r="AU59" s="112"/>
      <c r="AV59" s="158" t="e">
        <f t="shared" si="29"/>
        <v>#VALUE!</v>
      </c>
      <c r="AW59" s="156" t="e">
        <f t="shared" si="36"/>
        <v>#VALUE!</v>
      </c>
      <c r="AX59" s="156" t="e">
        <f t="shared" si="36"/>
        <v>#VALUE!</v>
      </c>
      <c r="AY59" s="156" t="e">
        <f t="shared" si="36"/>
        <v>#VALUE!</v>
      </c>
      <c r="AZ59" s="156" t="e">
        <f t="shared" si="36"/>
        <v>#VALUE!</v>
      </c>
      <c r="BA59" s="156" t="e">
        <f t="shared" si="36"/>
        <v>#VALUE!</v>
      </c>
      <c r="BB59" s="156" t="e">
        <f t="shared" si="36"/>
        <v>#VALUE!</v>
      </c>
      <c r="BC59" s="156" t="e">
        <f t="shared" si="36"/>
        <v>#VALUE!</v>
      </c>
      <c r="BD59" s="156" t="e">
        <f t="shared" si="36"/>
        <v>#VALUE!</v>
      </c>
      <c r="BE59" s="156" t="e">
        <f t="shared" si="36"/>
        <v>#VALUE!</v>
      </c>
      <c r="BF59" s="125"/>
      <c r="BG59" s="152" t="e">
        <f t="shared" si="33"/>
        <v>#VALUE!</v>
      </c>
      <c r="BH59" s="124" t="e">
        <f t="shared" si="19"/>
        <v>#VALUE!</v>
      </c>
      <c r="BI59" s="124" t="e">
        <f t="shared" si="20"/>
        <v>#VALUE!</v>
      </c>
      <c r="BJ59" s="112"/>
      <c r="BK59" s="158" t="e">
        <f t="shared" si="30"/>
        <v>#VALUE!</v>
      </c>
      <c r="BL59" s="156" t="e">
        <f t="shared" ref="BL59:BT71" si="39">IF(AND($B59&gt;=BL$4,$B59&lt;=BL$5),BL$6,0)</f>
        <v>#VALUE!</v>
      </c>
      <c r="BM59" s="156" t="e">
        <f t="shared" si="39"/>
        <v>#VALUE!</v>
      </c>
      <c r="BN59" s="156" t="e">
        <f t="shared" si="39"/>
        <v>#VALUE!</v>
      </c>
      <c r="BO59" s="156" t="e">
        <f t="shared" si="39"/>
        <v>#VALUE!</v>
      </c>
      <c r="BP59" s="156" t="e">
        <f t="shared" si="39"/>
        <v>#VALUE!</v>
      </c>
      <c r="BQ59" s="156" t="e">
        <f t="shared" si="39"/>
        <v>#VALUE!</v>
      </c>
      <c r="BR59" s="156" t="e">
        <f t="shared" si="39"/>
        <v>#VALUE!</v>
      </c>
      <c r="BS59" s="156" t="e">
        <f t="shared" si="39"/>
        <v>#VALUE!</v>
      </c>
      <c r="BT59" s="156" t="e">
        <f t="shared" si="39"/>
        <v>#VALUE!</v>
      </c>
      <c r="BU59" s="113"/>
    </row>
    <row r="60" spans="1:73" ht="18" customHeight="1" x14ac:dyDescent="0.25">
      <c r="A60" s="111"/>
      <c r="B60" s="127" t="e">
        <f t="shared" si="37"/>
        <v>#VALUE!</v>
      </c>
      <c r="C60" s="112"/>
      <c r="D60" s="183" t="e">
        <f t="shared" si="9"/>
        <v>#VALUE!</v>
      </c>
      <c r="E60" s="183" t="e">
        <f t="shared" si="10"/>
        <v>#VALUE!</v>
      </c>
      <c r="F60" s="183" t="e">
        <f t="shared" si="11"/>
        <v>#VALUE!</v>
      </c>
      <c r="G60" s="112"/>
      <c r="H60" s="152" t="e">
        <f t="shared" si="22"/>
        <v>#VALUE!</v>
      </c>
      <c r="I60" s="124" t="e">
        <f t="shared" si="13"/>
        <v>#VALUE!</v>
      </c>
      <c r="J60" s="124" t="e">
        <f t="shared" si="14"/>
        <v>#VALUE!</v>
      </c>
      <c r="K60" s="112"/>
      <c r="L60" s="158" t="e">
        <f t="shared" si="28"/>
        <v>#VALUE!</v>
      </c>
      <c r="M60" s="156" t="e">
        <f t="shared" ref="M60:AB71" si="40">IF(AND($B60&gt;=M$4,$B60&lt;=M$5),M$6,0)</f>
        <v>#VALUE!</v>
      </c>
      <c r="N60" s="124" t="e">
        <f t="shared" si="40"/>
        <v>#VALUE!</v>
      </c>
      <c r="O60" s="124" t="e">
        <f t="shared" si="40"/>
        <v>#VALUE!</v>
      </c>
      <c r="P60" s="124" t="e">
        <f t="shared" si="40"/>
        <v>#VALUE!</v>
      </c>
      <c r="Q60" s="124" t="e">
        <f t="shared" si="40"/>
        <v>#VALUE!</v>
      </c>
      <c r="R60" s="124" t="e">
        <f t="shared" si="40"/>
        <v>#VALUE!</v>
      </c>
      <c r="S60" s="124" t="e">
        <f t="shared" si="40"/>
        <v>#VALUE!</v>
      </c>
      <c r="T60" s="124" t="e">
        <f t="shared" si="40"/>
        <v>#VALUE!</v>
      </c>
      <c r="U60" s="124" t="e">
        <f t="shared" si="40"/>
        <v>#VALUE!</v>
      </c>
      <c r="V60" s="124" t="e">
        <f t="shared" si="40"/>
        <v>#VALUE!</v>
      </c>
      <c r="W60" s="124" t="e">
        <f t="shared" si="40"/>
        <v>#VALUE!</v>
      </c>
      <c r="X60" s="124" t="e">
        <f t="shared" si="40"/>
        <v>#VALUE!</v>
      </c>
      <c r="Y60" s="124" t="e">
        <f t="shared" si="40"/>
        <v>#VALUE!</v>
      </c>
      <c r="Z60" s="124" t="e">
        <f t="shared" si="40"/>
        <v>#VALUE!</v>
      </c>
      <c r="AA60" s="124" t="e">
        <f t="shared" si="40"/>
        <v>#VALUE!</v>
      </c>
      <c r="AB60" s="124" t="e">
        <f t="shared" si="40"/>
        <v>#VALUE!</v>
      </c>
      <c r="AC60" s="124" t="e">
        <f t="shared" si="38"/>
        <v>#VALUE!</v>
      </c>
      <c r="AD60" s="124" t="e">
        <f t="shared" si="38"/>
        <v>#VALUE!</v>
      </c>
      <c r="AE60" s="124" t="e">
        <f t="shared" si="38"/>
        <v>#VALUE!</v>
      </c>
      <c r="AF60" s="124" t="e">
        <f t="shared" si="38"/>
        <v>#VALUE!</v>
      </c>
      <c r="AG60" s="124" t="e">
        <f t="shared" si="38"/>
        <v>#VALUE!</v>
      </c>
      <c r="AH60" s="124" t="e">
        <f t="shared" si="38"/>
        <v>#VALUE!</v>
      </c>
      <c r="AI60" s="124" t="e">
        <f t="shared" si="38"/>
        <v>#VALUE!</v>
      </c>
      <c r="AJ60" s="124" t="e">
        <f t="shared" si="38"/>
        <v>#VALUE!</v>
      </c>
      <c r="AK60" s="124" t="e">
        <f t="shared" si="38"/>
        <v>#VALUE!</v>
      </c>
      <c r="AL60" s="124" t="e">
        <f t="shared" si="38"/>
        <v>#VALUE!</v>
      </c>
      <c r="AM60" s="124" t="e">
        <f t="shared" si="38"/>
        <v>#VALUE!</v>
      </c>
      <c r="AN60" s="124" t="e">
        <f t="shared" si="38"/>
        <v>#VALUE!</v>
      </c>
      <c r="AO60" s="124" t="e">
        <f t="shared" si="38"/>
        <v>#VALUE!</v>
      </c>
      <c r="AP60" s="124" t="e">
        <f t="shared" si="38"/>
        <v>#VALUE!</v>
      </c>
      <c r="AQ60" s="125"/>
      <c r="AR60" s="152" t="e">
        <f t="shared" si="32"/>
        <v>#VALUE!</v>
      </c>
      <c r="AS60" s="124" t="e">
        <f t="shared" si="16"/>
        <v>#VALUE!</v>
      </c>
      <c r="AT60" s="124" t="e">
        <f t="shared" si="17"/>
        <v>#VALUE!</v>
      </c>
      <c r="AU60" s="112"/>
      <c r="AV60" s="158" t="e">
        <f t="shared" si="29"/>
        <v>#VALUE!</v>
      </c>
      <c r="AW60" s="156" t="e">
        <f t="shared" ref="AW60:BE71" si="41">IF(AND($B60&gt;=AW$4,$B60&lt;=AW$5),AW$6,0)</f>
        <v>#VALUE!</v>
      </c>
      <c r="AX60" s="156" t="e">
        <f t="shared" si="41"/>
        <v>#VALUE!</v>
      </c>
      <c r="AY60" s="156" t="e">
        <f t="shared" si="41"/>
        <v>#VALUE!</v>
      </c>
      <c r="AZ60" s="156" t="e">
        <f t="shared" si="41"/>
        <v>#VALUE!</v>
      </c>
      <c r="BA60" s="156" t="e">
        <f t="shared" si="41"/>
        <v>#VALUE!</v>
      </c>
      <c r="BB60" s="156" t="e">
        <f t="shared" si="41"/>
        <v>#VALUE!</v>
      </c>
      <c r="BC60" s="156" t="e">
        <f t="shared" si="41"/>
        <v>#VALUE!</v>
      </c>
      <c r="BD60" s="156" t="e">
        <f t="shared" si="41"/>
        <v>#VALUE!</v>
      </c>
      <c r="BE60" s="156" t="e">
        <f t="shared" si="41"/>
        <v>#VALUE!</v>
      </c>
      <c r="BF60" s="125"/>
      <c r="BG60" s="152" t="e">
        <f t="shared" si="33"/>
        <v>#VALUE!</v>
      </c>
      <c r="BH60" s="124" t="e">
        <f t="shared" si="19"/>
        <v>#VALUE!</v>
      </c>
      <c r="BI60" s="124" t="e">
        <f t="shared" si="20"/>
        <v>#VALUE!</v>
      </c>
      <c r="BJ60" s="112"/>
      <c r="BK60" s="158" t="e">
        <f t="shared" si="30"/>
        <v>#VALUE!</v>
      </c>
      <c r="BL60" s="156" t="e">
        <f t="shared" si="39"/>
        <v>#VALUE!</v>
      </c>
      <c r="BM60" s="156" t="e">
        <f t="shared" si="39"/>
        <v>#VALUE!</v>
      </c>
      <c r="BN60" s="156" t="e">
        <f t="shared" si="39"/>
        <v>#VALUE!</v>
      </c>
      <c r="BO60" s="156" t="e">
        <f t="shared" si="39"/>
        <v>#VALUE!</v>
      </c>
      <c r="BP60" s="156" t="e">
        <f t="shared" si="39"/>
        <v>#VALUE!</v>
      </c>
      <c r="BQ60" s="156" t="e">
        <f t="shared" si="39"/>
        <v>#VALUE!</v>
      </c>
      <c r="BR60" s="156" t="e">
        <f t="shared" si="39"/>
        <v>#VALUE!</v>
      </c>
      <c r="BS60" s="156" t="e">
        <f t="shared" si="39"/>
        <v>#VALUE!</v>
      </c>
      <c r="BT60" s="156" t="e">
        <f t="shared" si="39"/>
        <v>#VALUE!</v>
      </c>
      <c r="BU60" s="113"/>
    </row>
    <row r="61" spans="1:73" ht="18" customHeight="1" x14ac:dyDescent="0.25">
      <c r="A61" s="111"/>
      <c r="B61" s="127" t="e">
        <f t="shared" si="37"/>
        <v>#VALUE!</v>
      </c>
      <c r="C61" s="112"/>
      <c r="D61" s="183" t="e">
        <f t="shared" si="9"/>
        <v>#VALUE!</v>
      </c>
      <c r="E61" s="183" t="e">
        <f t="shared" si="10"/>
        <v>#VALUE!</v>
      </c>
      <c r="F61" s="183" t="e">
        <f t="shared" si="11"/>
        <v>#VALUE!</v>
      </c>
      <c r="G61" s="112"/>
      <c r="H61" s="152" t="e">
        <f t="shared" si="22"/>
        <v>#VALUE!</v>
      </c>
      <c r="I61" s="124" t="e">
        <f t="shared" si="13"/>
        <v>#VALUE!</v>
      </c>
      <c r="J61" s="124" t="e">
        <f t="shared" si="14"/>
        <v>#VALUE!</v>
      </c>
      <c r="K61" s="112"/>
      <c r="L61" s="158" t="e">
        <f t="shared" si="28"/>
        <v>#VALUE!</v>
      </c>
      <c r="M61" s="156" t="e">
        <f t="shared" si="40"/>
        <v>#VALUE!</v>
      </c>
      <c r="N61" s="124" t="e">
        <f t="shared" si="40"/>
        <v>#VALUE!</v>
      </c>
      <c r="O61" s="124" t="e">
        <f t="shared" si="40"/>
        <v>#VALUE!</v>
      </c>
      <c r="P61" s="124" t="e">
        <f t="shared" si="40"/>
        <v>#VALUE!</v>
      </c>
      <c r="Q61" s="124" t="e">
        <f t="shared" si="40"/>
        <v>#VALUE!</v>
      </c>
      <c r="R61" s="124" t="e">
        <f t="shared" si="40"/>
        <v>#VALUE!</v>
      </c>
      <c r="S61" s="124" t="e">
        <f t="shared" si="40"/>
        <v>#VALUE!</v>
      </c>
      <c r="T61" s="124" t="e">
        <f t="shared" si="40"/>
        <v>#VALUE!</v>
      </c>
      <c r="U61" s="124" t="e">
        <f t="shared" si="40"/>
        <v>#VALUE!</v>
      </c>
      <c r="V61" s="124" t="e">
        <f t="shared" si="40"/>
        <v>#VALUE!</v>
      </c>
      <c r="W61" s="124" t="e">
        <f t="shared" si="40"/>
        <v>#VALUE!</v>
      </c>
      <c r="X61" s="124" t="e">
        <f t="shared" si="40"/>
        <v>#VALUE!</v>
      </c>
      <c r="Y61" s="124" t="e">
        <f t="shared" si="40"/>
        <v>#VALUE!</v>
      </c>
      <c r="Z61" s="124" t="e">
        <f t="shared" si="40"/>
        <v>#VALUE!</v>
      </c>
      <c r="AA61" s="124" t="e">
        <f t="shared" si="40"/>
        <v>#VALUE!</v>
      </c>
      <c r="AB61" s="124" t="e">
        <f t="shared" si="40"/>
        <v>#VALUE!</v>
      </c>
      <c r="AC61" s="124" t="e">
        <f t="shared" si="38"/>
        <v>#VALUE!</v>
      </c>
      <c r="AD61" s="124" t="e">
        <f t="shared" si="38"/>
        <v>#VALUE!</v>
      </c>
      <c r="AE61" s="124" t="e">
        <f t="shared" si="38"/>
        <v>#VALUE!</v>
      </c>
      <c r="AF61" s="124" t="e">
        <f t="shared" si="38"/>
        <v>#VALUE!</v>
      </c>
      <c r="AG61" s="124" t="e">
        <f t="shared" si="38"/>
        <v>#VALUE!</v>
      </c>
      <c r="AH61" s="124" t="e">
        <f t="shared" si="38"/>
        <v>#VALUE!</v>
      </c>
      <c r="AI61" s="124" t="e">
        <f t="shared" si="38"/>
        <v>#VALUE!</v>
      </c>
      <c r="AJ61" s="124" t="e">
        <f t="shared" si="38"/>
        <v>#VALUE!</v>
      </c>
      <c r="AK61" s="124" t="e">
        <f t="shared" si="38"/>
        <v>#VALUE!</v>
      </c>
      <c r="AL61" s="124" t="e">
        <f t="shared" si="38"/>
        <v>#VALUE!</v>
      </c>
      <c r="AM61" s="124" t="e">
        <f t="shared" si="38"/>
        <v>#VALUE!</v>
      </c>
      <c r="AN61" s="124" t="e">
        <f t="shared" si="38"/>
        <v>#VALUE!</v>
      </c>
      <c r="AO61" s="124" t="e">
        <f t="shared" si="38"/>
        <v>#VALUE!</v>
      </c>
      <c r="AP61" s="124" t="e">
        <f t="shared" si="38"/>
        <v>#VALUE!</v>
      </c>
      <c r="AQ61" s="125"/>
      <c r="AR61" s="152" t="e">
        <f t="shared" si="32"/>
        <v>#VALUE!</v>
      </c>
      <c r="AS61" s="124" t="e">
        <f t="shared" si="16"/>
        <v>#VALUE!</v>
      </c>
      <c r="AT61" s="124" t="e">
        <f t="shared" si="17"/>
        <v>#VALUE!</v>
      </c>
      <c r="AU61" s="112"/>
      <c r="AV61" s="158" t="e">
        <f t="shared" si="29"/>
        <v>#VALUE!</v>
      </c>
      <c r="AW61" s="156" t="e">
        <f t="shared" si="41"/>
        <v>#VALUE!</v>
      </c>
      <c r="AX61" s="156" t="e">
        <f t="shared" si="41"/>
        <v>#VALUE!</v>
      </c>
      <c r="AY61" s="156" t="e">
        <f t="shared" si="41"/>
        <v>#VALUE!</v>
      </c>
      <c r="AZ61" s="156" t="e">
        <f t="shared" si="41"/>
        <v>#VALUE!</v>
      </c>
      <c r="BA61" s="156" t="e">
        <f t="shared" si="41"/>
        <v>#VALUE!</v>
      </c>
      <c r="BB61" s="156" t="e">
        <f t="shared" si="41"/>
        <v>#VALUE!</v>
      </c>
      <c r="BC61" s="156" t="e">
        <f t="shared" si="41"/>
        <v>#VALUE!</v>
      </c>
      <c r="BD61" s="156" t="e">
        <f t="shared" si="41"/>
        <v>#VALUE!</v>
      </c>
      <c r="BE61" s="156" t="e">
        <f t="shared" si="41"/>
        <v>#VALUE!</v>
      </c>
      <c r="BF61" s="125"/>
      <c r="BG61" s="152" t="e">
        <f t="shared" si="33"/>
        <v>#VALUE!</v>
      </c>
      <c r="BH61" s="124" t="e">
        <f t="shared" si="19"/>
        <v>#VALUE!</v>
      </c>
      <c r="BI61" s="124" t="e">
        <f t="shared" si="20"/>
        <v>#VALUE!</v>
      </c>
      <c r="BJ61" s="112"/>
      <c r="BK61" s="158" t="e">
        <f t="shared" si="30"/>
        <v>#VALUE!</v>
      </c>
      <c r="BL61" s="156" t="e">
        <f t="shared" si="39"/>
        <v>#VALUE!</v>
      </c>
      <c r="BM61" s="156" t="e">
        <f t="shared" si="39"/>
        <v>#VALUE!</v>
      </c>
      <c r="BN61" s="156" t="e">
        <f t="shared" si="39"/>
        <v>#VALUE!</v>
      </c>
      <c r="BO61" s="156" t="e">
        <f t="shared" si="39"/>
        <v>#VALUE!</v>
      </c>
      <c r="BP61" s="156" t="e">
        <f t="shared" si="39"/>
        <v>#VALUE!</v>
      </c>
      <c r="BQ61" s="156" t="e">
        <f t="shared" si="39"/>
        <v>#VALUE!</v>
      </c>
      <c r="BR61" s="156" t="e">
        <f t="shared" si="39"/>
        <v>#VALUE!</v>
      </c>
      <c r="BS61" s="156" t="e">
        <f t="shared" si="39"/>
        <v>#VALUE!</v>
      </c>
      <c r="BT61" s="156" t="e">
        <f t="shared" si="39"/>
        <v>#VALUE!</v>
      </c>
      <c r="BU61" s="113"/>
    </row>
    <row r="62" spans="1:73" ht="18" customHeight="1" x14ac:dyDescent="0.25">
      <c r="A62" s="111"/>
      <c r="B62" s="127" t="e">
        <f t="shared" si="37"/>
        <v>#VALUE!</v>
      </c>
      <c r="C62" s="112"/>
      <c r="D62" s="183" t="e">
        <f t="shared" si="9"/>
        <v>#VALUE!</v>
      </c>
      <c r="E62" s="183" t="e">
        <f t="shared" si="10"/>
        <v>#VALUE!</v>
      </c>
      <c r="F62" s="183" t="e">
        <f t="shared" si="11"/>
        <v>#VALUE!</v>
      </c>
      <c r="G62" s="112"/>
      <c r="H62" s="152" t="e">
        <f t="shared" si="22"/>
        <v>#VALUE!</v>
      </c>
      <c r="I62" s="124" t="e">
        <f t="shared" si="13"/>
        <v>#VALUE!</v>
      </c>
      <c r="J62" s="124" t="e">
        <f t="shared" si="14"/>
        <v>#VALUE!</v>
      </c>
      <c r="K62" s="112"/>
      <c r="L62" s="158" t="e">
        <f t="shared" si="28"/>
        <v>#VALUE!</v>
      </c>
      <c r="M62" s="156" t="e">
        <f t="shared" si="40"/>
        <v>#VALUE!</v>
      </c>
      <c r="N62" s="124" t="e">
        <f t="shared" si="40"/>
        <v>#VALUE!</v>
      </c>
      <c r="O62" s="124" t="e">
        <f t="shared" si="40"/>
        <v>#VALUE!</v>
      </c>
      <c r="P62" s="124" t="e">
        <f t="shared" si="40"/>
        <v>#VALUE!</v>
      </c>
      <c r="Q62" s="124" t="e">
        <f t="shared" si="40"/>
        <v>#VALUE!</v>
      </c>
      <c r="R62" s="124" t="e">
        <f t="shared" si="40"/>
        <v>#VALUE!</v>
      </c>
      <c r="S62" s="124" t="e">
        <f t="shared" si="40"/>
        <v>#VALUE!</v>
      </c>
      <c r="T62" s="124" t="e">
        <f t="shared" si="40"/>
        <v>#VALUE!</v>
      </c>
      <c r="U62" s="124" t="e">
        <f t="shared" si="40"/>
        <v>#VALUE!</v>
      </c>
      <c r="V62" s="124" t="e">
        <f t="shared" si="40"/>
        <v>#VALUE!</v>
      </c>
      <c r="W62" s="124" t="e">
        <f t="shared" si="40"/>
        <v>#VALUE!</v>
      </c>
      <c r="X62" s="124" t="e">
        <f t="shared" si="40"/>
        <v>#VALUE!</v>
      </c>
      <c r="Y62" s="124" t="e">
        <f t="shared" si="40"/>
        <v>#VALUE!</v>
      </c>
      <c r="Z62" s="124" t="e">
        <f t="shared" si="40"/>
        <v>#VALUE!</v>
      </c>
      <c r="AA62" s="124" t="e">
        <f t="shared" si="40"/>
        <v>#VALUE!</v>
      </c>
      <c r="AB62" s="124" t="e">
        <f t="shared" si="40"/>
        <v>#VALUE!</v>
      </c>
      <c r="AC62" s="124" t="e">
        <f t="shared" si="38"/>
        <v>#VALUE!</v>
      </c>
      <c r="AD62" s="124" t="e">
        <f t="shared" si="38"/>
        <v>#VALUE!</v>
      </c>
      <c r="AE62" s="124" t="e">
        <f t="shared" si="38"/>
        <v>#VALUE!</v>
      </c>
      <c r="AF62" s="124" t="e">
        <f t="shared" si="38"/>
        <v>#VALUE!</v>
      </c>
      <c r="AG62" s="124" t="e">
        <f t="shared" si="38"/>
        <v>#VALUE!</v>
      </c>
      <c r="AH62" s="124" t="e">
        <f t="shared" si="38"/>
        <v>#VALUE!</v>
      </c>
      <c r="AI62" s="124" t="e">
        <f t="shared" si="38"/>
        <v>#VALUE!</v>
      </c>
      <c r="AJ62" s="124" t="e">
        <f t="shared" si="38"/>
        <v>#VALUE!</v>
      </c>
      <c r="AK62" s="124" t="e">
        <f t="shared" si="38"/>
        <v>#VALUE!</v>
      </c>
      <c r="AL62" s="124" t="e">
        <f t="shared" si="38"/>
        <v>#VALUE!</v>
      </c>
      <c r="AM62" s="124" t="e">
        <f t="shared" si="38"/>
        <v>#VALUE!</v>
      </c>
      <c r="AN62" s="124" t="e">
        <f t="shared" si="38"/>
        <v>#VALUE!</v>
      </c>
      <c r="AO62" s="124" t="e">
        <f t="shared" si="38"/>
        <v>#VALUE!</v>
      </c>
      <c r="AP62" s="124" t="e">
        <f t="shared" si="38"/>
        <v>#VALUE!</v>
      </c>
      <c r="AQ62" s="125"/>
      <c r="AR62" s="152" t="e">
        <f t="shared" si="32"/>
        <v>#VALUE!</v>
      </c>
      <c r="AS62" s="124" t="e">
        <f t="shared" si="16"/>
        <v>#VALUE!</v>
      </c>
      <c r="AT62" s="124" t="e">
        <f t="shared" si="17"/>
        <v>#VALUE!</v>
      </c>
      <c r="AU62" s="112"/>
      <c r="AV62" s="158" t="e">
        <f t="shared" si="29"/>
        <v>#VALUE!</v>
      </c>
      <c r="AW62" s="156" t="e">
        <f t="shared" si="41"/>
        <v>#VALUE!</v>
      </c>
      <c r="AX62" s="156" t="e">
        <f t="shared" si="41"/>
        <v>#VALUE!</v>
      </c>
      <c r="AY62" s="156" t="e">
        <f t="shared" si="41"/>
        <v>#VALUE!</v>
      </c>
      <c r="AZ62" s="156" t="e">
        <f t="shared" si="41"/>
        <v>#VALUE!</v>
      </c>
      <c r="BA62" s="156" t="e">
        <f t="shared" si="41"/>
        <v>#VALUE!</v>
      </c>
      <c r="BB62" s="156" t="e">
        <f t="shared" si="41"/>
        <v>#VALUE!</v>
      </c>
      <c r="BC62" s="156" t="e">
        <f t="shared" si="41"/>
        <v>#VALUE!</v>
      </c>
      <c r="BD62" s="156" t="e">
        <f t="shared" si="41"/>
        <v>#VALUE!</v>
      </c>
      <c r="BE62" s="156" t="e">
        <f t="shared" si="41"/>
        <v>#VALUE!</v>
      </c>
      <c r="BF62" s="125"/>
      <c r="BG62" s="152" t="e">
        <f t="shared" si="33"/>
        <v>#VALUE!</v>
      </c>
      <c r="BH62" s="124" t="e">
        <f t="shared" si="19"/>
        <v>#VALUE!</v>
      </c>
      <c r="BI62" s="124" t="e">
        <f t="shared" si="20"/>
        <v>#VALUE!</v>
      </c>
      <c r="BJ62" s="112"/>
      <c r="BK62" s="158" t="e">
        <f t="shared" si="30"/>
        <v>#VALUE!</v>
      </c>
      <c r="BL62" s="156" t="e">
        <f t="shared" si="39"/>
        <v>#VALUE!</v>
      </c>
      <c r="BM62" s="156" t="e">
        <f t="shared" si="39"/>
        <v>#VALUE!</v>
      </c>
      <c r="BN62" s="156" t="e">
        <f t="shared" si="39"/>
        <v>#VALUE!</v>
      </c>
      <c r="BO62" s="156" t="e">
        <f t="shared" si="39"/>
        <v>#VALUE!</v>
      </c>
      <c r="BP62" s="156" t="e">
        <f t="shared" si="39"/>
        <v>#VALUE!</v>
      </c>
      <c r="BQ62" s="156" t="e">
        <f t="shared" si="39"/>
        <v>#VALUE!</v>
      </c>
      <c r="BR62" s="156" t="e">
        <f t="shared" si="39"/>
        <v>#VALUE!</v>
      </c>
      <c r="BS62" s="156" t="e">
        <f t="shared" si="39"/>
        <v>#VALUE!</v>
      </c>
      <c r="BT62" s="156" t="e">
        <f t="shared" si="39"/>
        <v>#VALUE!</v>
      </c>
      <c r="BU62" s="113"/>
    </row>
    <row r="63" spans="1:73" ht="18" customHeight="1" x14ac:dyDescent="0.25">
      <c r="A63" s="111"/>
      <c r="B63" s="127" t="e">
        <f t="shared" si="37"/>
        <v>#VALUE!</v>
      </c>
      <c r="C63" s="112"/>
      <c r="D63" s="183" t="e">
        <f t="shared" si="9"/>
        <v>#VALUE!</v>
      </c>
      <c r="E63" s="183" t="e">
        <f t="shared" si="10"/>
        <v>#VALUE!</v>
      </c>
      <c r="F63" s="183" t="e">
        <f t="shared" si="11"/>
        <v>#VALUE!</v>
      </c>
      <c r="G63" s="112"/>
      <c r="H63" s="152" t="e">
        <f t="shared" si="22"/>
        <v>#VALUE!</v>
      </c>
      <c r="I63" s="124" t="e">
        <f t="shared" si="13"/>
        <v>#VALUE!</v>
      </c>
      <c r="J63" s="124" t="e">
        <f t="shared" si="14"/>
        <v>#VALUE!</v>
      </c>
      <c r="K63" s="112"/>
      <c r="L63" s="158" t="e">
        <f t="shared" si="28"/>
        <v>#VALUE!</v>
      </c>
      <c r="M63" s="156" t="e">
        <f t="shared" si="40"/>
        <v>#VALUE!</v>
      </c>
      <c r="N63" s="124" t="e">
        <f t="shared" si="40"/>
        <v>#VALUE!</v>
      </c>
      <c r="O63" s="124" t="e">
        <f t="shared" si="40"/>
        <v>#VALUE!</v>
      </c>
      <c r="P63" s="124" t="e">
        <f t="shared" si="40"/>
        <v>#VALUE!</v>
      </c>
      <c r="Q63" s="124" t="e">
        <f t="shared" si="40"/>
        <v>#VALUE!</v>
      </c>
      <c r="R63" s="124" t="e">
        <f t="shared" si="40"/>
        <v>#VALUE!</v>
      </c>
      <c r="S63" s="124" t="e">
        <f t="shared" si="40"/>
        <v>#VALUE!</v>
      </c>
      <c r="T63" s="124" t="e">
        <f t="shared" si="40"/>
        <v>#VALUE!</v>
      </c>
      <c r="U63" s="124" t="e">
        <f t="shared" si="40"/>
        <v>#VALUE!</v>
      </c>
      <c r="V63" s="124" t="e">
        <f t="shared" si="40"/>
        <v>#VALUE!</v>
      </c>
      <c r="W63" s="124" t="e">
        <f t="shared" si="40"/>
        <v>#VALUE!</v>
      </c>
      <c r="X63" s="124" t="e">
        <f t="shared" si="40"/>
        <v>#VALUE!</v>
      </c>
      <c r="Y63" s="124" t="e">
        <f t="shared" si="40"/>
        <v>#VALUE!</v>
      </c>
      <c r="Z63" s="124" t="e">
        <f t="shared" si="40"/>
        <v>#VALUE!</v>
      </c>
      <c r="AA63" s="124" t="e">
        <f t="shared" si="40"/>
        <v>#VALUE!</v>
      </c>
      <c r="AB63" s="124" t="e">
        <f t="shared" si="40"/>
        <v>#VALUE!</v>
      </c>
      <c r="AC63" s="124" t="e">
        <f t="shared" si="38"/>
        <v>#VALUE!</v>
      </c>
      <c r="AD63" s="124" t="e">
        <f t="shared" si="38"/>
        <v>#VALUE!</v>
      </c>
      <c r="AE63" s="124" t="e">
        <f t="shared" si="38"/>
        <v>#VALUE!</v>
      </c>
      <c r="AF63" s="124" t="e">
        <f t="shared" si="38"/>
        <v>#VALUE!</v>
      </c>
      <c r="AG63" s="124" t="e">
        <f t="shared" si="38"/>
        <v>#VALUE!</v>
      </c>
      <c r="AH63" s="124" t="e">
        <f t="shared" si="38"/>
        <v>#VALUE!</v>
      </c>
      <c r="AI63" s="124" t="e">
        <f t="shared" si="38"/>
        <v>#VALUE!</v>
      </c>
      <c r="AJ63" s="124" t="e">
        <f t="shared" si="38"/>
        <v>#VALUE!</v>
      </c>
      <c r="AK63" s="124" t="e">
        <f t="shared" si="38"/>
        <v>#VALUE!</v>
      </c>
      <c r="AL63" s="124" t="e">
        <f t="shared" si="38"/>
        <v>#VALUE!</v>
      </c>
      <c r="AM63" s="124" t="e">
        <f t="shared" si="38"/>
        <v>#VALUE!</v>
      </c>
      <c r="AN63" s="124" t="e">
        <f t="shared" si="38"/>
        <v>#VALUE!</v>
      </c>
      <c r="AO63" s="124" t="e">
        <f t="shared" si="38"/>
        <v>#VALUE!</v>
      </c>
      <c r="AP63" s="124" t="e">
        <f t="shared" si="38"/>
        <v>#VALUE!</v>
      </c>
      <c r="AQ63" s="125"/>
      <c r="AR63" s="152" t="e">
        <f t="shared" si="32"/>
        <v>#VALUE!</v>
      </c>
      <c r="AS63" s="124" t="e">
        <f t="shared" si="16"/>
        <v>#VALUE!</v>
      </c>
      <c r="AT63" s="124" t="e">
        <f t="shared" si="17"/>
        <v>#VALUE!</v>
      </c>
      <c r="AU63" s="112"/>
      <c r="AV63" s="158" t="e">
        <f t="shared" si="29"/>
        <v>#VALUE!</v>
      </c>
      <c r="AW63" s="156" t="e">
        <f t="shared" si="41"/>
        <v>#VALUE!</v>
      </c>
      <c r="AX63" s="156" t="e">
        <f t="shared" si="41"/>
        <v>#VALUE!</v>
      </c>
      <c r="AY63" s="156" t="e">
        <f t="shared" si="41"/>
        <v>#VALUE!</v>
      </c>
      <c r="AZ63" s="156" t="e">
        <f t="shared" si="41"/>
        <v>#VALUE!</v>
      </c>
      <c r="BA63" s="156" t="e">
        <f t="shared" si="41"/>
        <v>#VALUE!</v>
      </c>
      <c r="BB63" s="156" t="e">
        <f t="shared" si="41"/>
        <v>#VALUE!</v>
      </c>
      <c r="BC63" s="156" t="e">
        <f t="shared" si="41"/>
        <v>#VALUE!</v>
      </c>
      <c r="BD63" s="156" t="e">
        <f t="shared" si="41"/>
        <v>#VALUE!</v>
      </c>
      <c r="BE63" s="156" t="e">
        <f t="shared" si="41"/>
        <v>#VALUE!</v>
      </c>
      <c r="BF63" s="125"/>
      <c r="BG63" s="152" t="e">
        <f t="shared" si="33"/>
        <v>#VALUE!</v>
      </c>
      <c r="BH63" s="124" t="e">
        <f t="shared" si="19"/>
        <v>#VALUE!</v>
      </c>
      <c r="BI63" s="124" t="e">
        <f t="shared" si="20"/>
        <v>#VALUE!</v>
      </c>
      <c r="BJ63" s="112"/>
      <c r="BK63" s="158" t="e">
        <f t="shared" si="30"/>
        <v>#VALUE!</v>
      </c>
      <c r="BL63" s="156" t="e">
        <f t="shared" si="39"/>
        <v>#VALUE!</v>
      </c>
      <c r="BM63" s="156" t="e">
        <f t="shared" si="39"/>
        <v>#VALUE!</v>
      </c>
      <c r="BN63" s="156" t="e">
        <f t="shared" si="39"/>
        <v>#VALUE!</v>
      </c>
      <c r="BO63" s="156" t="e">
        <f t="shared" si="39"/>
        <v>#VALUE!</v>
      </c>
      <c r="BP63" s="156" t="e">
        <f t="shared" si="39"/>
        <v>#VALUE!</v>
      </c>
      <c r="BQ63" s="156" t="e">
        <f t="shared" si="39"/>
        <v>#VALUE!</v>
      </c>
      <c r="BR63" s="156" t="e">
        <f t="shared" si="39"/>
        <v>#VALUE!</v>
      </c>
      <c r="BS63" s="156" t="e">
        <f t="shared" si="39"/>
        <v>#VALUE!</v>
      </c>
      <c r="BT63" s="156" t="e">
        <f t="shared" si="39"/>
        <v>#VALUE!</v>
      </c>
      <c r="BU63" s="113"/>
    </row>
    <row r="64" spans="1:73" ht="18" customHeight="1" x14ac:dyDescent="0.25">
      <c r="A64" s="111"/>
      <c r="B64" s="127" t="e">
        <f t="shared" si="37"/>
        <v>#VALUE!</v>
      </c>
      <c r="C64" s="112"/>
      <c r="D64" s="183" t="e">
        <f t="shared" si="9"/>
        <v>#VALUE!</v>
      </c>
      <c r="E64" s="183" t="e">
        <f t="shared" si="10"/>
        <v>#VALUE!</v>
      </c>
      <c r="F64" s="183" t="e">
        <f t="shared" si="11"/>
        <v>#VALUE!</v>
      </c>
      <c r="G64" s="112"/>
      <c r="H64" s="152" t="e">
        <f t="shared" si="22"/>
        <v>#VALUE!</v>
      </c>
      <c r="I64" s="124" t="e">
        <f t="shared" si="13"/>
        <v>#VALUE!</v>
      </c>
      <c r="J64" s="124" t="e">
        <f t="shared" si="14"/>
        <v>#VALUE!</v>
      </c>
      <c r="K64" s="112"/>
      <c r="L64" s="158" t="e">
        <f t="shared" si="28"/>
        <v>#VALUE!</v>
      </c>
      <c r="M64" s="156" t="e">
        <f t="shared" si="40"/>
        <v>#VALUE!</v>
      </c>
      <c r="N64" s="124" t="e">
        <f t="shared" si="40"/>
        <v>#VALUE!</v>
      </c>
      <c r="O64" s="124" t="e">
        <f t="shared" si="40"/>
        <v>#VALUE!</v>
      </c>
      <c r="P64" s="124" t="e">
        <f t="shared" si="40"/>
        <v>#VALUE!</v>
      </c>
      <c r="Q64" s="124" t="e">
        <f t="shared" si="40"/>
        <v>#VALUE!</v>
      </c>
      <c r="R64" s="124" t="e">
        <f t="shared" si="40"/>
        <v>#VALUE!</v>
      </c>
      <c r="S64" s="124" t="e">
        <f t="shared" si="40"/>
        <v>#VALUE!</v>
      </c>
      <c r="T64" s="124" t="e">
        <f t="shared" si="40"/>
        <v>#VALUE!</v>
      </c>
      <c r="U64" s="124" t="e">
        <f t="shared" si="40"/>
        <v>#VALUE!</v>
      </c>
      <c r="V64" s="124" t="e">
        <f t="shared" si="40"/>
        <v>#VALUE!</v>
      </c>
      <c r="W64" s="124" t="e">
        <f t="shared" si="40"/>
        <v>#VALUE!</v>
      </c>
      <c r="X64" s="124" t="e">
        <f t="shared" si="40"/>
        <v>#VALUE!</v>
      </c>
      <c r="Y64" s="124" t="e">
        <f t="shared" si="40"/>
        <v>#VALUE!</v>
      </c>
      <c r="Z64" s="124" t="e">
        <f t="shared" si="40"/>
        <v>#VALUE!</v>
      </c>
      <c r="AA64" s="124" t="e">
        <f t="shared" si="40"/>
        <v>#VALUE!</v>
      </c>
      <c r="AB64" s="124" t="e">
        <f t="shared" si="40"/>
        <v>#VALUE!</v>
      </c>
      <c r="AC64" s="124" t="e">
        <f t="shared" si="38"/>
        <v>#VALUE!</v>
      </c>
      <c r="AD64" s="124" t="e">
        <f t="shared" si="38"/>
        <v>#VALUE!</v>
      </c>
      <c r="AE64" s="124" t="e">
        <f t="shared" si="38"/>
        <v>#VALUE!</v>
      </c>
      <c r="AF64" s="124" t="e">
        <f t="shared" si="38"/>
        <v>#VALUE!</v>
      </c>
      <c r="AG64" s="124" t="e">
        <f t="shared" si="38"/>
        <v>#VALUE!</v>
      </c>
      <c r="AH64" s="124" t="e">
        <f t="shared" si="38"/>
        <v>#VALUE!</v>
      </c>
      <c r="AI64" s="124" t="e">
        <f t="shared" si="38"/>
        <v>#VALUE!</v>
      </c>
      <c r="AJ64" s="124" t="e">
        <f t="shared" si="38"/>
        <v>#VALUE!</v>
      </c>
      <c r="AK64" s="124" t="e">
        <f t="shared" si="38"/>
        <v>#VALUE!</v>
      </c>
      <c r="AL64" s="124" t="e">
        <f t="shared" si="38"/>
        <v>#VALUE!</v>
      </c>
      <c r="AM64" s="124" t="e">
        <f t="shared" si="38"/>
        <v>#VALUE!</v>
      </c>
      <c r="AN64" s="124" t="e">
        <f t="shared" si="38"/>
        <v>#VALUE!</v>
      </c>
      <c r="AO64" s="124" t="e">
        <f t="shared" si="38"/>
        <v>#VALUE!</v>
      </c>
      <c r="AP64" s="124" t="e">
        <f t="shared" si="38"/>
        <v>#VALUE!</v>
      </c>
      <c r="AQ64" s="125"/>
      <c r="AR64" s="152" t="e">
        <f t="shared" si="32"/>
        <v>#VALUE!</v>
      </c>
      <c r="AS64" s="124" t="e">
        <f t="shared" si="16"/>
        <v>#VALUE!</v>
      </c>
      <c r="AT64" s="124" t="e">
        <f t="shared" si="17"/>
        <v>#VALUE!</v>
      </c>
      <c r="AU64" s="112"/>
      <c r="AV64" s="158" t="e">
        <f t="shared" si="29"/>
        <v>#VALUE!</v>
      </c>
      <c r="AW64" s="156" t="e">
        <f t="shared" si="41"/>
        <v>#VALUE!</v>
      </c>
      <c r="AX64" s="156" t="e">
        <f t="shared" si="41"/>
        <v>#VALUE!</v>
      </c>
      <c r="AY64" s="156" t="e">
        <f t="shared" si="41"/>
        <v>#VALUE!</v>
      </c>
      <c r="AZ64" s="156" t="e">
        <f t="shared" si="41"/>
        <v>#VALUE!</v>
      </c>
      <c r="BA64" s="156" t="e">
        <f t="shared" si="41"/>
        <v>#VALUE!</v>
      </c>
      <c r="BB64" s="156" t="e">
        <f t="shared" si="41"/>
        <v>#VALUE!</v>
      </c>
      <c r="BC64" s="156" t="e">
        <f t="shared" si="41"/>
        <v>#VALUE!</v>
      </c>
      <c r="BD64" s="156" t="e">
        <f t="shared" si="41"/>
        <v>#VALUE!</v>
      </c>
      <c r="BE64" s="156" t="e">
        <f t="shared" si="41"/>
        <v>#VALUE!</v>
      </c>
      <c r="BF64" s="125"/>
      <c r="BG64" s="152" t="e">
        <f t="shared" si="33"/>
        <v>#VALUE!</v>
      </c>
      <c r="BH64" s="124" t="e">
        <f t="shared" si="19"/>
        <v>#VALUE!</v>
      </c>
      <c r="BI64" s="124" t="e">
        <f t="shared" si="20"/>
        <v>#VALUE!</v>
      </c>
      <c r="BJ64" s="112"/>
      <c r="BK64" s="158" t="e">
        <f t="shared" si="30"/>
        <v>#VALUE!</v>
      </c>
      <c r="BL64" s="156" t="e">
        <f t="shared" si="39"/>
        <v>#VALUE!</v>
      </c>
      <c r="BM64" s="156" t="e">
        <f t="shared" si="39"/>
        <v>#VALUE!</v>
      </c>
      <c r="BN64" s="156" t="e">
        <f t="shared" si="39"/>
        <v>#VALUE!</v>
      </c>
      <c r="BO64" s="156" t="e">
        <f t="shared" si="39"/>
        <v>#VALUE!</v>
      </c>
      <c r="BP64" s="156" t="e">
        <f t="shared" si="39"/>
        <v>#VALUE!</v>
      </c>
      <c r="BQ64" s="156" t="e">
        <f t="shared" si="39"/>
        <v>#VALUE!</v>
      </c>
      <c r="BR64" s="156" t="e">
        <f t="shared" si="39"/>
        <v>#VALUE!</v>
      </c>
      <c r="BS64" s="156" t="e">
        <f t="shared" si="39"/>
        <v>#VALUE!</v>
      </c>
      <c r="BT64" s="156" t="e">
        <f t="shared" si="39"/>
        <v>#VALUE!</v>
      </c>
      <c r="BU64" s="113"/>
    </row>
    <row r="65" spans="1:73" ht="18" customHeight="1" x14ac:dyDescent="0.25">
      <c r="A65" s="111"/>
      <c r="B65" s="127" t="e">
        <f t="shared" si="37"/>
        <v>#VALUE!</v>
      </c>
      <c r="C65" s="112"/>
      <c r="D65" s="183" t="e">
        <f t="shared" si="9"/>
        <v>#VALUE!</v>
      </c>
      <c r="E65" s="183" t="e">
        <f t="shared" si="10"/>
        <v>#VALUE!</v>
      </c>
      <c r="F65" s="183" t="e">
        <f t="shared" si="11"/>
        <v>#VALUE!</v>
      </c>
      <c r="G65" s="112"/>
      <c r="H65" s="152" t="e">
        <f t="shared" si="22"/>
        <v>#VALUE!</v>
      </c>
      <c r="I65" s="124" t="e">
        <f t="shared" si="13"/>
        <v>#VALUE!</v>
      </c>
      <c r="J65" s="124" t="e">
        <f t="shared" si="14"/>
        <v>#VALUE!</v>
      </c>
      <c r="K65" s="112"/>
      <c r="L65" s="158" t="e">
        <f t="shared" si="28"/>
        <v>#VALUE!</v>
      </c>
      <c r="M65" s="156" t="e">
        <f t="shared" si="40"/>
        <v>#VALUE!</v>
      </c>
      <c r="N65" s="124" t="e">
        <f t="shared" si="40"/>
        <v>#VALUE!</v>
      </c>
      <c r="O65" s="124" t="e">
        <f t="shared" si="40"/>
        <v>#VALUE!</v>
      </c>
      <c r="P65" s="124" t="e">
        <f t="shared" si="40"/>
        <v>#VALUE!</v>
      </c>
      <c r="Q65" s="124" t="e">
        <f t="shared" si="40"/>
        <v>#VALUE!</v>
      </c>
      <c r="R65" s="124" t="e">
        <f t="shared" si="40"/>
        <v>#VALUE!</v>
      </c>
      <c r="S65" s="124" t="e">
        <f t="shared" si="40"/>
        <v>#VALUE!</v>
      </c>
      <c r="T65" s="124" t="e">
        <f t="shared" si="40"/>
        <v>#VALUE!</v>
      </c>
      <c r="U65" s="124" t="e">
        <f t="shared" si="40"/>
        <v>#VALUE!</v>
      </c>
      <c r="V65" s="124" t="e">
        <f t="shared" si="40"/>
        <v>#VALUE!</v>
      </c>
      <c r="W65" s="124" t="e">
        <f t="shared" si="40"/>
        <v>#VALUE!</v>
      </c>
      <c r="X65" s="124" t="e">
        <f t="shared" si="40"/>
        <v>#VALUE!</v>
      </c>
      <c r="Y65" s="124" t="e">
        <f t="shared" si="40"/>
        <v>#VALUE!</v>
      </c>
      <c r="Z65" s="124" t="e">
        <f t="shared" si="40"/>
        <v>#VALUE!</v>
      </c>
      <c r="AA65" s="124" t="e">
        <f t="shared" si="40"/>
        <v>#VALUE!</v>
      </c>
      <c r="AB65" s="124" t="e">
        <f t="shared" si="40"/>
        <v>#VALUE!</v>
      </c>
      <c r="AC65" s="124" t="e">
        <f t="shared" si="38"/>
        <v>#VALUE!</v>
      </c>
      <c r="AD65" s="124" t="e">
        <f t="shared" si="38"/>
        <v>#VALUE!</v>
      </c>
      <c r="AE65" s="124" t="e">
        <f t="shared" si="38"/>
        <v>#VALUE!</v>
      </c>
      <c r="AF65" s="124" t="e">
        <f t="shared" si="38"/>
        <v>#VALUE!</v>
      </c>
      <c r="AG65" s="124" t="e">
        <f t="shared" si="38"/>
        <v>#VALUE!</v>
      </c>
      <c r="AH65" s="124" t="e">
        <f t="shared" si="38"/>
        <v>#VALUE!</v>
      </c>
      <c r="AI65" s="124" t="e">
        <f t="shared" si="38"/>
        <v>#VALUE!</v>
      </c>
      <c r="AJ65" s="124" t="e">
        <f t="shared" si="38"/>
        <v>#VALUE!</v>
      </c>
      <c r="AK65" s="124" t="e">
        <f t="shared" si="38"/>
        <v>#VALUE!</v>
      </c>
      <c r="AL65" s="124" t="e">
        <f t="shared" si="38"/>
        <v>#VALUE!</v>
      </c>
      <c r="AM65" s="124" t="e">
        <f t="shared" si="38"/>
        <v>#VALUE!</v>
      </c>
      <c r="AN65" s="124" t="e">
        <f t="shared" si="38"/>
        <v>#VALUE!</v>
      </c>
      <c r="AO65" s="124" t="e">
        <f t="shared" si="38"/>
        <v>#VALUE!</v>
      </c>
      <c r="AP65" s="124" t="e">
        <f t="shared" si="38"/>
        <v>#VALUE!</v>
      </c>
      <c r="AQ65" s="125"/>
      <c r="AR65" s="152" t="e">
        <f t="shared" si="32"/>
        <v>#VALUE!</v>
      </c>
      <c r="AS65" s="124" t="e">
        <f t="shared" si="16"/>
        <v>#VALUE!</v>
      </c>
      <c r="AT65" s="124" t="e">
        <f t="shared" si="17"/>
        <v>#VALUE!</v>
      </c>
      <c r="AU65" s="112"/>
      <c r="AV65" s="158" t="e">
        <f t="shared" si="29"/>
        <v>#VALUE!</v>
      </c>
      <c r="AW65" s="156" t="e">
        <f t="shared" si="41"/>
        <v>#VALUE!</v>
      </c>
      <c r="AX65" s="156" t="e">
        <f t="shared" si="41"/>
        <v>#VALUE!</v>
      </c>
      <c r="AY65" s="156" t="e">
        <f t="shared" si="41"/>
        <v>#VALUE!</v>
      </c>
      <c r="AZ65" s="156" t="e">
        <f t="shared" si="41"/>
        <v>#VALUE!</v>
      </c>
      <c r="BA65" s="156" t="e">
        <f t="shared" si="41"/>
        <v>#VALUE!</v>
      </c>
      <c r="BB65" s="156" t="e">
        <f t="shared" si="41"/>
        <v>#VALUE!</v>
      </c>
      <c r="BC65" s="156" t="e">
        <f t="shared" si="41"/>
        <v>#VALUE!</v>
      </c>
      <c r="BD65" s="156" t="e">
        <f t="shared" si="41"/>
        <v>#VALUE!</v>
      </c>
      <c r="BE65" s="156" t="e">
        <f t="shared" si="41"/>
        <v>#VALUE!</v>
      </c>
      <c r="BF65" s="125"/>
      <c r="BG65" s="152" t="e">
        <f t="shared" si="33"/>
        <v>#VALUE!</v>
      </c>
      <c r="BH65" s="124" t="e">
        <f t="shared" si="19"/>
        <v>#VALUE!</v>
      </c>
      <c r="BI65" s="124" t="e">
        <f t="shared" si="20"/>
        <v>#VALUE!</v>
      </c>
      <c r="BJ65" s="112"/>
      <c r="BK65" s="158" t="e">
        <f t="shared" si="30"/>
        <v>#VALUE!</v>
      </c>
      <c r="BL65" s="156" t="e">
        <f t="shared" si="39"/>
        <v>#VALUE!</v>
      </c>
      <c r="BM65" s="156" t="e">
        <f t="shared" si="39"/>
        <v>#VALUE!</v>
      </c>
      <c r="BN65" s="156" t="e">
        <f t="shared" si="39"/>
        <v>#VALUE!</v>
      </c>
      <c r="BO65" s="156" t="e">
        <f t="shared" si="39"/>
        <v>#VALUE!</v>
      </c>
      <c r="BP65" s="156" t="e">
        <f t="shared" si="39"/>
        <v>#VALUE!</v>
      </c>
      <c r="BQ65" s="156" t="e">
        <f t="shared" si="39"/>
        <v>#VALUE!</v>
      </c>
      <c r="BR65" s="156" t="e">
        <f t="shared" si="39"/>
        <v>#VALUE!</v>
      </c>
      <c r="BS65" s="156" t="e">
        <f t="shared" si="39"/>
        <v>#VALUE!</v>
      </c>
      <c r="BT65" s="156" t="e">
        <f t="shared" si="39"/>
        <v>#VALUE!</v>
      </c>
      <c r="BU65" s="113"/>
    </row>
    <row r="66" spans="1:73" ht="18" customHeight="1" x14ac:dyDescent="0.25">
      <c r="A66" s="111"/>
      <c r="B66" s="127" t="e">
        <f>DATE(YEAR(B65),MONTH(B65)+1,DAY(B65))</f>
        <v>#VALUE!</v>
      </c>
      <c r="C66" s="112"/>
      <c r="D66" s="183" t="e">
        <f t="shared" si="9"/>
        <v>#VALUE!</v>
      </c>
      <c r="E66" s="183" t="e">
        <f t="shared" si="10"/>
        <v>#VALUE!</v>
      </c>
      <c r="F66" s="183" t="e">
        <f t="shared" si="11"/>
        <v>#VALUE!</v>
      </c>
      <c r="G66" s="112"/>
      <c r="H66" s="152" t="e">
        <f t="shared" si="22"/>
        <v>#VALUE!</v>
      </c>
      <c r="I66" s="124" t="e">
        <f t="shared" si="13"/>
        <v>#VALUE!</v>
      </c>
      <c r="J66" s="124" t="e">
        <f t="shared" si="14"/>
        <v>#VALUE!</v>
      </c>
      <c r="K66" s="112"/>
      <c r="L66" s="158" t="e">
        <f t="shared" si="28"/>
        <v>#VALUE!</v>
      </c>
      <c r="M66" s="156" t="e">
        <f t="shared" si="40"/>
        <v>#VALUE!</v>
      </c>
      <c r="N66" s="124" t="e">
        <f t="shared" si="40"/>
        <v>#VALUE!</v>
      </c>
      <c r="O66" s="124" t="e">
        <f t="shared" si="40"/>
        <v>#VALUE!</v>
      </c>
      <c r="P66" s="124" t="e">
        <f t="shared" si="40"/>
        <v>#VALUE!</v>
      </c>
      <c r="Q66" s="124" t="e">
        <f t="shared" si="40"/>
        <v>#VALUE!</v>
      </c>
      <c r="R66" s="124" t="e">
        <f t="shared" si="40"/>
        <v>#VALUE!</v>
      </c>
      <c r="S66" s="124" t="e">
        <f t="shared" si="40"/>
        <v>#VALUE!</v>
      </c>
      <c r="T66" s="124" t="e">
        <f t="shared" si="40"/>
        <v>#VALUE!</v>
      </c>
      <c r="U66" s="124" t="e">
        <f t="shared" si="40"/>
        <v>#VALUE!</v>
      </c>
      <c r="V66" s="124" t="e">
        <f t="shared" si="40"/>
        <v>#VALUE!</v>
      </c>
      <c r="W66" s="124" t="e">
        <f t="shared" si="40"/>
        <v>#VALUE!</v>
      </c>
      <c r="X66" s="124" t="e">
        <f t="shared" si="40"/>
        <v>#VALUE!</v>
      </c>
      <c r="Y66" s="124" t="e">
        <f t="shared" si="40"/>
        <v>#VALUE!</v>
      </c>
      <c r="Z66" s="124" t="e">
        <f t="shared" si="40"/>
        <v>#VALUE!</v>
      </c>
      <c r="AA66" s="124" t="e">
        <f t="shared" si="40"/>
        <v>#VALUE!</v>
      </c>
      <c r="AB66" s="124" t="e">
        <f t="shared" si="40"/>
        <v>#VALUE!</v>
      </c>
      <c r="AC66" s="124" t="e">
        <f t="shared" si="38"/>
        <v>#VALUE!</v>
      </c>
      <c r="AD66" s="124" t="e">
        <f t="shared" si="38"/>
        <v>#VALUE!</v>
      </c>
      <c r="AE66" s="124" t="e">
        <f t="shared" si="38"/>
        <v>#VALUE!</v>
      </c>
      <c r="AF66" s="124" t="e">
        <f t="shared" si="38"/>
        <v>#VALUE!</v>
      </c>
      <c r="AG66" s="124" t="e">
        <f t="shared" si="38"/>
        <v>#VALUE!</v>
      </c>
      <c r="AH66" s="124" t="e">
        <f t="shared" si="38"/>
        <v>#VALUE!</v>
      </c>
      <c r="AI66" s="124" t="e">
        <f t="shared" si="38"/>
        <v>#VALUE!</v>
      </c>
      <c r="AJ66" s="124" t="e">
        <f t="shared" si="38"/>
        <v>#VALUE!</v>
      </c>
      <c r="AK66" s="124" t="e">
        <f t="shared" si="38"/>
        <v>#VALUE!</v>
      </c>
      <c r="AL66" s="124" t="e">
        <f t="shared" si="38"/>
        <v>#VALUE!</v>
      </c>
      <c r="AM66" s="124" t="e">
        <f t="shared" si="38"/>
        <v>#VALUE!</v>
      </c>
      <c r="AN66" s="124" t="e">
        <f t="shared" si="38"/>
        <v>#VALUE!</v>
      </c>
      <c r="AO66" s="124" t="e">
        <f t="shared" si="38"/>
        <v>#VALUE!</v>
      </c>
      <c r="AP66" s="124" t="e">
        <f t="shared" si="38"/>
        <v>#VALUE!</v>
      </c>
      <c r="AQ66" s="125"/>
      <c r="AR66" s="152" t="e">
        <f t="shared" si="32"/>
        <v>#VALUE!</v>
      </c>
      <c r="AS66" s="124" t="e">
        <f t="shared" si="16"/>
        <v>#VALUE!</v>
      </c>
      <c r="AT66" s="124" t="e">
        <f t="shared" si="17"/>
        <v>#VALUE!</v>
      </c>
      <c r="AU66" s="112"/>
      <c r="AV66" s="158" t="e">
        <f t="shared" si="29"/>
        <v>#VALUE!</v>
      </c>
      <c r="AW66" s="156" t="e">
        <f t="shared" si="41"/>
        <v>#VALUE!</v>
      </c>
      <c r="AX66" s="156" t="e">
        <f t="shared" si="41"/>
        <v>#VALUE!</v>
      </c>
      <c r="AY66" s="156" t="e">
        <f t="shared" si="41"/>
        <v>#VALUE!</v>
      </c>
      <c r="AZ66" s="156" t="e">
        <f t="shared" si="41"/>
        <v>#VALUE!</v>
      </c>
      <c r="BA66" s="156" t="e">
        <f t="shared" si="41"/>
        <v>#VALUE!</v>
      </c>
      <c r="BB66" s="156" t="e">
        <f t="shared" si="41"/>
        <v>#VALUE!</v>
      </c>
      <c r="BC66" s="156" t="e">
        <f t="shared" si="41"/>
        <v>#VALUE!</v>
      </c>
      <c r="BD66" s="156" t="e">
        <f t="shared" si="41"/>
        <v>#VALUE!</v>
      </c>
      <c r="BE66" s="156" t="e">
        <f t="shared" si="41"/>
        <v>#VALUE!</v>
      </c>
      <c r="BF66" s="125"/>
      <c r="BG66" s="152" t="e">
        <f t="shared" si="33"/>
        <v>#VALUE!</v>
      </c>
      <c r="BH66" s="124" t="e">
        <f t="shared" si="19"/>
        <v>#VALUE!</v>
      </c>
      <c r="BI66" s="124" t="e">
        <f t="shared" si="20"/>
        <v>#VALUE!</v>
      </c>
      <c r="BJ66" s="112"/>
      <c r="BK66" s="158" t="e">
        <f t="shared" si="30"/>
        <v>#VALUE!</v>
      </c>
      <c r="BL66" s="156" t="e">
        <f t="shared" si="39"/>
        <v>#VALUE!</v>
      </c>
      <c r="BM66" s="156" t="e">
        <f t="shared" si="39"/>
        <v>#VALUE!</v>
      </c>
      <c r="BN66" s="156" t="e">
        <f t="shared" si="39"/>
        <v>#VALUE!</v>
      </c>
      <c r="BO66" s="156" t="e">
        <f t="shared" si="39"/>
        <v>#VALUE!</v>
      </c>
      <c r="BP66" s="156" t="e">
        <f t="shared" si="39"/>
        <v>#VALUE!</v>
      </c>
      <c r="BQ66" s="156" t="e">
        <f t="shared" si="39"/>
        <v>#VALUE!</v>
      </c>
      <c r="BR66" s="156" t="e">
        <f t="shared" si="39"/>
        <v>#VALUE!</v>
      </c>
      <c r="BS66" s="156" t="e">
        <f t="shared" si="39"/>
        <v>#VALUE!</v>
      </c>
      <c r="BT66" s="156" t="e">
        <f t="shared" si="39"/>
        <v>#VALUE!</v>
      </c>
      <c r="BU66" s="113"/>
    </row>
    <row r="67" spans="1:73" ht="18" customHeight="1" x14ac:dyDescent="0.25">
      <c r="A67" s="111"/>
      <c r="B67" s="127" t="e">
        <f>DATE(YEAR(B66),MONTH(B66)+1,DAY(B66))</f>
        <v>#VALUE!</v>
      </c>
      <c r="C67" s="112"/>
      <c r="D67" s="183" t="e">
        <f t="shared" si="9"/>
        <v>#VALUE!</v>
      </c>
      <c r="E67" s="183" t="e">
        <f t="shared" si="10"/>
        <v>#VALUE!</v>
      </c>
      <c r="F67" s="183" t="e">
        <f t="shared" si="11"/>
        <v>#VALUE!</v>
      </c>
      <c r="G67" s="112"/>
      <c r="H67" s="152" t="e">
        <f t="shared" si="22"/>
        <v>#VALUE!</v>
      </c>
      <c r="I67" s="124" t="e">
        <f t="shared" si="13"/>
        <v>#VALUE!</v>
      </c>
      <c r="J67" s="124" t="e">
        <f t="shared" si="14"/>
        <v>#VALUE!</v>
      </c>
      <c r="K67" s="112"/>
      <c r="L67" s="158" t="e">
        <f t="shared" si="28"/>
        <v>#VALUE!</v>
      </c>
      <c r="M67" s="156" t="e">
        <f t="shared" si="40"/>
        <v>#VALUE!</v>
      </c>
      <c r="N67" s="124" t="e">
        <f t="shared" si="40"/>
        <v>#VALUE!</v>
      </c>
      <c r="O67" s="124" t="e">
        <f t="shared" si="40"/>
        <v>#VALUE!</v>
      </c>
      <c r="P67" s="124" t="e">
        <f t="shared" si="40"/>
        <v>#VALUE!</v>
      </c>
      <c r="Q67" s="124" t="e">
        <f t="shared" si="40"/>
        <v>#VALUE!</v>
      </c>
      <c r="R67" s="124" t="e">
        <f t="shared" si="40"/>
        <v>#VALUE!</v>
      </c>
      <c r="S67" s="124" t="e">
        <f t="shared" si="40"/>
        <v>#VALUE!</v>
      </c>
      <c r="T67" s="124" t="e">
        <f t="shared" si="40"/>
        <v>#VALUE!</v>
      </c>
      <c r="U67" s="124" t="e">
        <f t="shared" si="40"/>
        <v>#VALUE!</v>
      </c>
      <c r="V67" s="124" t="e">
        <f t="shared" si="40"/>
        <v>#VALUE!</v>
      </c>
      <c r="W67" s="124" t="e">
        <f t="shared" si="40"/>
        <v>#VALUE!</v>
      </c>
      <c r="X67" s="124" t="e">
        <f t="shared" si="40"/>
        <v>#VALUE!</v>
      </c>
      <c r="Y67" s="124" t="e">
        <f t="shared" si="40"/>
        <v>#VALUE!</v>
      </c>
      <c r="Z67" s="124" t="e">
        <f t="shared" si="40"/>
        <v>#VALUE!</v>
      </c>
      <c r="AA67" s="124" t="e">
        <f t="shared" si="40"/>
        <v>#VALUE!</v>
      </c>
      <c r="AB67" s="124" t="e">
        <f t="shared" si="40"/>
        <v>#VALUE!</v>
      </c>
      <c r="AC67" s="124" t="e">
        <f t="shared" si="38"/>
        <v>#VALUE!</v>
      </c>
      <c r="AD67" s="124" t="e">
        <f t="shared" si="38"/>
        <v>#VALUE!</v>
      </c>
      <c r="AE67" s="124" t="e">
        <f t="shared" si="38"/>
        <v>#VALUE!</v>
      </c>
      <c r="AF67" s="124" t="e">
        <f t="shared" si="38"/>
        <v>#VALUE!</v>
      </c>
      <c r="AG67" s="124" t="e">
        <f t="shared" si="38"/>
        <v>#VALUE!</v>
      </c>
      <c r="AH67" s="124" t="e">
        <f t="shared" si="38"/>
        <v>#VALUE!</v>
      </c>
      <c r="AI67" s="124" t="e">
        <f t="shared" si="38"/>
        <v>#VALUE!</v>
      </c>
      <c r="AJ67" s="124" t="e">
        <f t="shared" si="38"/>
        <v>#VALUE!</v>
      </c>
      <c r="AK67" s="124" t="e">
        <f t="shared" si="38"/>
        <v>#VALUE!</v>
      </c>
      <c r="AL67" s="124" t="e">
        <f t="shared" si="38"/>
        <v>#VALUE!</v>
      </c>
      <c r="AM67" s="124" t="e">
        <f t="shared" si="38"/>
        <v>#VALUE!</v>
      </c>
      <c r="AN67" s="124" t="e">
        <f t="shared" si="38"/>
        <v>#VALUE!</v>
      </c>
      <c r="AO67" s="124" t="e">
        <f t="shared" si="38"/>
        <v>#VALUE!</v>
      </c>
      <c r="AP67" s="124" t="e">
        <f t="shared" si="38"/>
        <v>#VALUE!</v>
      </c>
      <c r="AQ67" s="125"/>
      <c r="AR67" s="152" t="e">
        <f t="shared" si="32"/>
        <v>#VALUE!</v>
      </c>
      <c r="AS67" s="124" t="e">
        <f t="shared" si="16"/>
        <v>#VALUE!</v>
      </c>
      <c r="AT67" s="124" t="e">
        <f t="shared" si="17"/>
        <v>#VALUE!</v>
      </c>
      <c r="AU67" s="112"/>
      <c r="AV67" s="158" t="e">
        <f t="shared" si="29"/>
        <v>#VALUE!</v>
      </c>
      <c r="AW67" s="156" t="e">
        <f t="shared" si="41"/>
        <v>#VALUE!</v>
      </c>
      <c r="AX67" s="156" t="e">
        <f t="shared" si="41"/>
        <v>#VALUE!</v>
      </c>
      <c r="AY67" s="156" t="e">
        <f t="shared" si="41"/>
        <v>#VALUE!</v>
      </c>
      <c r="AZ67" s="156" t="e">
        <f t="shared" si="41"/>
        <v>#VALUE!</v>
      </c>
      <c r="BA67" s="156" t="e">
        <f t="shared" si="41"/>
        <v>#VALUE!</v>
      </c>
      <c r="BB67" s="156" t="e">
        <f t="shared" si="41"/>
        <v>#VALUE!</v>
      </c>
      <c r="BC67" s="156" t="e">
        <f t="shared" si="41"/>
        <v>#VALUE!</v>
      </c>
      <c r="BD67" s="156" t="e">
        <f t="shared" si="41"/>
        <v>#VALUE!</v>
      </c>
      <c r="BE67" s="156" t="e">
        <f t="shared" si="41"/>
        <v>#VALUE!</v>
      </c>
      <c r="BF67" s="125"/>
      <c r="BG67" s="152" t="e">
        <f t="shared" si="33"/>
        <v>#VALUE!</v>
      </c>
      <c r="BH67" s="124" t="e">
        <f t="shared" si="19"/>
        <v>#VALUE!</v>
      </c>
      <c r="BI67" s="124" t="e">
        <f t="shared" si="20"/>
        <v>#VALUE!</v>
      </c>
      <c r="BJ67" s="112"/>
      <c r="BK67" s="158" t="e">
        <f t="shared" si="30"/>
        <v>#VALUE!</v>
      </c>
      <c r="BL67" s="156" t="e">
        <f t="shared" si="39"/>
        <v>#VALUE!</v>
      </c>
      <c r="BM67" s="156" t="e">
        <f t="shared" si="39"/>
        <v>#VALUE!</v>
      </c>
      <c r="BN67" s="156" t="e">
        <f t="shared" si="39"/>
        <v>#VALUE!</v>
      </c>
      <c r="BO67" s="156" t="e">
        <f t="shared" si="39"/>
        <v>#VALUE!</v>
      </c>
      <c r="BP67" s="156" t="e">
        <f t="shared" si="39"/>
        <v>#VALUE!</v>
      </c>
      <c r="BQ67" s="156" t="e">
        <f t="shared" si="39"/>
        <v>#VALUE!</v>
      </c>
      <c r="BR67" s="156" t="e">
        <f t="shared" si="39"/>
        <v>#VALUE!</v>
      </c>
      <c r="BS67" s="156" t="e">
        <f t="shared" si="39"/>
        <v>#VALUE!</v>
      </c>
      <c r="BT67" s="156" t="e">
        <f t="shared" si="39"/>
        <v>#VALUE!</v>
      </c>
      <c r="BU67" s="113"/>
    </row>
    <row r="68" spans="1:73" ht="18" customHeight="1" x14ac:dyDescent="0.25">
      <c r="A68" s="111"/>
      <c r="B68" s="127" t="e">
        <f t="shared" ref="B68:B71" si="42">DATE(YEAR(B67),MONTH(B67)+1,DAY(B67))</f>
        <v>#VALUE!</v>
      </c>
      <c r="C68" s="112"/>
      <c r="D68" s="183" t="e">
        <f t="shared" si="9"/>
        <v>#VALUE!</v>
      </c>
      <c r="E68" s="183" t="e">
        <f t="shared" si="10"/>
        <v>#VALUE!</v>
      </c>
      <c r="F68" s="183" t="e">
        <f t="shared" si="11"/>
        <v>#VALUE!</v>
      </c>
      <c r="G68" s="112"/>
      <c r="H68" s="152" t="e">
        <f t="shared" si="22"/>
        <v>#VALUE!</v>
      </c>
      <c r="I68" s="124" t="e">
        <f t="shared" si="13"/>
        <v>#VALUE!</v>
      </c>
      <c r="J68" s="124" t="e">
        <f t="shared" si="14"/>
        <v>#VALUE!</v>
      </c>
      <c r="K68" s="112"/>
      <c r="L68" s="158" t="e">
        <f t="shared" si="28"/>
        <v>#VALUE!</v>
      </c>
      <c r="M68" s="156" t="e">
        <f t="shared" si="40"/>
        <v>#VALUE!</v>
      </c>
      <c r="N68" s="124" t="e">
        <f t="shared" si="40"/>
        <v>#VALUE!</v>
      </c>
      <c r="O68" s="124" t="e">
        <f t="shared" si="40"/>
        <v>#VALUE!</v>
      </c>
      <c r="P68" s="124" t="e">
        <f t="shared" si="40"/>
        <v>#VALUE!</v>
      </c>
      <c r="Q68" s="124" t="e">
        <f t="shared" si="40"/>
        <v>#VALUE!</v>
      </c>
      <c r="R68" s="124" t="e">
        <f t="shared" si="40"/>
        <v>#VALUE!</v>
      </c>
      <c r="S68" s="124" t="e">
        <f t="shared" si="40"/>
        <v>#VALUE!</v>
      </c>
      <c r="T68" s="124" t="e">
        <f t="shared" si="40"/>
        <v>#VALUE!</v>
      </c>
      <c r="U68" s="124" t="e">
        <f t="shared" si="40"/>
        <v>#VALUE!</v>
      </c>
      <c r="V68" s="124" t="e">
        <f t="shared" si="40"/>
        <v>#VALUE!</v>
      </c>
      <c r="W68" s="124" t="e">
        <f t="shared" si="40"/>
        <v>#VALUE!</v>
      </c>
      <c r="X68" s="124" t="e">
        <f t="shared" si="40"/>
        <v>#VALUE!</v>
      </c>
      <c r="Y68" s="124" t="e">
        <f t="shared" si="40"/>
        <v>#VALUE!</v>
      </c>
      <c r="Z68" s="124" t="e">
        <f t="shared" si="40"/>
        <v>#VALUE!</v>
      </c>
      <c r="AA68" s="124" t="e">
        <f t="shared" si="40"/>
        <v>#VALUE!</v>
      </c>
      <c r="AB68" s="124" t="e">
        <f t="shared" si="40"/>
        <v>#VALUE!</v>
      </c>
      <c r="AC68" s="124" t="e">
        <f t="shared" si="38"/>
        <v>#VALUE!</v>
      </c>
      <c r="AD68" s="124" t="e">
        <f t="shared" si="38"/>
        <v>#VALUE!</v>
      </c>
      <c r="AE68" s="124" t="e">
        <f t="shared" si="38"/>
        <v>#VALUE!</v>
      </c>
      <c r="AF68" s="124" t="e">
        <f t="shared" si="38"/>
        <v>#VALUE!</v>
      </c>
      <c r="AG68" s="124" t="e">
        <f t="shared" si="38"/>
        <v>#VALUE!</v>
      </c>
      <c r="AH68" s="124" t="e">
        <f t="shared" si="38"/>
        <v>#VALUE!</v>
      </c>
      <c r="AI68" s="124" t="e">
        <f t="shared" si="38"/>
        <v>#VALUE!</v>
      </c>
      <c r="AJ68" s="124" t="e">
        <f t="shared" si="38"/>
        <v>#VALUE!</v>
      </c>
      <c r="AK68" s="124" t="e">
        <f t="shared" si="38"/>
        <v>#VALUE!</v>
      </c>
      <c r="AL68" s="124" t="e">
        <f t="shared" si="38"/>
        <v>#VALUE!</v>
      </c>
      <c r="AM68" s="124" t="e">
        <f t="shared" si="38"/>
        <v>#VALUE!</v>
      </c>
      <c r="AN68" s="124" t="e">
        <f t="shared" si="38"/>
        <v>#VALUE!</v>
      </c>
      <c r="AO68" s="124" t="e">
        <f t="shared" si="38"/>
        <v>#VALUE!</v>
      </c>
      <c r="AP68" s="124" t="e">
        <f t="shared" si="38"/>
        <v>#VALUE!</v>
      </c>
      <c r="AQ68" s="125"/>
      <c r="AR68" s="152" t="e">
        <f t="shared" si="32"/>
        <v>#VALUE!</v>
      </c>
      <c r="AS68" s="124" t="e">
        <f t="shared" si="16"/>
        <v>#VALUE!</v>
      </c>
      <c r="AT68" s="124" t="e">
        <f t="shared" si="17"/>
        <v>#VALUE!</v>
      </c>
      <c r="AU68" s="112"/>
      <c r="AV68" s="158" t="e">
        <f t="shared" si="29"/>
        <v>#VALUE!</v>
      </c>
      <c r="AW68" s="156" t="e">
        <f t="shared" si="41"/>
        <v>#VALUE!</v>
      </c>
      <c r="AX68" s="156" t="e">
        <f t="shared" si="41"/>
        <v>#VALUE!</v>
      </c>
      <c r="AY68" s="156" t="e">
        <f t="shared" si="41"/>
        <v>#VALUE!</v>
      </c>
      <c r="AZ68" s="156" t="e">
        <f t="shared" si="41"/>
        <v>#VALUE!</v>
      </c>
      <c r="BA68" s="156" t="e">
        <f t="shared" si="41"/>
        <v>#VALUE!</v>
      </c>
      <c r="BB68" s="156" t="e">
        <f t="shared" si="41"/>
        <v>#VALUE!</v>
      </c>
      <c r="BC68" s="156" t="e">
        <f t="shared" si="41"/>
        <v>#VALUE!</v>
      </c>
      <c r="BD68" s="156" t="e">
        <f t="shared" si="41"/>
        <v>#VALUE!</v>
      </c>
      <c r="BE68" s="156" t="e">
        <f t="shared" si="41"/>
        <v>#VALUE!</v>
      </c>
      <c r="BF68" s="125"/>
      <c r="BG68" s="152" t="e">
        <f t="shared" si="33"/>
        <v>#VALUE!</v>
      </c>
      <c r="BH68" s="124" t="e">
        <f t="shared" si="19"/>
        <v>#VALUE!</v>
      </c>
      <c r="BI68" s="124" t="e">
        <f t="shared" si="20"/>
        <v>#VALUE!</v>
      </c>
      <c r="BJ68" s="112"/>
      <c r="BK68" s="158" t="e">
        <f t="shared" si="30"/>
        <v>#VALUE!</v>
      </c>
      <c r="BL68" s="156" t="e">
        <f t="shared" si="39"/>
        <v>#VALUE!</v>
      </c>
      <c r="BM68" s="156" t="e">
        <f t="shared" si="39"/>
        <v>#VALUE!</v>
      </c>
      <c r="BN68" s="156" t="e">
        <f t="shared" si="39"/>
        <v>#VALUE!</v>
      </c>
      <c r="BO68" s="156" t="e">
        <f t="shared" si="39"/>
        <v>#VALUE!</v>
      </c>
      <c r="BP68" s="156" t="e">
        <f t="shared" si="39"/>
        <v>#VALUE!</v>
      </c>
      <c r="BQ68" s="156" t="e">
        <f t="shared" si="39"/>
        <v>#VALUE!</v>
      </c>
      <c r="BR68" s="156" t="e">
        <f t="shared" si="39"/>
        <v>#VALUE!</v>
      </c>
      <c r="BS68" s="156" t="e">
        <f t="shared" si="39"/>
        <v>#VALUE!</v>
      </c>
      <c r="BT68" s="156" t="e">
        <f t="shared" si="39"/>
        <v>#VALUE!</v>
      </c>
      <c r="BU68" s="113"/>
    </row>
    <row r="69" spans="1:73" ht="18" customHeight="1" x14ac:dyDescent="0.25">
      <c r="A69" s="111"/>
      <c r="B69" s="127" t="e">
        <f t="shared" si="42"/>
        <v>#VALUE!</v>
      </c>
      <c r="C69" s="112"/>
      <c r="D69" s="183" t="e">
        <f t="shared" si="9"/>
        <v>#VALUE!</v>
      </c>
      <c r="E69" s="183" t="e">
        <f t="shared" si="10"/>
        <v>#VALUE!</v>
      </c>
      <c r="F69" s="183" t="e">
        <f t="shared" si="11"/>
        <v>#VALUE!</v>
      </c>
      <c r="G69" s="112"/>
      <c r="H69" s="152" t="e">
        <f t="shared" si="22"/>
        <v>#VALUE!</v>
      </c>
      <c r="I69" s="124" t="e">
        <f t="shared" si="13"/>
        <v>#VALUE!</v>
      </c>
      <c r="J69" s="124" t="e">
        <f t="shared" si="14"/>
        <v>#VALUE!</v>
      </c>
      <c r="K69" s="112"/>
      <c r="L69" s="158" t="e">
        <f t="shared" si="28"/>
        <v>#VALUE!</v>
      </c>
      <c r="M69" s="156" t="e">
        <f t="shared" si="40"/>
        <v>#VALUE!</v>
      </c>
      <c r="N69" s="124" t="e">
        <f t="shared" si="40"/>
        <v>#VALUE!</v>
      </c>
      <c r="O69" s="124" t="e">
        <f t="shared" si="40"/>
        <v>#VALUE!</v>
      </c>
      <c r="P69" s="124" t="e">
        <f t="shared" si="40"/>
        <v>#VALUE!</v>
      </c>
      <c r="Q69" s="124" t="e">
        <f t="shared" si="40"/>
        <v>#VALUE!</v>
      </c>
      <c r="R69" s="124" t="e">
        <f t="shared" si="40"/>
        <v>#VALUE!</v>
      </c>
      <c r="S69" s="124" t="e">
        <f t="shared" si="40"/>
        <v>#VALUE!</v>
      </c>
      <c r="T69" s="124" t="e">
        <f t="shared" si="40"/>
        <v>#VALUE!</v>
      </c>
      <c r="U69" s="124" t="e">
        <f t="shared" si="40"/>
        <v>#VALUE!</v>
      </c>
      <c r="V69" s="124" t="e">
        <f t="shared" si="40"/>
        <v>#VALUE!</v>
      </c>
      <c r="W69" s="124" t="e">
        <f t="shared" si="40"/>
        <v>#VALUE!</v>
      </c>
      <c r="X69" s="124" t="e">
        <f t="shared" si="40"/>
        <v>#VALUE!</v>
      </c>
      <c r="Y69" s="124" t="e">
        <f t="shared" si="40"/>
        <v>#VALUE!</v>
      </c>
      <c r="Z69" s="124" t="e">
        <f t="shared" si="40"/>
        <v>#VALUE!</v>
      </c>
      <c r="AA69" s="124" t="e">
        <f t="shared" si="40"/>
        <v>#VALUE!</v>
      </c>
      <c r="AB69" s="124" t="e">
        <f t="shared" si="40"/>
        <v>#VALUE!</v>
      </c>
      <c r="AC69" s="124" t="e">
        <f t="shared" si="38"/>
        <v>#VALUE!</v>
      </c>
      <c r="AD69" s="124" t="e">
        <f t="shared" si="38"/>
        <v>#VALUE!</v>
      </c>
      <c r="AE69" s="124" t="e">
        <f t="shared" si="38"/>
        <v>#VALUE!</v>
      </c>
      <c r="AF69" s="124" t="e">
        <f t="shared" si="38"/>
        <v>#VALUE!</v>
      </c>
      <c r="AG69" s="124" t="e">
        <f t="shared" si="38"/>
        <v>#VALUE!</v>
      </c>
      <c r="AH69" s="124" t="e">
        <f t="shared" si="38"/>
        <v>#VALUE!</v>
      </c>
      <c r="AI69" s="124" t="e">
        <f t="shared" si="38"/>
        <v>#VALUE!</v>
      </c>
      <c r="AJ69" s="124" t="e">
        <f t="shared" si="38"/>
        <v>#VALUE!</v>
      </c>
      <c r="AK69" s="124" t="e">
        <f t="shared" si="38"/>
        <v>#VALUE!</v>
      </c>
      <c r="AL69" s="124" t="e">
        <f t="shared" si="38"/>
        <v>#VALUE!</v>
      </c>
      <c r="AM69" s="124" t="e">
        <f t="shared" si="38"/>
        <v>#VALUE!</v>
      </c>
      <c r="AN69" s="124" t="e">
        <f t="shared" si="38"/>
        <v>#VALUE!</v>
      </c>
      <c r="AO69" s="124" t="e">
        <f t="shared" si="38"/>
        <v>#VALUE!</v>
      </c>
      <c r="AP69" s="124" t="e">
        <f t="shared" si="38"/>
        <v>#VALUE!</v>
      </c>
      <c r="AQ69" s="125"/>
      <c r="AR69" s="152" t="e">
        <f t="shared" si="32"/>
        <v>#VALUE!</v>
      </c>
      <c r="AS69" s="124" t="e">
        <f t="shared" si="16"/>
        <v>#VALUE!</v>
      </c>
      <c r="AT69" s="124" t="e">
        <f t="shared" si="17"/>
        <v>#VALUE!</v>
      </c>
      <c r="AU69" s="112"/>
      <c r="AV69" s="158" t="e">
        <f t="shared" si="29"/>
        <v>#VALUE!</v>
      </c>
      <c r="AW69" s="156" t="e">
        <f t="shared" si="41"/>
        <v>#VALUE!</v>
      </c>
      <c r="AX69" s="156" t="e">
        <f t="shared" si="41"/>
        <v>#VALUE!</v>
      </c>
      <c r="AY69" s="156" t="e">
        <f t="shared" si="41"/>
        <v>#VALUE!</v>
      </c>
      <c r="AZ69" s="156" t="e">
        <f t="shared" si="41"/>
        <v>#VALUE!</v>
      </c>
      <c r="BA69" s="156" t="e">
        <f t="shared" si="41"/>
        <v>#VALUE!</v>
      </c>
      <c r="BB69" s="156" t="e">
        <f t="shared" si="41"/>
        <v>#VALUE!</v>
      </c>
      <c r="BC69" s="156" t="e">
        <f t="shared" si="41"/>
        <v>#VALUE!</v>
      </c>
      <c r="BD69" s="156" t="e">
        <f t="shared" si="41"/>
        <v>#VALUE!</v>
      </c>
      <c r="BE69" s="156" t="e">
        <f t="shared" si="41"/>
        <v>#VALUE!</v>
      </c>
      <c r="BF69" s="125"/>
      <c r="BG69" s="152" t="e">
        <f t="shared" si="33"/>
        <v>#VALUE!</v>
      </c>
      <c r="BH69" s="124" t="e">
        <f t="shared" si="19"/>
        <v>#VALUE!</v>
      </c>
      <c r="BI69" s="124" t="e">
        <f t="shared" si="20"/>
        <v>#VALUE!</v>
      </c>
      <c r="BJ69" s="112"/>
      <c r="BK69" s="158" t="e">
        <f t="shared" si="30"/>
        <v>#VALUE!</v>
      </c>
      <c r="BL69" s="156" t="e">
        <f t="shared" si="39"/>
        <v>#VALUE!</v>
      </c>
      <c r="BM69" s="156" t="e">
        <f t="shared" si="39"/>
        <v>#VALUE!</v>
      </c>
      <c r="BN69" s="156" t="e">
        <f t="shared" si="39"/>
        <v>#VALUE!</v>
      </c>
      <c r="BO69" s="156" t="e">
        <f t="shared" si="39"/>
        <v>#VALUE!</v>
      </c>
      <c r="BP69" s="156" t="e">
        <f t="shared" si="39"/>
        <v>#VALUE!</v>
      </c>
      <c r="BQ69" s="156" t="e">
        <f t="shared" si="39"/>
        <v>#VALUE!</v>
      </c>
      <c r="BR69" s="156" t="e">
        <f t="shared" si="39"/>
        <v>#VALUE!</v>
      </c>
      <c r="BS69" s="156" t="e">
        <f t="shared" si="39"/>
        <v>#VALUE!</v>
      </c>
      <c r="BT69" s="156" t="e">
        <f t="shared" si="39"/>
        <v>#VALUE!</v>
      </c>
      <c r="BU69" s="113"/>
    </row>
    <row r="70" spans="1:73" ht="18" customHeight="1" x14ac:dyDescent="0.25">
      <c r="A70" s="111"/>
      <c r="B70" s="127" t="e">
        <f t="shared" si="42"/>
        <v>#VALUE!</v>
      </c>
      <c r="C70" s="112"/>
      <c r="D70" s="183" t="e">
        <f t="shared" si="9"/>
        <v>#VALUE!</v>
      </c>
      <c r="E70" s="183" t="e">
        <f t="shared" si="10"/>
        <v>#VALUE!</v>
      </c>
      <c r="F70" s="183" t="e">
        <f t="shared" si="11"/>
        <v>#VALUE!</v>
      </c>
      <c r="G70" s="112"/>
      <c r="H70" s="152" t="e">
        <f t="shared" si="22"/>
        <v>#VALUE!</v>
      </c>
      <c r="I70" s="124" t="e">
        <f t="shared" si="13"/>
        <v>#VALUE!</v>
      </c>
      <c r="J70" s="124" t="e">
        <f t="shared" si="14"/>
        <v>#VALUE!</v>
      </c>
      <c r="K70" s="112"/>
      <c r="L70" s="158" t="e">
        <f t="shared" si="28"/>
        <v>#VALUE!</v>
      </c>
      <c r="M70" s="156" t="e">
        <f t="shared" si="40"/>
        <v>#VALUE!</v>
      </c>
      <c r="N70" s="124" t="e">
        <f t="shared" si="40"/>
        <v>#VALUE!</v>
      </c>
      <c r="O70" s="124" t="e">
        <f t="shared" si="40"/>
        <v>#VALUE!</v>
      </c>
      <c r="P70" s="124" t="e">
        <f t="shared" si="40"/>
        <v>#VALUE!</v>
      </c>
      <c r="Q70" s="124" t="e">
        <f t="shared" si="40"/>
        <v>#VALUE!</v>
      </c>
      <c r="R70" s="124" t="e">
        <f t="shared" si="40"/>
        <v>#VALUE!</v>
      </c>
      <c r="S70" s="124" t="e">
        <f t="shared" si="40"/>
        <v>#VALUE!</v>
      </c>
      <c r="T70" s="124" t="e">
        <f t="shared" si="40"/>
        <v>#VALUE!</v>
      </c>
      <c r="U70" s="124" t="e">
        <f t="shared" si="40"/>
        <v>#VALUE!</v>
      </c>
      <c r="V70" s="124" t="e">
        <f t="shared" si="40"/>
        <v>#VALUE!</v>
      </c>
      <c r="W70" s="124" t="e">
        <f t="shared" si="40"/>
        <v>#VALUE!</v>
      </c>
      <c r="X70" s="124" t="e">
        <f t="shared" si="40"/>
        <v>#VALUE!</v>
      </c>
      <c r="Y70" s="124" t="e">
        <f t="shared" si="40"/>
        <v>#VALUE!</v>
      </c>
      <c r="Z70" s="124" t="e">
        <f t="shared" si="40"/>
        <v>#VALUE!</v>
      </c>
      <c r="AA70" s="124" t="e">
        <f t="shared" si="40"/>
        <v>#VALUE!</v>
      </c>
      <c r="AB70" s="124" t="e">
        <f t="shared" si="40"/>
        <v>#VALUE!</v>
      </c>
      <c r="AC70" s="124" t="e">
        <f t="shared" si="38"/>
        <v>#VALUE!</v>
      </c>
      <c r="AD70" s="124" t="e">
        <f t="shared" si="38"/>
        <v>#VALUE!</v>
      </c>
      <c r="AE70" s="124" t="e">
        <f t="shared" si="38"/>
        <v>#VALUE!</v>
      </c>
      <c r="AF70" s="124" t="e">
        <f t="shared" si="38"/>
        <v>#VALUE!</v>
      </c>
      <c r="AG70" s="124" t="e">
        <f t="shared" si="38"/>
        <v>#VALUE!</v>
      </c>
      <c r="AH70" s="124" t="e">
        <f t="shared" si="38"/>
        <v>#VALUE!</v>
      </c>
      <c r="AI70" s="124" t="e">
        <f t="shared" si="38"/>
        <v>#VALUE!</v>
      </c>
      <c r="AJ70" s="124" t="e">
        <f t="shared" si="38"/>
        <v>#VALUE!</v>
      </c>
      <c r="AK70" s="124" t="e">
        <f t="shared" si="38"/>
        <v>#VALUE!</v>
      </c>
      <c r="AL70" s="124" t="e">
        <f t="shared" si="38"/>
        <v>#VALUE!</v>
      </c>
      <c r="AM70" s="124" t="e">
        <f t="shared" si="38"/>
        <v>#VALUE!</v>
      </c>
      <c r="AN70" s="124" t="e">
        <f t="shared" si="38"/>
        <v>#VALUE!</v>
      </c>
      <c r="AO70" s="124" t="e">
        <f t="shared" si="38"/>
        <v>#VALUE!</v>
      </c>
      <c r="AP70" s="124" t="e">
        <f t="shared" si="38"/>
        <v>#VALUE!</v>
      </c>
      <c r="AQ70" s="125"/>
      <c r="AR70" s="152" t="e">
        <f t="shared" si="32"/>
        <v>#VALUE!</v>
      </c>
      <c r="AS70" s="124" t="e">
        <f t="shared" si="16"/>
        <v>#VALUE!</v>
      </c>
      <c r="AT70" s="124" t="e">
        <f t="shared" si="17"/>
        <v>#VALUE!</v>
      </c>
      <c r="AU70" s="112"/>
      <c r="AV70" s="158" t="e">
        <f t="shared" si="29"/>
        <v>#VALUE!</v>
      </c>
      <c r="AW70" s="156" t="e">
        <f t="shared" si="41"/>
        <v>#VALUE!</v>
      </c>
      <c r="AX70" s="156" t="e">
        <f t="shared" si="41"/>
        <v>#VALUE!</v>
      </c>
      <c r="AY70" s="156" t="e">
        <f t="shared" si="41"/>
        <v>#VALUE!</v>
      </c>
      <c r="AZ70" s="156" t="e">
        <f t="shared" si="41"/>
        <v>#VALUE!</v>
      </c>
      <c r="BA70" s="156" t="e">
        <f t="shared" si="41"/>
        <v>#VALUE!</v>
      </c>
      <c r="BB70" s="156" t="e">
        <f t="shared" si="41"/>
        <v>#VALUE!</v>
      </c>
      <c r="BC70" s="156" t="e">
        <f t="shared" si="41"/>
        <v>#VALUE!</v>
      </c>
      <c r="BD70" s="156" t="e">
        <f t="shared" si="41"/>
        <v>#VALUE!</v>
      </c>
      <c r="BE70" s="156" t="e">
        <f t="shared" si="41"/>
        <v>#VALUE!</v>
      </c>
      <c r="BF70" s="125"/>
      <c r="BG70" s="152" t="e">
        <f t="shared" si="33"/>
        <v>#VALUE!</v>
      </c>
      <c r="BH70" s="124" t="e">
        <f t="shared" si="19"/>
        <v>#VALUE!</v>
      </c>
      <c r="BI70" s="124" t="e">
        <f t="shared" si="20"/>
        <v>#VALUE!</v>
      </c>
      <c r="BJ70" s="112"/>
      <c r="BK70" s="158" t="e">
        <f t="shared" si="30"/>
        <v>#VALUE!</v>
      </c>
      <c r="BL70" s="156" t="e">
        <f t="shared" si="39"/>
        <v>#VALUE!</v>
      </c>
      <c r="BM70" s="156" t="e">
        <f t="shared" si="39"/>
        <v>#VALUE!</v>
      </c>
      <c r="BN70" s="156" t="e">
        <f t="shared" si="39"/>
        <v>#VALUE!</v>
      </c>
      <c r="BO70" s="156" t="e">
        <f t="shared" si="39"/>
        <v>#VALUE!</v>
      </c>
      <c r="BP70" s="156" t="e">
        <f t="shared" si="39"/>
        <v>#VALUE!</v>
      </c>
      <c r="BQ70" s="156" t="e">
        <f t="shared" si="39"/>
        <v>#VALUE!</v>
      </c>
      <c r="BR70" s="156" t="e">
        <f t="shared" si="39"/>
        <v>#VALUE!</v>
      </c>
      <c r="BS70" s="156" t="e">
        <f t="shared" si="39"/>
        <v>#VALUE!</v>
      </c>
      <c r="BT70" s="156" t="e">
        <f t="shared" si="39"/>
        <v>#VALUE!</v>
      </c>
      <c r="BU70" s="113"/>
    </row>
    <row r="71" spans="1:73" ht="18" customHeight="1" x14ac:dyDescent="0.25">
      <c r="A71" s="111"/>
      <c r="B71" s="127" t="e">
        <f t="shared" si="42"/>
        <v>#VALUE!</v>
      </c>
      <c r="C71" s="112"/>
      <c r="D71" s="183" t="e">
        <f t="shared" si="9"/>
        <v>#VALUE!</v>
      </c>
      <c r="E71" s="183" t="e">
        <f t="shared" si="10"/>
        <v>#VALUE!</v>
      </c>
      <c r="F71" s="183" t="e">
        <f t="shared" si="11"/>
        <v>#VALUE!</v>
      </c>
      <c r="G71" s="112"/>
      <c r="H71" s="152" t="e">
        <f t="shared" si="22"/>
        <v>#VALUE!</v>
      </c>
      <c r="I71" s="124" t="e">
        <f t="shared" si="13"/>
        <v>#VALUE!</v>
      </c>
      <c r="J71" s="124" t="e">
        <f t="shared" si="14"/>
        <v>#VALUE!</v>
      </c>
      <c r="K71" s="112"/>
      <c r="L71" s="158" t="e">
        <f t="shared" si="28"/>
        <v>#VALUE!</v>
      </c>
      <c r="M71" s="156" t="e">
        <f t="shared" si="40"/>
        <v>#VALUE!</v>
      </c>
      <c r="N71" s="124" t="e">
        <f t="shared" si="40"/>
        <v>#VALUE!</v>
      </c>
      <c r="O71" s="124" t="e">
        <f t="shared" si="40"/>
        <v>#VALUE!</v>
      </c>
      <c r="P71" s="124" t="e">
        <f t="shared" si="40"/>
        <v>#VALUE!</v>
      </c>
      <c r="Q71" s="124" t="e">
        <f t="shared" si="40"/>
        <v>#VALUE!</v>
      </c>
      <c r="R71" s="124" t="e">
        <f t="shared" si="40"/>
        <v>#VALUE!</v>
      </c>
      <c r="S71" s="124" t="e">
        <f t="shared" si="40"/>
        <v>#VALUE!</v>
      </c>
      <c r="T71" s="124" t="e">
        <f t="shared" si="40"/>
        <v>#VALUE!</v>
      </c>
      <c r="U71" s="124" t="e">
        <f t="shared" si="40"/>
        <v>#VALUE!</v>
      </c>
      <c r="V71" s="124" t="e">
        <f t="shared" si="40"/>
        <v>#VALUE!</v>
      </c>
      <c r="W71" s="124" t="e">
        <f t="shared" si="40"/>
        <v>#VALUE!</v>
      </c>
      <c r="X71" s="124" t="e">
        <f t="shared" si="40"/>
        <v>#VALUE!</v>
      </c>
      <c r="Y71" s="124" t="e">
        <f t="shared" si="40"/>
        <v>#VALUE!</v>
      </c>
      <c r="Z71" s="124" t="e">
        <f t="shared" si="40"/>
        <v>#VALUE!</v>
      </c>
      <c r="AA71" s="124" t="e">
        <f t="shared" si="40"/>
        <v>#VALUE!</v>
      </c>
      <c r="AB71" s="124" t="e">
        <f t="shared" si="40"/>
        <v>#VALUE!</v>
      </c>
      <c r="AC71" s="124" t="e">
        <f t="shared" si="38"/>
        <v>#VALUE!</v>
      </c>
      <c r="AD71" s="124" t="e">
        <f t="shared" si="38"/>
        <v>#VALUE!</v>
      </c>
      <c r="AE71" s="124" t="e">
        <f t="shared" si="38"/>
        <v>#VALUE!</v>
      </c>
      <c r="AF71" s="124" t="e">
        <f t="shared" si="38"/>
        <v>#VALUE!</v>
      </c>
      <c r="AG71" s="124" t="e">
        <f t="shared" si="38"/>
        <v>#VALUE!</v>
      </c>
      <c r="AH71" s="124" t="e">
        <f t="shared" si="38"/>
        <v>#VALUE!</v>
      </c>
      <c r="AI71" s="124" t="e">
        <f t="shared" si="38"/>
        <v>#VALUE!</v>
      </c>
      <c r="AJ71" s="124" t="e">
        <f t="shared" si="38"/>
        <v>#VALUE!</v>
      </c>
      <c r="AK71" s="124" t="e">
        <f t="shared" si="38"/>
        <v>#VALUE!</v>
      </c>
      <c r="AL71" s="124" t="e">
        <f t="shared" si="38"/>
        <v>#VALUE!</v>
      </c>
      <c r="AM71" s="124" t="e">
        <f t="shared" si="38"/>
        <v>#VALUE!</v>
      </c>
      <c r="AN71" s="124" t="e">
        <f t="shared" si="38"/>
        <v>#VALUE!</v>
      </c>
      <c r="AO71" s="124" t="e">
        <f t="shared" si="38"/>
        <v>#VALUE!</v>
      </c>
      <c r="AP71" s="124" t="e">
        <f t="shared" si="38"/>
        <v>#VALUE!</v>
      </c>
      <c r="AQ71" s="125"/>
      <c r="AR71" s="152" t="e">
        <f t="shared" si="32"/>
        <v>#VALUE!</v>
      </c>
      <c r="AS71" s="124" t="e">
        <f t="shared" si="16"/>
        <v>#VALUE!</v>
      </c>
      <c r="AT71" s="124" t="e">
        <f t="shared" si="17"/>
        <v>#VALUE!</v>
      </c>
      <c r="AU71" s="112"/>
      <c r="AV71" s="158" t="e">
        <f t="shared" si="29"/>
        <v>#VALUE!</v>
      </c>
      <c r="AW71" s="156" t="e">
        <f t="shared" si="41"/>
        <v>#VALUE!</v>
      </c>
      <c r="AX71" s="156" t="e">
        <f t="shared" si="41"/>
        <v>#VALUE!</v>
      </c>
      <c r="AY71" s="156" t="e">
        <f t="shared" si="41"/>
        <v>#VALUE!</v>
      </c>
      <c r="AZ71" s="156" t="e">
        <f t="shared" si="41"/>
        <v>#VALUE!</v>
      </c>
      <c r="BA71" s="156" t="e">
        <f t="shared" si="41"/>
        <v>#VALUE!</v>
      </c>
      <c r="BB71" s="156" t="e">
        <f t="shared" si="41"/>
        <v>#VALUE!</v>
      </c>
      <c r="BC71" s="156" t="e">
        <f t="shared" si="41"/>
        <v>#VALUE!</v>
      </c>
      <c r="BD71" s="156" t="e">
        <f t="shared" si="41"/>
        <v>#VALUE!</v>
      </c>
      <c r="BE71" s="156" t="e">
        <f t="shared" si="41"/>
        <v>#VALUE!</v>
      </c>
      <c r="BF71" s="125"/>
      <c r="BG71" s="152" t="e">
        <f t="shared" si="33"/>
        <v>#VALUE!</v>
      </c>
      <c r="BH71" s="124" t="e">
        <f t="shared" si="19"/>
        <v>#VALUE!</v>
      </c>
      <c r="BI71" s="124" t="e">
        <f t="shared" si="20"/>
        <v>#VALUE!</v>
      </c>
      <c r="BJ71" s="112"/>
      <c r="BK71" s="158" t="e">
        <f t="shared" si="30"/>
        <v>#VALUE!</v>
      </c>
      <c r="BL71" s="156" t="e">
        <f t="shared" si="39"/>
        <v>#VALUE!</v>
      </c>
      <c r="BM71" s="156" t="e">
        <f t="shared" si="39"/>
        <v>#VALUE!</v>
      </c>
      <c r="BN71" s="156" t="e">
        <f t="shared" si="39"/>
        <v>#VALUE!</v>
      </c>
      <c r="BO71" s="156" t="e">
        <f t="shared" si="39"/>
        <v>#VALUE!</v>
      </c>
      <c r="BP71" s="156" t="e">
        <f t="shared" si="39"/>
        <v>#VALUE!</v>
      </c>
      <c r="BQ71" s="156" t="e">
        <f t="shared" si="39"/>
        <v>#VALUE!</v>
      </c>
      <c r="BR71" s="156" t="e">
        <f t="shared" si="39"/>
        <v>#VALUE!</v>
      </c>
      <c r="BS71" s="156" t="e">
        <f t="shared" si="39"/>
        <v>#VALUE!</v>
      </c>
      <c r="BT71" s="156" t="e">
        <f t="shared" si="39"/>
        <v>#VALUE!</v>
      </c>
      <c r="BU71" s="113"/>
    </row>
    <row r="72" spans="1:73" ht="9.9499999999999993" customHeight="1" x14ac:dyDescent="0.25">
      <c r="A72" s="111"/>
      <c r="B72" s="130"/>
      <c r="C72" s="112"/>
      <c r="D72" s="112"/>
      <c r="E72" s="112"/>
      <c r="F72" s="112"/>
      <c r="G72" s="112"/>
      <c r="H72" s="171"/>
      <c r="I72" s="171"/>
      <c r="J72" s="171"/>
      <c r="K72" s="112"/>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71"/>
      <c r="AS72" s="171"/>
      <c r="AT72" s="171"/>
      <c r="AU72" s="112"/>
      <c r="AV72" s="125"/>
      <c r="AW72" s="125"/>
      <c r="AX72" s="125"/>
      <c r="AY72" s="125"/>
      <c r="AZ72" s="125"/>
      <c r="BA72" s="125"/>
      <c r="BB72" s="125"/>
      <c r="BC72" s="125"/>
      <c r="BD72" s="125"/>
      <c r="BE72" s="125"/>
      <c r="BF72" s="125"/>
      <c r="BG72" s="171"/>
      <c r="BH72" s="171"/>
      <c r="BI72" s="171"/>
      <c r="BJ72" s="112"/>
      <c r="BK72" s="125"/>
      <c r="BL72" s="125"/>
      <c r="BM72" s="125"/>
      <c r="BN72" s="125"/>
      <c r="BO72" s="125"/>
      <c r="BP72" s="125"/>
      <c r="BQ72" s="125"/>
      <c r="BR72" s="125"/>
      <c r="BS72" s="125"/>
      <c r="BT72" s="125"/>
      <c r="BU72" s="113"/>
    </row>
    <row r="73" spans="1:73" ht="18" customHeight="1" x14ac:dyDescent="0.25">
      <c r="A73" s="111"/>
      <c r="B73" s="130"/>
      <c r="C73" s="112"/>
      <c r="D73" s="172">
        <f>COUNTIF(D11:D71,"&gt;=75")</f>
        <v>0</v>
      </c>
      <c r="E73" s="172">
        <f>COUNTIF(E11:E71,"&gt;=75")</f>
        <v>0</v>
      </c>
      <c r="F73" s="172">
        <f>COUNTIF(F11:F71,"&gt;=75")</f>
        <v>0</v>
      </c>
      <c r="G73" s="112"/>
      <c r="H73" s="172">
        <f>COUNTIF(H11:H71,"&gt;=75")</f>
        <v>0</v>
      </c>
      <c r="I73" s="172">
        <f>COUNTIF(I11:I71,"&gt;=75")</f>
        <v>0</v>
      </c>
      <c r="J73" s="172">
        <f>COUNTIF(J11:J71,"&gt;=75")</f>
        <v>0</v>
      </c>
      <c r="K73" s="112"/>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72">
        <f>COUNTIF(AR11:AR71,"&gt;=75")</f>
        <v>0</v>
      </c>
      <c r="AS73" s="172">
        <f>COUNTIF(AS11:AS71,"&gt;=75")</f>
        <v>0</v>
      </c>
      <c r="AT73" s="172">
        <f>COUNTIF(AT11:AT71,"&gt;=75")</f>
        <v>0</v>
      </c>
      <c r="AU73" s="112"/>
      <c r="AV73" s="125"/>
      <c r="AW73" s="125"/>
      <c r="AX73" s="125"/>
      <c r="AY73" s="125"/>
      <c r="AZ73" s="125"/>
      <c r="BA73" s="125"/>
      <c r="BB73" s="125"/>
      <c r="BC73" s="125"/>
      <c r="BD73" s="125"/>
      <c r="BE73" s="125"/>
      <c r="BF73" s="125"/>
      <c r="BG73" s="172">
        <f>COUNTIF(BG11:BG71,"&gt;=75")</f>
        <v>0</v>
      </c>
      <c r="BH73" s="172">
        <f>COUNTIF(BH11:BH71,"&gt;=75")</f>
        <v>0</v>
      </c>
      <c r="BI73" s="172">
        <f>COUNTIF(BI11:BI71,"&gt;=75")</f>
        <v>0</v>
      </c>
      <c r="BJ73" s="112"/>
      <c r="BK73" s="125"/>
      <c r="BL73" s="125"/>
      <c r="BM73" s="125"/>
      <c r="BN73" s="125"/>
      <c r="BO73" s="125"/>
      <c r="BP73" s="125"/>
      <c r="BQ73" s="125"/>
      <c r="BR73" s="125"/>
      <c r="BS73" s="125"/>
      <c r="BT73" s="125"/>
      <c r="BU73" s="113"/>
    </row>
    <row r="74" spans="1:73" ht="9.9499999999999993" customHeight="1" x14ac:dyDescent="0.25">
      <c r="A74" s="114"/>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6"/>
    </row>
  </sheetData>
  <sheetProtection algorithmName="SHA-512" hashValue="ovazIpZmoEhacUMYQVh0KIaWQXe1scz+OlysdumYKorjE6NJxmH6hlX84PbQp//+36pSHj9pwi4WRx4KRjtGfA==" saltValue="/lwCPPWBiEh93qZjG05apQ==" spinCount="100000" sheet="1" objects="1" scenarios="1"/>
  <mergeCells count="38">
    <mergeCell ref="AR4:AV4"/>
    <mergeCell ref="AR5:AV5"/>
    <mergeCell ref="AR6:AV6"/>
    <mergeCell ref="AR7:AV7"/>
    <mergeCell ref="H2:L2"/>
    <mergeCell ref="H4:L4"/>
    <mergeCell ref="H5:L5"/>
    <mergeCell ref="H6:L6"/>
    <mergeCell ref="H7:L7"/>
    <mergeCell ref="Y2:AA2"/>
    <mergeCell ref="AB2:AD2"/>
    <mergeCell ref="BR2:BT2"/>
    <mergeCell ref="AE2:AG2"/>
    <mergeCell ref="AH2:AJ2"/>
    <mergeCell ref="AK2:AM2"/>
    <mergeCell ref="AN2:AP2"/>
    <mergeCell ref="BC2:BE2"/>
    <mergeCell ref="AR2:AV2"/>
    <mergeCell ref="BL2:BN2"/>
    <mergeCell ref="BO2:BQ2"/>
    <mergeCell ref="AW2:AY2"/>
    <mergeCell ref="AZ2:BB2"/>
    <mergeCell ref="D2:F8"/>
    <mergeCell ref="AR8:AV8"/>
    <mergeCell ref="AR3:AV3"/>
    <mergeCell ref="H3:L3"/>
    <mergeCell ref="BG2:BK2"/>
    <mergeCell ref="BG3:BK3"/>
    <mergeCell ref="BG4:BK4"/>
    <mergeCell ref="BG5:BK5"/>
    <mergeCell ref="BG6:BK6"/>
    <mergeCell ref="BG7:BK7"/>
    <mergeCell ref="BG8:BK8"/>
    <mergeCell ref="H8:L8"/>
    <mergeCell ref="M2:O2"/>
    <mergeCell ref="P2:R2"/>
    <mergeCell ref="S2:U2"/>
    <mergeCell ref="V2:X2"/>
  </mergeCells>
  <conditionalFormatting sqref="M11:AP73 AW11:BE73 BL11:BT73">
    <cfRule type="cellIs" dxfId="0" priority="5" operator="equal">
      <formula>0</formula>
    </cfRule>
  </conditionalFormatting>
  <printOptions horizontalCentered="1"/>
  <pageMargins left="0.39370078740157483" right="0.39370078740157483" top="1.5748031496062993" bottom="0.59055118110236227" header="0.39370078740157483" footer="0.31496062992125984"/>
  <pageSetup paperSize="9" fitToWidth="0" orientation="landscape" r:id="rId1"/>
  <headerFooter>
    <oddHeader>&amp;L&amp;"Verdana,Standard"&amp;9&amp;G&amp;C&amp;"Verdana,Fett"&amp;12
IPMA Level A, B und C
Antrag auf Rezertifizierung
Geleistete Stunden im Projekt-, Programm- und Portfoliomanagement&amp;R&amp;G</oddHeader>
    <oddFooter>&amp;L&amp;"Verdana,Standard"&amp;9© VZPM&amp;C&amp;"Verdana,Standard"&amp;9&amp;F&amp;R&amp;"Verdana,Standard"&amp;9&amp;A Seite &amp;P/&amp;N</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1:C174"/>
  <sheetViews>
    <sheetView workbookViewId="0"/>
  </sheetViews>
  <sheetFormatPr baseColWidth="10" defaultColWidth="11.42578125" defaultRowHeight="18" customHeight="1" x14ac:dyDescent="0.25"/>
  <cols>
    <col min="1" max="1" width="23.140625" style="1" bestFit="1" customWidth="1"/>
    <col min="2" max="2" width="74.28515625" style="1" bestFit="1" customWidth="1"/>
    <col min="3" max="3" width="45.7109375" style="1" bestFit="1" customWidth="1"/>
    <col min="4" max="16384" width="11.42578125" style="1"/>
  </cols>
  <sheetData>
    <row r="1" spans="1:2" ht="18" customHeight="1" x14ac:dyDescent="0.25">
      <c r="A1" s="10" t="s">
        <v>13</v>
      </c>
      <c r="B1" s="10" t="s">
        <v>304</v>
      </c>
    </row>
    <row r="2" spans="1:2" ht="18" customHeight="1" x14ac:dyDescent="0.25">
      <c r="B2" s="10" t="s">
        <v>305</v>
      </c>
    </row>
    <row r="3" spans="1:2" ht="18" customHeight="1" x14ac:dyDescent="0.25">
      <c r="B3" s="10"/>
    </row>
    <row r="4" spans="1:2" ht="18" customHeight="1" x14ac:dyDescent="0.25">
      <c r="A4" s="10" t="s">
        <v>14</v>
      </c>
      <c r="B4" s="10" t="s">
        <v>306</v>
      </c>
    </row>
    <row r="5" spans="1:2" ht="18" customHeight="1" x14ac:dyDescent="0.25">
      <c r="B5" s="10" t="s">
        <v>307</v>
      </c>
    </row>
    <row r="6" spans="1:2" ht="18" customHeight="1" x14ac:dyDescent="0.25">
      <c r="B6" s="105" t="s">
        <v>308</v>
      </c>
    </row>
    <row r="7" spans="1:2" ht="18" customHeight="1" x14ac:dyDescent="0.25">
      <c r="B7" s="10" t="s">
        <v>309</v>
      </c>
    </row>
    <row r="8" spans="1:2" ht="18" customHeight="1" x14ac:dyDescent="0.25">
      <c r="B8" s="10" t="s">
        <v>310</v>
      </c>
    </row>
    <row r="9" spans="1:2" ht="18" customHeight="1" x14ac:dyDescent="0.25">
      <c r="B9" s="10" t="s">
        <v>311</v>
      </c>
    </row>
    <row r="10" spans="1:2" ht="18" customHeight="1" x14ac:dyDescent="0.25">
      <c r="B10" s="57" t="s">
        <v>312</v>
      </c>
    </row>
    <row r="11" spans="1:2" ht="18" customHeight="1" x14ac:dyDescent="0.25">
      <c r="B11" s="10" t="s">
        <v>313</v>
      </c>
    </row>
    <row r="12" spans="1:2" ht="18" customHeight="1" x14ac:dyDescent="0.25">
      <c r="B12" s="105" t="s">
        <v>314</v>
      </c>
    </row>
    <row r="13" spans="1:2" ht="18" customHeight="1" x14ac:dyDescent="0.25">
      <c r="B13" s="10" t="s">
        <v>315</v>
      </c>
    </row>
    <row r="14" spans="1:2" ht="18" customHeight="1" x14ac:dyDescent="0.25">
      <c r="B14" s="10" t="s">
        <v>316</v>
      </c>
    </row>
    <row r="15" spans="1:2" ht="18" customHeight="1" x14ac:dyDescent="0.25">
      <c r="B15" s="10" t="s">
        <v>317</v>
      </c>
    </row>
    <row r="16" spans="1:2" ht="18" customHeight="1" x14ac:dyDescent="0.25">
      <c r="B16" s="10" t="s">
        <v>318</v>
      </c>
    </row>
    <row r="17" spans="1:2" ht="18" customHeight="1" x14ac:dyDescent="0.25">
      <c r="B17" s="10" t="s">
        <v>319</v>
      </c>
    </row>
    <row r="19" spans="1:2" ht="18" customHeight="1" x14ac:dyDescent="0.25">
      <c r="A19" s="4" t="s">
        <v>4</v>
      </c>
      <c r="B19" s="4" t="s">
        <v>5</v>
      </c>
    </row>
    <row r="20" spans="1:2" ht="18" customHeight="1" x14ac:dyDescent="0.25">
      <c r="B20" s="4" t="s">
        <v>6</v>
      </c>
    </row>
    <row r="21" spans="1:2" ht="18" customHeight="1" x14ac:dyDescent="0.25">
      <c r="B21" s="4" t="s">
        <v>7</v>
      </c>
    </row>
    <row r="22" spans="1:2" ht="18" customHeight="1" x14ac:dyDescent="0.25">
      <c r="B22" s="4"/>
    </row>
    <row r="23" spans="1:2" ht="18" customHeight="1" x14ac:dyDescent="0.25">
      <c r="A23" s="10" t="s">
        <v>15</v>
      </c>
      <c r="B23" s="245" t="s">
        <v>42</v>
      </c>
    </row>
    <row r="24" spans="1:2" ht="18" customHeight="1" x14ac:dyDescent="0.25">
      <c r="B24" s="245" t="s">
        <v>43</v>
      </c>
    </row>
    <row r="25" spans="1:2" ht="18" customHeight="1" x14ac:dyDescent="0.25">
      <c r="B25" s="245" t="s">
        <v>44</v>
      </c>
    </row>
    <row r="26" spans="1:2" ht="18" customHeight="1" x14ac:dyDescent="0.25">
      <c r="B26" s="245" t="s">
        <v>45</v>
      </c>
    </row>
    <row r="27" spans="1:2" ht="18" customHeight="1" x14ac:dyDescent="0.25">
      <c r="B27" s="245" t="s">
        <v>46</v>
      </c>
    </row>
    <row r="28" spans="1:2" ht="18" customHeight="1" x14ac:dyDescent="0.25">
      <c r="B28" s="245" t="s">
        <v>47</v>
      </c>
    </row>
    <row r="29" spans="1:2" ht="18" customHeight="1" x14ac:dyDescent="0.25">
      <c r="B29" s="186" t="s">
        <v>48</v>
      </c>
    </row>
    <row r="30" spans="1:2" ht="18" customHeight="1" x14ac:dyDescent="0.25">
      <c r="B30" s="4"/>
    </row>
    <row r="31" spans="1:2" ht="18" customHeight="1" x14ac:dyDescent="0.25">
      <c r="A31" s="25" t="s">
        <v>8</v>
      </c>
      <c r="B31" s="121" t="s">
        <v>54</v>
      </c>
    </row>
    <row r="32" spans="1:2" ht="18" customHeight="1" x14ac:dyDescent="0.25">
      <c r="B32" s="89" t="s">
        <v>42</v>
      </c>
    </row>
    <row r="33" spans="1:3" ht="18" customHeight="1" x14ac:dyDescent="0.25">
      <c r="B33" s="89" t="s">
        <v>43</v>
      </c>
    </row>
    <row r="34" spans="1:3" ht="18" customHeight="1" x14ac:dyDescent="0.25">
      <c r="B34" s="89" t="s">
        <v>44</v>
      </c>
    </row>
    <row r="35" spans="1:3" ht="18" customHeight="1" x14ac:dyDescent="0.25">
      <c r="B35" s="89" t="s">
        <v>45</v>
      </c>
    </row>
    <row r="36" spans="1:3" ht="18" customHeight="1" x14ac:dyDescent="0.25">
      <c r="B36" s="89" t="s">
        <v>46</v>
      </c>
    </row>
    <row r="37" spans="1:3" ht="18" customHeight="1" x14ac:dyDescent="0.25">
      <c r="B37" s="89" t="s">
        <v>47</v>
      </c>
    </row>
    <row r="38" spans="1:3" ht="18" customHeight="1" x14ac:dyDescent="0.25">
      <c r="B38" s="89" t="s">
        <v>48</v>
      </c>
    </row>
    <row r="39" spans="1:3" ht="18" customHeight="1" x14ac:dyDescent="0.25">
      <c r="B39" s="4"/>
    </row>
    <row r="40" spans="1:3" ht="18" customHeight="1" x14ac:dyDescent="0.25">
      <c r="A40" s="121" t="s">
        <v>55</v>
      </c>
      <c r="B40" s="10" t="s">
        <v>320</v>
      </c>
    </row>
    <row r="41" spans="1:3" ht="18" customHeight="1" x14ac:dyDescent="0.25">
      <c r="A41" s="10"/>
      <c r="B41" s="10" t="s">
        <v>321</v>
      </c>
    </row>
    <row r="42" spans="1:3" ht="18" customHeight="1" x14ac:dyDescent="0.25">
      <c r="A42" s="10"/>
      <c r="B42" s="10" t="s">
        <v>322</v>
      </c>
    </row>
    <row r="44" spans="1:3" ht="18" customHeight="1" x14ac:dyDescent="0.25">
      <c r="A44" s="10" t="s">
        <v>16</v>
      </c>
      <c r="B44" s="10" t="s">
        <v>323</v>
      </c>
    </row>
    <row r="45" spans="1:3" ht="18" customHeight="1" x14ac:dyDescent="0.25">
      <c r="B45" s="10" t="s">
        <v>324</v>
      </c>
    </row>
    <row r="46" spans="1:3" ht="18" customHeight="1" x14ac:dyDescent="0.25">
      <c r="B46" s="10" t="s">
        <v>325</v>
      </c>
    </row>
    <row r="48" spans="1:3" ht="18" customHeight="1" x14ac:dyDescent="0.25">
      <c r="A48" s="25" t="s">
        <v>12</v>
      </c>
      <c r="B48" s="5" t="s">
        <v>326</v>
      </c>
      <c r="C48" s="253"/>
    </row>
    <row r="49" spans="2:3" ht="18" customHeight="1" x14ac:dyDescent="0.25">
      <c r="B49" s="5" t="s">
        <v>327</v>
      </c>
      <c r="C49" s="253"/>
    </row>
    <row r="50" spans="2:3" ht="18" customHeight="1" x14ac:dyDescent="0.25">
      <c r="B50" s="37" t="s">
        <v>328</v>
      </c>
      <c r="C50" s="253"/>
    </row>
    <row r="51" spans="2:3" ht="18" customHeight="1" x14ac:dyDescent="0.25">
      <c r="B51" s="253" t="s">
        <v>341</v>
      </c>
      <c r="C51" s="253"/>
    </row>
    <row r="52" spans="2:3" ht="18" customHeight="1" x14ac:dyDescent="0.25">
      <c r="B52" s="253" t="s">
        <v>342</v>
      </c>
      <c r="C52" s="253"/>
    </row>
    <row r="53" spans="2:3" ht="18" customHeight="1" x14ac:dyDescent="0.25">
      <c r="B53" s="253" t="s">
        <v>338</v>
      </c>
      <c r="C53" s="253"/>
    </row>
    <row r="54" spans="2:3" ht="18" customHeight="1" x14ac:dyDescent="0.25">
      <c r="B54" s="253" t="s">
        <v>337</v>
      </c>
      <c r="C54" s="253"/>
    </row>
    <row r="55" spans="2:3" ht="18" customHeight="1" x14ac:dyDescent="0.25">
      <c r="B55" s="253" t="s">
        <v>340</v>
      </c>
      <c r="C55" s="5"/>
    </row>
    <row r="56" spans="2:3" ht="18" customHeight="1" x14ac:dyDescent="0.25">
      <c r="B56" s="253" t="s">
        <v>339</v>
      </c>
      <c r="C56" s="5"/>
    </row>
    <row r="57" spans="2:3" ht="18" customHeight="1" x14ac:dyDescent="0.25">
      <c r="B57" s="253" t="s">
        <v>336</v>
      </c>
      <c r="C57" s="5"/>
    </row>
    <row r="58" spans="2:3" ht="18" customHeight="1" x14ac:dyDescent="0.25">
      <c r="B58" s="253" t="s">
        <v>335</v>
      </c>
      <c r="C58" s="5"/>
    </row>
    <row r="59" spans="2:3" ht="18" customHeight="1" x14ac:dyDescent="0.25">
      <c r="B59" s="253" t="s">
        <v>334</v>
      </c>
      <c r="C59" s="5"/>
    </row>
    <row r="60" spans="2:3" ht="18" customHeight="1" x14ac:dyDescent="0.25">
      <c r="B60" s="5" t="s">
        <v>329</v>
      </c>
      <c r="C60" s="5"/>
    </row>
    <row r="61" spans="2:3" ht="18" customHeight="1" x14ac:dyDescent="0.25">
      <c r="B61" s="5" t="s">
        <v>330</v>
      </c>
      <c r="C61" s="5"/>
    </row>
    <row r="62" spans="2:3" ht="18" customHeight="1" x14ac:dyDescent="0.25">
      <c r="B62" s="5" t="s">
        <v>331</v>
      </c>
      <c r="C62" s="5"/>
    </row>
    <row r="63" spans="2:3" ht="18" customHeight="1" x14ac:dyDescent="0.25">
      <c r="B63" s="234" t="s">
        <v>332</v>
      </c>
      <c r="C63" s="5"/>
    </row>
    <row r="64" spans="2:3" ht="18" customHeight="1" x14ac:dyDescent="0.25">
      <c r="B64" s="253" t="s">
        <v>333</v>
      </c>
      <c r="C64" s="9"/>
    </row>
    <row r="66" spans="1:3" ht="18" customHeight="1" x14ac:dyDescent="0.25">
      <c r="A66" s="31" t="s">
        <v>1</v>
      </c>
      <c r="B66" s="253" t="s">
        <v>343</v>
      </c>
    </row>
    <row r="67" spans="1:3" ht="18" customHeight="1" x14ac:dyDescent="0.25">
      <c r="B67" s="253" t="s">
        <v>344</v>
      </c>
    </row>
    <row r="69" spans="1:3" ht="18" customHeight="1" x14ac:dyDescent="0.25">
      <c r="A69" s="75" t="s">
        <v>37</v>
      </c>
      <c r="B69" s="75" t="s">
        <v>40</v>
      </c>
    </row>
    <row r="70" spans="1:3" ht="18" customHeight="1" x14ac:dyDescent="0.25">
      <c r="B70" s="75" t="s">
        <v>41</v>
      </c>
    </row>
    <row r="72" spans="1:3" ht="18" customHeight="1" x14ac:dyDescent="0.25">
      <c r="A72" s="105" t="s">
        <v>49</v>
      </c>
      <c r="B72" s="5" t="s">
        <v>326</v>
      </c>
      <c r="C72" s="5"/>
    </row>
    <row r="73" spans="1:3" ht="18" customHeight="1" x14ac:dyDescent="0.25">
      <c r="B73" s="5" t="s">
        <v>342</v>
      </c>
      <c r="C73" s="253"/>
    </row>
    <row r="74" spans="1:3" ht="18" customHeight="1" x14ac:dyDescent="0.25">
      <c r="B74" s="5" t="s">
        <v>341</v>
      </c>
      <c r="C74" s="253"/>
    </row>
    <row r="75" spans="1:3" ht="18" customHeight="1" x14ac:dyDescent="0.25">
      <c r="B75" s="5" t="s">
        <v>338</v>
      </c>
      <c r="C75" s="253"/>
    </row>
    <row r="76" spans="1:3" ht="18" customHeight="1" x14ac:dyDescent="0.25">
      <c r="B76" s="5" t="s">
        <v>337</v>
      </c>
      <c r="C76" s="253"/>
    </row>
    <row r="77" spans="1:3" ht="18" customHeight="1" x14ac:dyDescent="0.25">
      <c r="B77" s="5" t="s">
        <v>340</v>
      </c>
      <c r="C77" s="253"/>
    </row>
    <row r="78" spans="1:3" ht="18" customHeight="1" x14ac:dyDescent="0.25">
      <c r="B78" s="5" t="s">
        <v>339</v>
      </c>
      <c r="C78" s="253"/>
    </row>
    <row r="79" spans="1:3" ht="18" customHeight="1" x14ac:dyDescent="0.25">
      <c r="B79" s="5" t="s">
        <v>336</v>
      </c>
      <c r="C79" s="253"/>
    </row>
    <row r="80" spans="1:3" ht="18" customHeight="1" x14ac:dyDescent="0.25">
      <c r="B80" s="5" t="s">
        <v>335</v>
      </c>
      <c r="C80" s="253"/>
    </row>
    <row r="81" spans="1:3" ht="18" customHeight="1" x14ac:dyDescent="0.25">
      <c r="B81" s="5" t="s">
        <v>334</v>
      </c>
      <c r="C81" s="253"/>
    </row>
    <row r="82" spans="1:3" ht="18" customHeight="1" x14ac:dyDescent="0.25">
      <c r="B82" s="5" t="s">
        <v>329</v>
      </c>
      <c r="C82" s="5"/>
    </row>
    <row r="83" spans="1:3" ht="18" customHeight="1" x14ac:dyDescent="0.25">
      <c r="B83" s="234" t="s">
        <v>332</v>
      </c>
      <c r="C83" s="234"/>
    </row>
    <row r="84" spans="1:3" ht="18" customHeight="1" x14ac:dyDescent="0.25">
      <c r="B84" s="234" t="s">
        <v>333</v>
      </c>
      <c r="C84" s="253"/>
    </row>
    <row r="85" spans="1:3" ht="18" customHeight="1" x14ac:dyDescent="0.25">
      <c r="C85" s="5"/>
    </row>
    <row r="86" spans="1:3" ht="18" customHeight="1" x14ac:dyDescent="0.25">
      <c r="A86" s="179" t="s">
        <v>78</v>
      </c>
      <c r="B86" s="179" t="s">
        <v>345</v>
      </c>
      <c r="C86" s="5"/>
    </row>
    <row r="87" spans="1:3" ht="18" customHeight="1" x14ac:dyDescent="0.25">
      <c r="A87" s="179"/>
      <c r="B87" s="179" t="s">
        <v>346</v>
      </c>
      <c r="C87" s="234"/>
    </row>
    <row r="88" spans="1:3" ht="18" customHeight="1" x14ac:dyDescent="0.25">
      <c r="B88" s="179" t="s">
        <v>347</v>
      </c>
      <c r="C88" s="253"/>
    </row>
    <row r="89" spans="1:3" ht="18" customHeight="1" x14ac:dyDescent="0.25">
      <c r="B89" s="179" t="s">
        <v>348</v>
      </c>
    </row>
    <row r="90" spans="1:3" ht="18" customHeight="1" x14ac:dyDescent="0.25">
      <c r="B90" s="179" t="s">
        <v>349</v>
      </c>
    </row>
    <row r="91" spans="1:3" ht="18" customHeight="1" x14ac:dyDescent="0.25">
      <c r="B91" s="179" t="s">
        <v>350</v>
      </c>
    </row>
    <row r="92" spans="1:3" ht="18" customHeight="1" x14ac:dyDescent="0.25">
      <c r="B92" s="179" t="s">
        <v>56</v>
      </c>
    </row>
    <row r="93" spans="1:3" ht="18" customHeight="1" x14ac:dyDescent="0.25">
      <c r="B93" s="179" t="s">
        <v>351</v>
      </c>
    </row>
    <row r="94" spans="1:3" ht="18" customHeight="1" x14ac:dyDescent="0.25">
      <c r="B94" s="179" t="s">
        <v>352</v>
      </c>
    </row>
    <row r="95" spans="1:3" ht="18" customHeight="1" x14ac:dyDescent="0.25">
      <c r="B95" s="179" t="s">
        <v>353</v>
      </c>
    </row>
    <row r="96" spans="1:3" ht="18" customHeight="1" x14ac:dyDescent="0.25">
      <c r="B96" s="179" t="s">
        <v>354</v>
      </c>
    </row>
    <row r="97" spans="1:2" ht="18" customHeight="1" x14ac:dyDescent="0.25">
      <c r="B97" s="179" t="s">
        <v>355</v>
      </c>
    </row>
    <row r="98" spans="1:2" ht="18" customHeight="1" x14ac:dyDescent="0.25">
      <c r="B98" s="179" t="s">
        <v>356</v>
      </c>
    </row>
    <row r="100" spans="1:2" ht="18" customHeight="1" x14ac:dyDescent="0.25">
      <c r="A100" s="234" t="s">
        <v>271</v>
      </c>
      <c r="B100" s="253" t="s">
        <v>359</v>
      </c>
    </row>
    <row r="101" spans="1:2" ht="18" customHeight="1" x14ac:dyDescent="0.25">
      <c r="A101" s="234"/>
      <c r="B101" s="253" t="s">
        <v>360</v>
      </c>
    </row>
    <row r="102" spans="1:2" ht="18" customHeight="1" x14ac:dyDescent="0.25">
      <c r="A102" s="234"/>
      <c r="B102" s="253" t="s">
        <v>361</v>
      </c>
    </row>
    <row r="103" spans="1:2" ht="18" customHeight="1" x14ac:dyDescent="0.25">
      <c r="A103" s="234"/>
      <c r="B103" s="253" t="s">
        <v>362</v>
      </c>
    </row>
    <row r="104" spans="1:2" ht="18" customHeight="1" x14ac:dyDescent="0.25">
      <c r="A104" s="234"/>
      <c r="B104" s="273" t="s">
        <v>355</v>
      </c>
    </row>
    <row r="105" spans="1:2" ht="18" customHeight="1" x14ac:dyDescent="0.25">
      <c r="A105" s="234"/>
      <c r="B105" s="273" t="s">
        <v>579</v>
      </c>
    </row>
    <row r="106" spans="1:2" ht="18" customHeight="1" x14ac:dyDescent="0.25">
      <c r="A106" s="234"/>
      <c r="B106" s="273" t="s">
        <v>587</v>
      </c>
    </row>
    <row r="107" spans="1:2" ht="18" customHeight="1" x14ac:dyDescent="0.25">
      <c r="A107" s="234"/>
      <c r="B107" s="273" t="s">
        <v>594</v>
      </c>
    </row>
    <row r="108" spans="1:2" ht="18" customHeight="1" x14ac:dyDescent="0.25">
      <c r="A108" s="234"/>
      <c r="B108" s="273" t="s">
        <v>598</v>
      </c>
    </row>
    <row r="109" spans="1:2" ht="18" customHeight="1" x14ac:dyDescent="0.25">
      <c r="A109" s="234"/>
      <c r="B109" s="273" t="s">
        <v>603</v>
      </c>
    </row>
    <row r="110" spans="1:2" ht="18" customHeight="1" x14ac:dyDescent="0.25">
      <c r="A110" s="234"/>
      <c r="B110" s="273" t="s">
        <v>609</v>
      </c>
    </row>
    <row r="111" spans="1:2" ht="18" customHeight="1" x14ac:dyDescent="0.25">
      <c r="A111" s="234"/>
      <c r="B111" s="273" t="s">
        <v>615</v>
      </c>
    </row>
    <row r="112" spans="1:2" ht="18" customHeight="1" x14ac:dyDescent="0.25">
      <c r="A112" s="234"/>
      <c r="B112" s="273" t="s">
        <v>621</v>
      </c>
    </row>
    <row r="113" spans="1:3" ht="18" customHeight="1" x14ac:dyDescent="0.25">
      <c r="A113" s="234"/>
      <c r="B113" s="273" t="s">
        <v>627</v>
      </c>
    </row>
    <row r="114" spans="1:3" ht="18" customHeight="1" x14ac:dyDescent="0.25">
      <c r="A114" s="234"/>
      <c r="B114" s="273" t="s">
        <v>633</v>
      </c>
    </row>
    <row r="115" spans="1:3" ht="18" customHeight="1" x14ac:dyDescent="0.25">
      <c r="A115" s="234"/>
      <c r="B115" s="273" t="s">
        <v>639</v>
      </c>
    </row>
    <row r="116" spans="1:3" ht="18" customHeight="1" x14ac:dyDescent="0.25">
      <c r="A116" s="234"/>
      <c r="B116" s="273" t="s">
        <v>644</v>
      </c>
    </row>
    <row r="117" spans="1:3" ht="18" customHeight="1" x14ac:dyDescent="0.25">
      <c r="A117" s="234"/>
      <c r="B117" s="273" t="s">
        <v>650</v>
      </c>
    </row>
    <row r="118" spans="1:3" ht="18" customHeight="1" x14ac:dyDescent="0.25">
      <c r="A118" s="234"/>
      <c r="B118" s="273" t="s">
        <v>656</v>
      </c>
    </row>
    <row r="119" spans="1:3" ht="18" customHeight="1" x14ac:dyDescent="0.25">
      <c r="A119" s="234"/>
      <c r="B119" s="274" t="s">
        <v>1574</v>
      </c>
      <c r="C119" s="253"/>
    </row>
    <row r="120" spans="1:3" ht="18" customHeight="1" x14ac:dyDescent="0.25">
      <c r="A120" s="234"/>
      <c r="B120" s="273" t="s">
        <v>1575</v>
      </c>
      <c r="C120" s="253"/>
    </row>
    <row r="121" spans="1:3" ht="18" customHeight="1" x14ac:dyDescent="0.25">
      <c r="A121" s="234"/>
      <c r="B121" s="273" t="s">
        <v>673</v>
      </c>
      <c r="C121" s="253"/>
    </row>
    <row r="122" spans="1:3" ht="18" customHeight="1" x14ac:dyDescent="0.25">
      <c r="A122" s="234"/>
      <c r="B122" s="273" t="s">
        <v>678</v>
      </c>
      <c r="C122" s="253"/>
    </row>
    <row r="123" spans="1:3" ht="18" customHeight="1" x14ac:dyDescent="0.25">
      <c r="A123" s="234"/>
      <c r="B123" s="273" t="s">
        <v>684</v>
      </c>
    </row>
    <row r="124" spans="1:3" ht="18" customHeight="1" x14ac:dyDescent="0.25">
      <c r="A124" s="234"/>
      <c r="B124" s="273" t="s">
        <v>689</v>
      </c>
    </row>
    <row r="125" spans="1:3" ht="18" customHeight="1" x14ac:dyDescent="0.25">
      <c r="A125" s="234"/>
      <c r="B125" s="273" t="s">
        <v>695</v>
      </c>
    </row>
    <row r="126" spans="1:3" ht="18" customHeight="1" x14ac:dyDescent="0.25">
      <c r="A126" s="234"/>
      <c r="B126" s="273" t="s">
        <v>1576</v>
      </c>
    </row>
    <row r="127" spans="1:3" ht="18" customHeight="1" x14ac:dyDescent="0.25">
      <c r="A127" s="234"/>
      <c r="B127" s="273" t="s">
        <v>1577</v>
      </c>
      <c r="C127" s="253"/>
    </row>
    <row r="128" spans="1:3" ht="18" customHeight="1" x14ac:dyDescent="0.25">
      <c r="A128" s="234"/>
      <c r="B128" s="273" t="s">
        <v>712</v>
      </c>
    </row>
    <row r="129" spans="1:3" ht="18" customHeight="1" x14ac:dyDescent="0.25">
      <c r="A129" s="234"/>
      <c r="B129" s="273" t="s">
        <v>719</v>
      </c>
    </row>
    <row r="130" spans="1:3" ht="18" customHeight="1" x14ac:dyDescent="0.25">
      <c r="A130" s="234"/>
      <c r="B130" s="273" t="s">
        <v>725</v>
      </c>
    </row>
    <row r="131" spans="1:3" ht="18" customHeight="1" x14ac:dyDescent="0.25">
      <c r="A131" s="234"/>
      <c r="B131" s="273" t="s">
        <v>731</v>
      </c>
    </row>
    <row r="132" spans="1:3" ht="18" customHeight="1" x14ac:dyDescent="0.25">
      <c r="A132" s="234"/>
      <c r="B132" s="273" t="s">
        <v>967</v>
      </c>
      <c r="C132" s="253"/>
    </row>
    <row r="134" spans="1:3" ht="18" customHeight="1" x14ac:dyDescent="0.25">
      <c r="A134" s="245" t="s">
        <v>280</v>
      </c>
      <c r="B134" s="245" t="s">
        <v>281</v>
      </c>
    </row>
    <row r="135" spans="1:3" ht="18" customHeight="1" x14ac:dyDescent="0.25">
      <c r="A135" s="245"/>
      <c r="B135" s="247" t="s">
        <v>282</v>
      </c>
    </row>
    <row r="137" spans="1:3" ht="18" customHeight="1" x14ac:dyDescent="0.25">
      <c r="A137" s="245" t="s">
        <v>283</v>
      </c>
      <c r="B137" s="245" t="s">
        <v>284</v>
      </c>
    </row>
    <row r="138" spans="1:3" ht="18" customHeight="1" x14ac:dyDescent="0.25">
      <c r="B138" s="245" t="s">
        <v>285</v>
      </c>
    </row>
    <row r="139" spans="1:3" ht="18" customHeight="1" x14ac:dyDescent="0.25">
      <c r="B139" s="245" t="s">
        <v>286</v>
      </c>
    </row>
    <row r="140" spans="1:3" ht="18" customHeight="1" x14ac:dyDescent="0.25">
      <c r="B140" s="245" t="s">
        <v>287</v>
      </c>
    </row>
    <row r="141" spans="1:3" ht="18" customHeight="1" x14ac:dyDescent="0.25">
      <c r="B141" s="245" t="s">
        <v>289</v>
      </c>
    </row>
    <row r="142" spans="1:3" ht="18" customHeight="1" x14ac:dyDescent="0.25">
      <c r="B142" s="245" t="s">
        <v>288</v>
      </c>
    </row>
    <row r="143" spans="1:3" ht="18" customHeight="1" x14ac:dyDescent="0.25">
      <c r="B143" s="245" t="s">
        <v>0</v>
      </c>
    </row>
    <row r="145" spans="1:2" ht="18" customHeight="1" x14ac:dyDescent="0.25">
      <c r="A145" s="248" t="s">
        <v>290</v>
      </c>
      <c r="B145" s="253" t="s">
        <v>358</v>
      </c>
    </row>
    <row r="146" spans="1:2" ht="18" customHeight="1" x14ac:dyDescent="0.25">
      <c r="B146" s="253" t="s">
        <v>291</v>
      </c>
    </row>
    <row r="147" spans="1:2" ht="18" customHeight="1" x14ac:dyDescent="0.25">
      <c r="B147" s="253" t="s">
        <v>357</v>
      </c>
    </row>
    <row r="148" spans="1:2" ht="18" customHeight="1" x14ac:dyDescent="0.25">
      <c r="B148" s="248" t="s">
        <v>292</v>
      </c>
    </row>
    <row r="150" spans="1:2" ht="18" customHeight="1" x14ac:dyDescent="0.25">
      <c r="A150" s="1" t="s">
        <v>433</v>
      </c>
      <c r="B150" s="1" t="s">
        <v>434</v>
      </c>
    </row>
    <row r="151" spans="1:2" ht="18" customHeight="1" x14ac:dyDescent="0.25">
      <c r="B151" s="1" t="s">
        <v>10</v>
      </c>
    </row>
    <row r="153" spans="1:2" ht="18" customHeight="1" x14ac:dyDescent="0.25">
      <c r="A153" s="273" t="s">
        <v>1585</v>
      </c>
      <c r="B153" t="s">
        <v>1586</v>
      </c>
    </row>
    <row r="154" spans="1:2" ht="18" customHeight="1" x14ac:dyDescent="0.25">
      <c r="B154" t="s">
        <v>1587</v>
      </c>
    </row>
    <row r="155" spans="1:2" ht="18" customHeight="1" x14ac:dyDescent="0.25">
      <c r="B155" t="s">
        <v>1588</v>
      </c>
    </row>
    <row r="156" spans="1:2" ht="18" customHeight="1" x14ac:dyDescent="0.25">
      <c r="B156" t="s">
        <v>1589</v>
      </c>
    </row>
    <row r="157" spans="1:2" ht="18" customHeight="1" x14ac:dyDescent="0.25">
      <c r="B157" t="s">
        <v>1590</v>
      </c>
    </row>
    <row r="158" spans="1:2" ht="18" customHeight="1" x14ac:dyDescent="0.25">
      <c r="B158" t="s">
        <v>1591</v>
      </c>
    </row>
    <row r="159" spans="1:2" ht="18" customHeight="1" x14ac:dyDescent="0.25">
      <c r="B159" t="s">
        <v>1592</v>
      </c>
    </row>
    <row r="160" spans="1:2" ht="18" customHeight="1" x14ac:dyDescent="0.25">
      <c r="B160" t="s">
        <v>1593</v>
      </c>
    </row>
    <row r="161" spans="2:2" ht="18" customHeight="1" x14ac:dyDescent="0.25">
      <c r="B161" t="s">
        <v>1594</v>
      </c>
    </row>
    <row r="162" spans="2:2" ht="18" customHeight="1" x14ac:dyDescent="0.25">
      <c r="B162" t="s">
        <v>1595</v>
      </c>
    </row>
    <row r="163" spans="2:2" ht="18" customHeight="1" x14ac:dyDescent="0.25">
      <c r="B163" t="s">
        <v>1596</v>
      </c>
    </row>
    <row r="164" spans="2:2" ht="18" customHeight="1" x14ac:dyDescent="0.25">
      <c r="B164" t="s">
        <v>1597</v>
      </c>
    </row>
    <row r="165" spans="2:2" ht="18" customHeight="1" x14ac:dyDescent="0.25">
      <c r="B165" t="s">
        <v>1598</v>
      </c>
    </row>
    <row r="166" spans="2:2" ht="18" customHeight="1" x14ac:dyDescent="0.25">
      <c r="B166" t="s">
        <v>1599</v>
      </c>
    </row>
    <row r="167" spans="2:2" ht="18" customHeight="1" x14ac:dyDescent="0.25">
      <c r="B167" t="s">
        <v>1600</v>
      </c>
    </row>
    <row r="168" spans="2:2" ht="18" customHeight="1" x14ac:dyDescent="0.25">
      <c r="B168" t="s">
        <v>1601</v>
      </c>
    </row>
    <row r="169" spans="2:2" ht="18" customHeight="1" x14ac:dyDescent="0.25">
      <c r="B169" t="s">
        <v>1602</v>
      </c>
    </row>
    <row r="170" spans="2:2" ht="18" customHeight="1" x14ac:dyDescent="0.25">
      <c r="B170" t="s">
        <v>1603</v>
      </c>
    </row>
    <row r="171" spans="2:2" ht="18" customHeight="1" x14ac:dyDescent="0.25">
      <c r="B171" t="s">
        <v>1604</v>
      </c>
    </row>
    <row r="172" spans="2:2" ht="18" customHeight="1" x14ac:dyDescent="0.25">
      <c r="B172" t="s">
        <v>1605</v>
      </c>
    </row>
    <row r="173" spans="2:2" ht="18" customHeight="1" x14ac:dyDescent="0.25">
      <c r="B173" t="s">
        <v>1606</v>
      </c>
    </row>
    <row r="174" spans="2:2" ht="18" customHeight="1" x14ac:dyDescent="0.25">
      <c r="B174" t="s">
        <v>1607</v>
      </c>
    </row>
  </sheetData>
  <sheetProtection algorithmName="SHA-512" hashValue="810prcdz40r65OizRnTBH/a1Ph+RScyTAI+J5nQgTrshMgV8Xqf4YwGGFudZkWVXWt+64HWoNRyLYtM/iowE1g==" saltValue="711vrS1xldQg/oLFtGeYi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80"/>
  <sheetViews>
    <sheetView showGridLines="0" zoomScaleNormal="100" workbookViewId="0"/>
  </sheetViews>
  <sheetFormatPr baseColWidth="10" defaultColWidth="11.42578125" defaultRowHeight="18" customHeight="1" outlineLevelRow="1" x14ac:dyDescent="0.25"/>
  <cols>
    <col min="1" max="1" width="1.7109375" style="6" customWidth="1"/>
    <col min="2" max="2" width="21.7109375" style="6" customWidth="1"/>
    <col min="3" max="3" width="30.7109375" style="6" customWidth="1"/>
    <col min="4" max="4" width="16.7109375" style="6" customWidth="1"/>
    <col min="5" max="5" width="1.7109375" style="6" customWidth="1"/>
    <col min="6" max="8" width="15.7109375" style="6" customWidth="1"/>
    <col min="9" max="9" width="1.7109375" style="6" customWidth="1"/>
    <col min="10" max="10" width="1.7109375" style="7" customWidth="1"/>
    <col min="11" max="13" width="8.7109375" style="8" hidden="1" customWidth="1"/>
    <col min="14" max="19" width="21.7109375" style="7" customWidth="1"/>
    <col min="20" max="20" width="63.7109375" style="7" customWidth="1"/>
    <col min="21" max="16384" width="11.42578125" style="6"/>
  </cols>
  <sheetData>
    <row r="1" spans="1:20" ht="9.9499999999999993" customHeight="1" x14ac:dyDescent="0.25">
      <c r="A1" s="11"/>
      <c r="B1" s="12"/>
      <c r="C1" s="12"/>
      <c r="D1" s="12"/>
      <c r="E1" s="12"/>
      <c r="F1" s="12"/>
      <c r="G1" s="12"/>
      <c r="H1" s="12"/>
      <c r="I1" s="184"/>
    </row>
    <row r="2" spans="1:20" ht="39.950000000000003" customHeight="1" x14ac:dyDescent="0.25">
      <c r="A2" s="14"/>
      <c r="B2" s="301" t="s">
        <v>404</v>
      </c>
      <c r="C2" s="301"/>
      <c r="D2" s="301"/>
      <c r="E2" s="301"/>
      <c r="F2" s="301"/>
      <c r="G2" s="301"/>
      <c r="H2" s="301"/>
      <c r="I2" s="173"/>
    </row>
    <row r="3" spans="1:20" ht="9.9499999999999993" customHeight="1" x14ac:dyDescent="0.25">
      <c r="A3" s="14"/>
      <c r="B3" s="16"/>
      <c r="C3" s="16"/>
      <c r="D3" s="16"/>
      <c r="E3" s="16"/>
      <c r="F3" s="16"/>
      <c r="G3" s="16"/>
      <c r="H3" s="16"/>
      <c r="I3" s="173"/>
    </row>
    <row r="4" spans="1:20" ht="123" customHeight="1" x14ac:dyDescent="0.25">
      <c r="A4" s="14"/>
      <c r="B4" s="16" t="s">
        <v>403</v>
      </c>
      <c r="C4" s="339" t="s">
        <v>402</v>
      </c>
      <c r="D4" s="339"/>
      <c r="E4" s="339"/>
      <c r="F4" s="339"/>
      <c r="G4" s="339"/>
      <c r="H4" s="339"/>
      <c r="I4" s="173"/>
      <c r="K4" s="338"/>
      <c r="L4" s="338"/>
      <c r="M4" s="338"/>
      <c r="N4" s="338"/>
      <c r="O4" s="338"/>
      <c r="P4" s="338"/>
      <c r="Q4" s="338"/>
      <c r="R4" s="338"/>
      <c r="S4" s="338"/>
      <c r="T4" s="235"/>
    </row>
    <row r="5" spans="1:20" ht="9.9499999999999993" customHeight="1" x14ac:dyDescent="0.25">
      <c r="A5" s="19"/>
      <c r="B5" s="20"/>
      <c r="C5" s="20"/>
      <c r="D5" s="20"/>
      <c r="E5" s="20"/>
      <c r="F5" s="20"/>
      <c r="G5" s="20"/>
      <c r="H5" s="20"/>
      <c r="I5" s="185"/>
    </row>
    <row r="6" spans="1:20" ht="9.9499999999999993" customHeight="1" x14ac:dyDescent="0.25"/>
    <row r="7" spans="1:20" ht="9.9499999999999993" customHeight="1" x14ac:dyDescent="0.15">
      <c r="A7" s="38"/>
      <c r="B7" s="236"/>
      <c r="C7" s="39"/>
      <c r="D7" s="39"/>
      <c r="E7" s="39"/>
      <c r="F7" s="39"/>
      <c r="G7" s="39"/>
      <c r="H7" s="39"/>
      <c r="I7" s="40"/>
    </row>
    <row r="8" spans="1:20" ht="18" customHeight="1" x14ac:dyDescent="0.15">
      <c r="A8" s="41"/>
      <c r="B8" s="332" t="s">
        <v>405</v>
      </c>
      <c r="C8" s="332"/>
      <c r="D8" s="336" t="s">
        <v>406</v>
      </c>
      <c r="E8" s="336"/>
      <c r="F8" s="336"/>
      <c r="G8" s="337"/>
      <c r="H8" s="237">
        <f>SUM(H11:H18)</f>
        <v>0</v>
      </c>
      <c r="I8" s="43"/>
    </row>
    <row r="9" spans="1:20" ht="9.9499999999999993" customHeight="1" x14ac:dyDescent="0.15">
      <c r="A9" s="41"/>
      <c r="B9" s="15"/>
      <c r="C9" s="42"/>
      <c r="D9" s="42"/>
      <c r="E9" s="42"/>
      <c r="F9" s="42"/>
      <c r="G9" s="42"/>
      <c r="H9" s="42"/>
      <c r="I9" s="43"/>
    </row>
    <row r="10" spans="1:20" ht="18" customHeight="1" x14ac:dyDescent="0.15">
      <c r="A10" s="41"/>
      <c r="B10" s="42"/>
      <c r="C10" s="42"/>
      <c r="D10" s="42"/>
      <c r="E10" s="42"/>
      <c r="F10" s="238" t="s">
        <v>409</v>
      </c>
      <c r="G10" s="238" t="s">
        <v>407</v>
      </c>
      <c r="H10" s="238" t="s">
        <v>408</v>
      </c>
      <c r="I10" s="43"/>
    </row>
    <row r="11" spans="1:20" ht="18" customHeight="1" x14ac:dyDescent="0.15">
      <c r="A11" s="41"/>
      <c r="B11" s="325" t="s">
        <v>411</v>
      </c>
      <c r="C11" s="326"/>
      <c r="D11" s="327"/>
      <c r="E11" s="239"/>
      <c r="F11" s="240" t="s">
        <v>408</v>
      </c>
      <c r="G11" s="160">
        <f>'Edu1'!G82</f>
        <v>0</v>
      </c>
      <c r="H11" s="36">
        <f>G11</f>
        <v>0</v>
      </c>
      <c r="I11" s="43"/>
    </row>
    <row r="12" spans="1:20" ht="18" customHeight="1" x14ac:dyDescent="0.15">
      <c r="A12" s="41"/>
      <c r="B12" s="325" t="s">
        <v>412</v>
      </c>
      <c r="C12" s="326"/>
      <c r="D12" s="327"/>
      <c r="E12" s="239"/>
      <c r="F12" s="240" t="s">
        <v>408</v>
      </c>
      <c r="G12" s="160">
        <f>'Edu2'!G82</f>
        <v>0</v>
      </c>
      <c r="H12" s="36">
        <f>IF(G12*2&lt;=60,G12*2,60)</f>
        <v>0</v>
      </c>
      <c r="I12" s="43"/>
    </row>
    <row r="13" spans="1:20" ht="18" customHeight="1" x14ac:dyDescent="0.15">
      <c r="A13" s="41"/>
      <c r="B13" s="325" t="s">
        <v>414</v>
      </c>
      <c r="C13" s="326"/>
      <c r="D13" s="327"/>
      <c r="E13" s="239"/>
      <c r="F13" s="240" t="s">
        <v>410</v>
      </c>
      <c r="G13" s="160">
        <f>'Edu3'!G38</f>
        <v>0</v>
      </c>
      <c r="H13" s="36">
        <f>ROUND(IF(G13/3&lt;=60,G13/3,60),0)</f>
        <v>0</v>
      </c>
      <c r="I13" s="43"/>
    </row>
    <row r="14" spans="1:20" ht="18" customHeight="1" x14ac:dyDescent="0.15">
      <c r="A14" s="41"/>
      <c r="B14" s="325" t="s">
        <v>415</v>
      </c>
      <c r="C14" s="326"/>
      <c r="D14" s="327"/>
      <c r="E14" s="239"/>
      <c r="F14" s="240" t="s">
        <v>410</v>
      </c>
      <c r="G14" s="160">
        <f>'Edu4'!G82</f>
        <v>0</v>
      </c>
      <c r="H14" s="36">
        <f>ROUND(IF(G14*3/60&lt;=60,G14*3/60,60),0)</f>
        <v>0</v>
      </c>
      <c r="I14" s="43"/>
    </row>
    <row r="15" spans="1:20" ht="18" customHeight="1" x14ac:dyDescent="0.15">
      <c r="A15" s="41"/>
      <c r="B15" s="325" t="s">
        <v>416</v>
      </c>
      <c r="C15" s="326"/>
      <c r="D15" s="327"/>
      <c r="E15" s="239"/>
      <c r="F15" s="240" t="s">
        <v>408</v>
      </c>
      <c r="G15" s="160">
        <f>'Edu5'!G12</f>
        <v>0</v>
      </c>
      <c r="H15" s="160">
        <f>G15</f>
        <v>0</v>
      </c>
      <c r="I15" s="43"/>
    </row>
    <row r="16" spans="1:20" ht="18" customHeight="1" x14ac:dyDescent="0.15">
      <c r="A16" s="41"/>
      <c r="B16" s="325" t="s">
        <v>417</v>
      </c>
      <c r="C16" s="326"/>
      <c r="D16" s="327"/>
      <c r="E16" s="239"/>
      <c r="F16" s="240" t="s">
        <v>408</v>
      </c>
      <c r="G16" s="160">
        <f>'Edu6'!H21</f>
        <v>0</v>
      </c>
      <c r="H16" s="36">
        <f>IF(G16&lt;=100,G16,100)</f>
        <v>0</v>
      </c>
      <c r="I16" s="43"/>
    </row>
    <row r="17" spans="1:17" ht="18" customHeight="1" x14ac:dyDescent="0.15">
      <c r="A17" s="41"/>
      <c r="B17" s="325" t="s">
        <v>418</v>
      </c>
      <c r="C17" s="326"/>
      <c r="D17" s="327"/>
      <c r="E17" s="239"/>
      <c r="F17" s="240" t="s">
        <v>408</v>
      </c>
      <c r="G17" s="160">
        <f>'Edu6'!H33</f>
        <v>0</v>
      </c>
      <c r="H17" s="36">
        <f>IF(G17&lt;=80,G17,80)</f>
        <v>0</v>
      </c>
      <c r="I17" s="43"/>
    </row>
    <row r="18" spans="1:17" ht="18" customHeight="1" x14ac:dyDescent="0.15">
      <c r="A18" s="41"/>
      <c r="B18" s="325" t="s">
        <v>419</v>
      </c>
      <c r="C18" s="326"/>
      <c r="D18" s="327"/>
      <c r="E18" s="239"/>
      <c r="F18" s="240" t="s">
        <v>408</v>
      </c>
      <c r="G18" s="160">
        <f>'Edu7'!G30</f>
        <v>0</v>
      </c>
      <c r="H18" s="36">
        <f>IF(G18&lt;=40,G18,40)</f>
        <v>0</v>
      </c>
      <c r="I18" s="43"/>
    </row>
    <row r="19" spans="1:17" ht="9.9499999999999993" customHeight="1" x14ac:dyDescent="0.15">
      <c r="A19" s="45"/>
      <c r="B19" s="223"/>
      <c r="C19" s="241"/>
      <c r="D19" s="241"/>
      <c r="E19" s="241"/>
      <c r="F19" s="241"/>
      <c r="G19" s="241"/>
      <c r="H19" s="242"/>
      <c r="I19" s="44"/>
    </row>
    <row r="20" spans="1:17" ht="9.9499999999999993" customHeight="1" x14ac:dyDescent="0.25"/>
    <row r="21" spans="1:17" ht="9.9499999999999993" customHeight="1" x14ac:dyDescent="0.15">
      <c r="A21" s="38"/>
      <c r="B21" s="46"/>
      <c r="C21" s="39"/>
      <c r="D21" s="39"/>
      <c r="E21" s="39"/>
      <c r="F21" s="39"/>
      <c r="G21" s="39"/>
      <c r="H21" s="47"/>
      <c r="I21" s="40"/>
      <c r="K21" s="316" t="s">
        <v>4</v>
      </c>
      <c r="L21" s="316"/>
      <c r="M21" s="316"/>
    </row>
    <row r="22" spans="1:17" ht="18" customHeight="1" x14ac:dyDescent="0.15">
      <c r="A22" s="41"/>
      <c r="B22" s="332" t="s">
        <v>420</v>
      </c>
      <c r="C22" s="332"/>
      <c r="D22" s="42"/>
      <c r="E22" s="42"/>
      <c r="F22" s="42"/>
      <c r="G22" s="42"/>
      <c r="H22" s="23" t="s">
        <v>421</v>
      </c>
      <c r="I22" s="43"/>
      <c r="K22" s="166" t="s">
        <v>5</v>
      </c>
      <c r="L22" s="166" t="s">
        <v>6</v>
      </c>
      <c r="M22" s="166" t="s">
        <v>7</v>
      </c>
    </row>
    <row r="23" spans="1:17" ht="9.9499999999999993" customHeight="1" x14ac:dyDescent="0.15">
      <c r="A23" s="41"/>
      <c r="B23" s="90"/>
      <c r="C23" s="42"/>
      <c r="D23" s="42"/>
      <c r="E23" s="42"/>
      <c r="F23" s="42"/>
      <c r="G23" s="42"/>
      <c r="H23" s="23"/>
      <c r="I23" s="43"/>
      <c r="N23" s="8"/>
      <c r="O23" s="8"/>
      <c r="P23" s="8"/>
      <c r="Q23" s="8"/>
    </row>
    <row r="24" spans="1:17" ht="18" customHeight="1" x14ac:dyDescent="0.15">
      <c r="A24" s="41"/>
      <c r="B24" s="304" t="s">
        <v>422</v>
      </c>
      <c r="C24" s="304"/>
      <c r="D24" s="304"/>
      <c r="E24" s="304"/>
      <c r="F24" s="304"/>
      <c r="G24" s="333"/>
      <c r="H24" s="54">
        <f>Exp!D73</f>
        <v>0</v>
      </c>
      <c r="I24" s="43"/>
      <c r="L24" s="7"/>
      <c r="M24" s="7"/>
    </row>
    <row r="25" spans="1:17" ht="18" customHeight="1" x14ac:dyDescent="0.15">
      <c r="A25" s="41"/>
      <c r="B25" s="334" t="s">
        <v>423</v>
      </c>
      <c r="C25" s="334"/>
      <c r="D25" s="334"/>
      <c r="E25" s="334"/>
      <c r="F25" s="334"/>
      <c r="G25" s="335"/>
      <c r="H25" s="54">
        <f>Exp!E73</f>
        <v>0</v>
      </c>
      <c r="I25" s="43"/>
      <c r="L25" s="7"/>
      <c r="M25" s="7"/>
    </row>
    <row r="26" spans="1:17" ht="9.9499999999999993" customHeight="1" x14ac:dyDescent="0.15">
      <c r="A26" s="41"/>
      <c r="B26" s="90"/>
      <c r="C26" s="42"/>
      <c r="D26" s="42"/>
      <c r="E26" s="42"/>
      <c r="F26" s="42"/>
      <c r="G26" s="42"/>
      <c r="H26" s="23"/>
      <c r="I26" s="43"/>
      <c r="L26" s="7"/>
      <c r="M26" s="7"/>
    </row>
    <row r="27" spans="1:17" ht="18" customHeight="1" x14ac:dyDescent="0.15">
      <c r="A27" s="41"/>
      <c r="B27" s="304" t="s">
        <v>424</v>
      </c>
      <c r="C27" s="304"/>
      <c r="D27" s="304"/>
      <c r="E27" s="304"/>
      <c r="F27" s="304"/>
      <c r="G27" s="333"/>
      <c r="H27" s="54">
        <f>Exp!H73</f>
        <v>0</v>
      </c>
      <c r="I27" s="43"/>
      <c r="K27" s="246"/>
      <c r="L27" s="246"/>
      <c r="M27" s="246"/>
    </row>
    <row r="28" spans="1:17" ht="18" customHeight="1" x14ac:dyDescent="0.15">
      <c r="A28" s="41"/>
      <c r="B28" s="334" t="s">
        <v>423</v>
      </c>
      <c r="C28" s="334"/>
      <c r="D28" s="334"/>
      <c r="E28" s="334"/>
      <c r="F28" s="334"/>
      <c r="G28" s="335"/>
      <c r="H28" s="54">
        <f>Exp!I73</f>
        <v>0</v>
      </c>
      <c r="I28" s="43"/>
      <c r="K28" s="166" t="str">
        <f>IF(AND($H$25&gt;=29.5,$H28&gt;=14.5),"yes","no")</f>
        <v>no</v>
      </c>
      <c r="L28" s="166" t="str">
        <f>IF(AND($H$25&gt;=29.5,$H28&gt;=14.5),"yes","no")</f>
        <v>no</v>
      </c>
      <c r="M28" s="166" t="str">
        <f>IF(H28&gt;29.5,"yes","no")</f>
        <v>no</v>
      </c>
    </row>
    <row r="29" spans="1:17" ht="9.9499999999999993" customHeight="1" x14ac:dyDescent="0.15">
      <c r="A29" s="41"/>
      <c r="B29" s="48"/>
      <c r="C29" s="91"/>
      <c r="D29" s="92"/>
      <c r="E29" s="92"/>
      <c r="F29" s="92"/>
      <c r="G29" s="49"/>
      <c r="H29" s="24"/>
      <c r="I29" s="43"/>
      <c r="L29" s="7"/>
      <c r="M29" s="7"/>
    </row>
    <row r="30" spans="1:17" ht="18" customHeight="1" x14ac:dyDescent="0.15">
      <c r="A30" s="41"/>
      <c r="B30" s="304" t="s">
        <v>425</v>
      </c>
      <c r="C30" s="304"/>
      <c r="D30" s="304"/>
      <c r="E30" s="304"/>
      <c r="F30" s="304"/>
      <c r="G30" s="333"/>
      <c r="H30" s="54">
        <f>Exp!AR73</f>
        <v>0</v>
      </c>
      <c r="I30" s="43"/>
      <c r="K30" s="246"/>
      <c r="L30" s="246"/>
      <c r="M30" s="7"/>
    </row>
    <row r="31" spans="1:17" ht="18" customHeight="1" x14ac:dyDescent="0.15">
      <c r="A31" s="41"/>
      <c r="B31" s="334" t="s">
        <v>423</v>
      </c>
      <c r="C31" s="334"/>
      <c r="D31" s="334"/>
      <c r="E31" s="334"/>
      <c r="F31" s="334"/>
      <c r="G31" s="335"/>
      <c r="H31" s="54">
        <f>Exp!AS73</f>
        <v>0</v>
      </c>
      <c r="I31" s="43"/>
      <c r="K31" s="166" t="str">
        <f>IF(AND($H$25&gt;=29.5,$H31&gt;=14.5),"yes","no")</f>
        <v>no</v>
      </c>
      <c r="L31" s="166" t="str">
        <f>IF(AND($H$25&gt;=29.5,$H31&gt;=14.5),"yes","no")</f>
        <v>no</v>
      </c>
      <c r="M31" s="7"/>
    </row>
    <row r="32" spans="1:17" ht="9.9499999999999993" customHeight="1" x14ac:dyDescent="0.15">
      <c r="A32" s="41"/>
      <c r="B32" s="48"/>
      <c r="C32" s="91"/>
      <c r="D32" s="92"/>
      <c r="E32" s="92"/>
      <c r="F32" s="92"/>
      <c r="G32" s="49"/>
      <c r="H32" s="24"/>
      <c r="I32" s="43"/>
    </row>
    <row r="33" spans="1:13" ht="18" customHeight="1" x14ac:dyDescent="0.15">
      <c r="A33" s="41"/>
      <c r="B33" s="304" t="s">
        <v>426</v>
      </c>
      <c r="C33" s="304"/>
      <c r="D33" s="304"/>
      <c r="E33" s="304"/>
      <c r="F33" s="304"/>
      <c r="G33" s="333"/>
      <c r="H33" s="54">
        <f>Exp!BG73</f>
        <v>0</v>
      </c>
      <c r="I33" s="43"/>
      <c r="K33" s="246"/>
      <c r="L33" s="246"/>
      <c r="M33" s="7"/>
    </row>
    <row r="34" spans="1:13" ht="18" customHeight="1" x14ac:dyDescent="0.15">
      <c r="A34" s="41"/>
      <c r="B34" s="334" t="s">
        <v>423</v>
      </c>
      <c r="C34" s="334"/>
      <c r="D34" s="334"/>
      <c r="E34" s="334"/>
      <c r="F34" s="334"/>
      <c r="G34" s="335"/>
      <c r="H34" s="54">
        <f>Exp!BH73</f>
        <v>0</v>
      </c>
      <c r="I34" s="43"/>
      <c r="K34" s="166" t="str">
        <f>IF(AND($H$25&gt;=29.5,$H34&gt;=14.5),"yes","no")</f>
        <v>no</v>
      </c>
      <c r="L34" s="166" t="str">
        <f>IF(AND($H$25&gt;=29.5,$H34&gt;=14.5),"yes","no")</f>
        <v>no</v>
      </c>
    </row>
    <row r="35" spans="1:13" ht="9.9499999999999993" customHeight="1" x14ac:dyDescent="0.15">
      <c r="A35" s="41"/>
      <c r="B35" s="174"/>
      <c r="C35" s="174"/>
      <c r="D35" s="174"/>
      <c r="E35" s="174"/>
      <c r="F35" s="174"/>
      <c r="G35" s="174"/>
      <c r="H35" s="187"/>
      <c r="I35" s="43"/>
    </row>
    <row r="36" spans="1:13" ht="18" customHeight="1" x14ac:dyDescent="0.15">
      <c r="A36" s="41"/>
      <c r="B36" s="304" t="s">
        <v>427</v>
      </c>
      <c r="C36" s="304"/>
      <c r="D36" s="304"/>
      <c r="E36" s="304"/>
      <c r="F36" s="304"/>
      <c r="G36" s="304"/>
      <c r="H36" s="304"/>
      <c r="I36" s="43"/>
      <c r="L36" s="7"/>
    </row>
    <row r="37" spans="1:13" ht="9.9499999999999993" customHeight="1" x14ac:dyDescent="0.15">
      <c r="A37" s="45"/>
      <c r="B37" s="51"/>
      <c r="C37" s="51"/>
      <c r="D37" s="52"/>
      <c r="E37" s="52"/>
      <c r="F37" s="52"/>
      <c r="G37" s="53"/>
      <c r="H37" s="34"/>
      <c r="I37" s="44"/>
    </row>
    <row r="38" spans="1:13" ht="9.9499999999999993" customHeight="1" x14ac:dyDescent="0.15">
      <c r="A38" s="58"/>
      <c r="B38" s="59"/>
      <c r="C38" s="59"/>
      <c r="D38" s="60"/>
      <c r="E38" s="60"/>
      <c r="F38" s="60"/>
      <c r="G38" s="61"/>
      <c r="H38" s="62"/>
      <c r="I38" s="58"/>
    </row>
    <row r="39" spans="1:13" ht="9.9499999999999993" customHeight="1" x14ac:dyDescent="0.15">
      <c r="A39" s="38"/>
      <c r="B39" s="243"/>
      <c r="C39" s="159"/>
      <c r="D39" s="55"/>
      <c r="E39" s="55"/>
      <c r="F39" s="55"/>
      <c r="G39" s="56"/>
      <c r="H39" s="33"/>
      <c r="I39" s="40"/>
    </row>
    <row r="40" spans="1:13" ht="18" customHeight="1" x14ac:dyDescent="0.15">
      <c r="A40" s="41"/>
      <c r="B40" s="328" t="s">
        <v>428</v>
      </c>
      <c r="C40" s="328"/>
      <c r="D40" s="92" t="s">
        <v>4</v>
      </c>
      <c r="E40" s="92"/>
      <c r="F40" s="329" t="s">
        <v>8</v>
      </c>
      <c r="G40" s="329"/>
      <c r="H40" s="329"/>
      <c r="I40" s="43"/>
    </row>
    <row r="41" spans="1:13" ht="9.9499999999999993" customHeight="1" x14ac:dyDescent="0.15">
      <c r="A41" s="41"/>
      <c r="B41" s="48"/>
      <c r="C41" s="91"/>
      <c r="D41" s="92"/>
      <c r="E41" s="92"/>
      <c r="F41" s="92"/>
      <c r="G41" s="49"/>
      <c r="H41" s="24"/>
      <c r="I41" s="43"/>
    </row>
    <row r="42" spans="1:13" ht="18" customHeight="1" x14ac:dyDescent="0.15">
      <c r="A42" s="41"/>
      <c r="B42" s="311" t="s">
        <v>429</v>
      </c>
      <c r="C42" s="314"/>
      <c r="D42" s="36" t="str">
        <f>Pers!D12</f>
        <v/>
      </c>
      <c r="E42" s="92"/>
      <c r="F42" s="330" t="str">
        <f>IF(Pers!D13="","",Pers!D13)</f>
        <v/>
      </c>
      <c r="G42" s="330"/>
      <c r="H42" s="330"/>
      <c r="I42" s="43"/>
    </row>
    <row r="43" spans="1:13" ht="9.9499999999999993" customHeight="1" x14ac:dyDescent="0.15">
      <c r="A43" s="41"/>
      <c r="B43" s="91"/>
      <c r="C43" s="91"/>
      <c r="D43" s="48"/>
      <c r="E43" s="92"/>
      <c r="F43" s="48"/>
      <c r="G43" s="48"/>
      <c r="H43" s="48"/>
      <c r="I43" s="43"/>
    </row>
    <row r="44" spans="1:13" ht="18" customHeight="1" x14ac:dyDescent="0.15">
      <c r="A44" s="41"/>
      <c r="B44" s="91" t="s">
        <v>430</v>
      </c>
      <c r="C44" s="331" t="str">
        <f>IF($H$8&lt;139.5,"You have not demonstrated sufficient training hours.",IF(AND($H$8&gt;=139.5,$H$8&lt;174.5),"There are still a few training hours to go. Please contact us.","You have demonstrated sufficient training hours."))</f>
        <v>You have not demonstrated sufficient training hours.</v>
      </c>
      <c r="D44" s="331"/>
      <c r="E44" s="331"/>
      <c r="F44" s="331"/>
      <c r="G44" s="331"/>
      <c r="H44" s="331"/>
      <c r="I44" s="43"/>
    </row>
    <row r="45" spans="1:13" ht="9.9499999999999993" customHeight="1" x14ac:dyDescent="0.15">
      <c r="A45" s="41"/>
      <c r="B45" s="91"/>
      <c r="C45" s="91"/>
      <c r="D45" s="92"/>
      <c r="E45" s="92"/>
      <c r="F45" s="92"/>
      <c r="G45" s="49"/>
      <c r="H45" s="24"/>
      <c r="I45" s="43"/>
    </row>
    <row r="46" spans="1:13" ht="18" customHeight="1" x14ac:dyDescent="0.15">
      <c r="A46" s="41"/>
      <c r="B46" s="311" t="s">
        <v>431</v>
      </c>
      <c r="C46" s="311"/>
      <c r="D46" s="311"/>
      <c r="E46" s="311"/>
      <c r="F46" s="311"/>
      <c r="G46" s="314"/>
      <c r="H46" s="36" t="str">
        <f>IF(F42="Level A - Certified Project Director",K28,IF(F42="Level A - Certified Programme Director",K31,IF(F42="Level A - Certified Portfolio Director",K34,IF(F42="Level B - Certified Senior Project Manager",L28,IF(F42="Level B - Certified Senior Programme Manager",L31,IF(F42="Level B - Certified Senior Portfolio Manager",L34,IF(D42="C",M28,"")))))))</f>
        <v/>
      </c>
      <c r="I46" s="43"/>
    </row>
    <row r="47" spans="1:13" ht="9.9499999999999993" customHeight="1" x14ac:dyDescent="0.15">
      <c r="A47" s="41"/>
      <c r="B47" s="91"/>
      <c r="C47" s="91"/>
      <c r="D47" s="92"/>
      <c r="E47" s="92"/>
      <c r="F47" s="92"/>
      <c r="G47" s="49"/>
      <c r="H47" s="24"/>
      <c r="I47" s="43"/>
    </row>
    <row r="48" spans="1:13" ht="18" customHeight="1" x14ac:dyDescent="0.15">
      <c r="A48" s="41"/>
      <c r="B48" s="311" t="s">
        <v>432</v>
      </c>
      <c r="C48" s="311"/>
      <c r="D48" s="311"/>
      <c r="E48" s="311"/>
      <c r="F48" s="311"/>
      <c r="G48" s="311"/>
      <c r="H48" s="311"/>
      <c r="I48" s="43"/>
    </row>
    <row r="49" spans="1:9" ht="9.9499999999999993" customHeight="1" x14ac:dyDescent="0.15">
      <c r="A49" s="45"/>
      <c r="B49" s="51"/>
      <c r="C49" s="51"/>
      <c r="D49" s="52"/>
      <c r="E49" s="52"/>
      <c r="F49" s="52"/>
      <c r="G49" s="53"/>
      <c r="H49" s="34"/>
      <c r="I49" s="44"/>
    </row>
    <row r="50" spans="1:9" ht="9.9499999999999993" customHeight="1" x14ac:dyDescent="0.15">
      <c r="A50" s="100"/>
      <c r="B50" s="101"/>
      <c r="C50" s="101"/>
      <c r="D50" s="102"/>
      <c r="E50" s="102"/>
      <c r="F50" s="102"/>
      <c r="G50" s="103"/>
      <c r="H50" s="35"/>
      <c r="I50" s="100"/>
    </row>
    <row r="51" spans="1:9" ht="18" hidden="1" customHeight="1" outlineLevel="1" x14ac:dyDescent="0.25">
      <c r="A51" s="8"/>
      <c r="B51" s="317" t="s">
        <v>36</v>
      </c>
      <c r="C51" s="317"/>
      <c r="D51" s="317"/>
      <c r="E51" s="317"/>
      <c r="F51" s="317"/>
      <c r="G51" s="317"/>
      <c r="H51" s="317"/>
      <c r="I51" s="8"/>
    </row>
    <row r="52" spans="1:9" ht="9.9499999999999993" hidden="1" customHeight="1" outlineLevel="1" x14ac:dyDescent="0.15">
      <c r="A52" s="100"/>
      <c r="B52" s="101"/>
      <c r="C52" s="101"/>
      <c r="D52" s="102"/>
      <c r="E52" s="102"/>
      <c r="F52" s="102"/>
      <c r="G52" s="103"/>
      <c r="H52" s="35"/>
      <c r="I52" s="100"/>
    </row>
    <row r="53" spans="1:9" ht="9.9499999999999993" hidden="1" customHeight="1" outlineLevel="1" x14ac:dyDescent="0.15">
      <c r="A53" s="38"/>
      <c r="B53" s="159"/>
      <c r="C53" s="159"/>
      <c r="D53" s="55"/>
      <c r="E53" s="55"/>
      <c r="F53" s="55"/>
      <c r="G53" s="56"/>
      <c r="H53" s="33"/>
      <c r="I53" s="40"/>
    </row>
    <row r="54" spans="1:9" ht="60" hidden="1" customHeight="1" outlineLevel="1" x14ac:dyDescent="0.15">
      <c r="A54" s="41"/>
      <c r="B54" s="88" t="s">
        <v>272</v>
      </c>
      <c r="C54" s="324"/>
      <c r="D54" s="324"/>
      <c r="E54" s="324"/>
      <c r="F54" s="324"/>
      <c r="G54" s="324"/>
      <c r="H54" s="324"/>
      <c r="I54" s="43"/>
    </row>
    <row r="55" spans="1:9" ht="9.9499999999999993" hidden="1" customHeight="1" outlineLevel="1" x14ac:dyDescent="0.15">
      <c r="A55" s="45"/>
      <c r="B55" s="51"/>
      <c r="C55" s="51"/>
      <c r="D55" s="52"/>
      <c r="E55" s="52"/>
      <c r="F55" s="52"/>
      <c r="G55" s="53"/>
      <c r="H55" s="34"/>
      <c r="I55" s="44"/>
    </row>
    <row r="56" spans="1:9" ht="9.9499999999999993" hidden="1" customHeight="1" outlineLevel="1" x14ac:dyDescent="0.15">
      <c r="A56" s="100"/>
      <c r="B56" s="101"/>
      <c r="C56" s="101"/>
      <c r="D56" s="102"/>
      <c r="E56" s="102"/>
      <c r="F56" s="102"/>
      <c r="G56" s="103"/>
      <c r="H56" s="35"/>
      <c r="I56" s="100"/>
    </row>
    <row r="57" spans="1:9" ht="9.9499999999999993" hidden="1" customHeight="1" outlineLevel="1" x14ac:dyDescent="0.15">
      <c r="A57" s="63"/>
      <c r="B57" s="64"/>
      <c r="C57" s="64"/>
      <c r="D57" s="65"/>
      <c r="E57" s="65"/>
      <c r="F57" s="65"/>
      <c r="G57" s="65"/>
      <c r="H57" s="65"/>
      <c r="I57" s="66"/>
    </row>
    <row r="58" spans="1:9" ht="18" hidden="1" customHeight="1" outlineLevel="1" x14ac:dyDescent="0.15">
      <c r="A58" s="67"/>
      <c r="B58" s="224" t="s">
        <v>11</v>
      </c>
      <c r="C58" s="224"/>
      <c r="D58" s="244" t="s">
        <v>10</v>
      </c>
      <c r="E58" s="68"/>
      <c r="F58" s="322"/>
      <c r="G58" s="322"/>
      <c r="H58" s="322"/>
      <c r="I58" s="69"/>
    </row>
    <row r="59" spans="1:9" ht="18" hidden="1" customHeight="1" outlineLevel="1" x14ac:dyDescent="0.15">
      <c r="A59" s="67"/>
      <c r="B59" s="224" t="s">
        <v>273</v>
      </c>
      <c r="C59" s="224"/>
      <c r="D59" s="244" t="s">
        <v>10</v>
      </c>
      <c r="E59" s="68"/>
      <c r="F59" s="322"/>
      <c r="G59" s="322"/>
      <c r="H59" s="322"/>
      <c r="I59" s="69"/>
    </row>
    <row r="60" spans="1:9" ht="18" hidden="1" customHeight="1" outlineLevel="1" x14ac:dyDescent="0.15">
      <c r="A60" s="67"/>
      <c r="B60" s="224" t="s">
        <v>274</v>
      </c>
      <c r="C60" s="224"/>
      <c r="D60" s="244" t="s">
        <v>10</v>
      </c>
      <c r="E60" s="68"/>
      <c r="F60" s="322"/>
      <c r="G60" s="322"/>
      <c r="H60" s="322"/>
      <c r="I60" s="69"/>
    </row>
    <row r="61" spans="1:9" ht="9.9499999999999993" hidden="1" customHeight="1" outlineLevel="1" x14ac:dyDescent="0.15">
      <c r="A61" s="67"/>
      <c r="B61" s="224"/>
      <c r="C61" s="224"/>
      <c r="D61" s="68"/>
      <c r="E61" s="68"/>
      <c r="F61" s="68"/>
      <c r="G61" s="68"/>
      <c r="H61" s="68"/>
      <c r="I61" s="69"/>
    </row>
    <row r="62" spans="1:9" ht="18" hidden="1" customHeight="1" outlineLevel="1" x14ac:dyDescent="0.15">
      <c r="A62" s="67"/>
      <c r="B62" s="224" t="s">
        <v>275</v>
      </c>
      <c r="C62" s="224"/>
      <c r="D62" s="319"/>
      <c r="E62" s="319"/>
      <c r="F62" s="319"/>
      <c r="G62" s="319"/>
      <c r="H62" s="319"/>
      <c r="I62" s="69"/>
    </row>
    <row r="63" spans="1:9" ht="9.9499999999999993" hidden="1" customHeight="1" outlineLevel="1" x14ac:dyDescent="0.15">
      <c r="A63" s="67"/>
      <c r="B63" s="224"/>
      <c r="C63" s="224"/>
      <c r="D63" s="68"/>
      <c r="E63" s="68"/>
      <c r="F63" s="68"/>
      <c r="G63" s="68"/>
      <c r="H63" s="68"/>
      <c r="I63" s="69"/>
    </row>
    <row r="64" spans="1:9" ht="60" hidden="1" customHeight="1" outlineLevel="1" x14ac:dyDescent="0.15">
      <c r="A64" s="67"/>
      <c r="B64" s="74" t="s">
        <v>276</v>
      </c>
      <c r="C64" s="323"/>
      <c r="D64" s="323"/>
      <c r="E64" s="323"/>
      <c r="F64" s="323"/>
      <c r="G64" s="323"/>
      <c r="H64" s="323"/>
      <c r="I64" s="69"/>
    </row>
    <row r="65" spans="1:9" ht="9.9499999999999993" hidden="1" customHeight="1" outlineLevel="1" x14ac:dyDescent="0.15">
      <c r="A65" s="67"/>
      <c r="B65" s="224"/>
      <c r="C65" s="224"/>
      <c r="D65" s="68"/>
      <c r="E65" s="68"/>
      <c r="F65" s="68"/>
      <c r="G65" s="68"/>
      <c r="H65" s="68"/>
      <c r="I65" s="69"/>
    </row>
    <row r="66" spans="1:9" ht="18" hidden="1" customHeight="1" outlineLevel="1" x14ac:dyDescent="0.15">
      <c r="A66" s="67"/>
      <c r="B66" s="224" t="s">
        <v>277</v>
      </c>
      <c r="C66" s="321"/>
      <c r="D66" s="321"/>
      <c r="E66" s="321"/>
      <c r="F66" s="321"/>
      <c r="G66" s="321"/>
      <c r="H66" s="321"/>
      <c r="I66" s="69"/>
    </row>
    <row r="67" spans="1:9" ht="9.9499999999999993" hidden="1" customHeight="1" outlineLevel="1" x14ac:dyDescent="0.15">
      <c r="A67" s="67"/>
      <c r="B67" s="224"/>
      <c r="C67" s="224"/>
      <c r="D67" s="68"/>
      <c r="E67" s="68"/>
      <c r="F67" s="68"/>
      <c r="G67" s="68"/>
      <c r="H67" s="68"/>
      <c r="I67" s="69"/>
    </row>
    <row r="68" spans="1:9" ht="18" hidden="1" customHeight="1" outlineLevel="1" x14ac:dyDescent="0.15">
      <c r="A68" s="67"/>
      <c r="B68" s="73" t="s">
        <v>278</v>
      </c>
      <c r="C68" s="244" t="s">
        <v>39</v>
      </c>
      <c r="D68" s="68"/>
      <c r="E68" s="68"/>
      <c r="F68" s="73" t="s">
        <v>35</v>
      </c>
      <c r="G68" s="315"/>
      <c r="H68" s="315"/>
      <c r="I68" s="69"/>
    </row>
    <row r="69" spans="1:9" ht="9.9499999999999993" hidden="1" customHeight="1" outlineLevel="1" x14ac:dyDescent="0.15">
      <c r="A69" s="70"/>
      <c r="B69" s="71"/>
      <c r="C69" s="71"/>
      <c r="D69" s="71"/>
      <c r="E69" s="71"/>
      <c r="F69" s="71"/>
      <c r="G69" s="71"/>
      <c r="H69" s="71"/>
      <c r="I69" s="72"/>
    </row>
    <row r="70" spans="1:9" ht="9.9499999999999993" hidden="1" customHeight="1" outlineLevel="1" x14ac:dyDescent="0.25"/>
    <row r="71" spans="1:9" ht="18" hidden="1" customHeight="1" outlineLevel="1" x14ac:dyDescent="0.25">
      <c r="B71" s="317" t="s">
        <v>36</v>
      </c>
      <c r="C71" s="317"/>
      <c r="D71" s="317"/>
      <c r="E71" s="317"/>
      <c r="F71" s="317"/>
      <c r="G71" s="317"/>
      <c r="H71" s="317"/>
    </row>
    <row r="72" spans="1:9" ht="9.9499999999999993" hidden="1" customHeight="1" outlineLevel="1" x14ac:dyDescent="0.25"/>
    <row r="73" spans="1:9" ht="9.9499999999999993" hidden="1" customHeight="1" outlineLevel="1" x14ac:dyDescent="0.15">
      <c r="A73" s="63"/>
      <c r="B73" s="64"/>
      <c r="C73" s="64"/>
      <c r="D73" s="65"/>
      <c r="E73" s="65"/>
      <c r="F73" s="65"/>
      <c r="G73" s="65"/>
      <c r="H73" s="65"/>
      <c r="I73" s="66"/>
    </row>
    <row r="74" spans="1:9" ht="18" hidden="1" customHeight="1" outlineLevel="1" x14ac:dyDescent="0.15">
      <c r="A74" s="67"/>
      <c r="B74" s="318" t="s">
        <v>279</v>
      </c>
      <c r="C74" s="318"/>
      <c r="D74" s="319"/>
      <c r="E74" s="319"/>
      <c r="F74" s="319"/>
      <c r="G74" s="319"/>
      <c r="H74" s="319"/>
      <c r="I74" s="69"/>
    </row>
    <row r="75" spans="1:9" ht="9.9499999999999993" hidden="1" customHeight="1" outlineLevel="1" x14ac:dyDescent="0.15">
      <c r="A75" s="67"/>
      <c r="B75" s="224"/>
      <c r="C75" s="224"/>
      <c r="D75" s="68"/>
      <c r="E75" s="68"/>
      <c r="F75" s="68"/>
      <c r="G75" s="68"/>
      <c r="H75" s="68"/>
      <c r="I75" s="69"/>
    </row>
    <row r="76" spans="1:9" ht="18" hidden="1" customHeight="1" outlineLevel="1" x14ac:dyDescent="0.15">
      <c r="A76" s="67"/>
      <c r="B76" s="318" t="s">
        <v>38</v>
      </c>
      <c r="C76" s="320"/>
      <c r="D76" s="321"/>
      <c r="E76" s="321"/>
      <c r="F76" s="321"/>
      <c r="G76" s="321"/>
      <c r="H76" s="321"/>
      <c r="I76" s="69"/>
    </row>
    <row r="77" spans="1:9" ht="9.9499999999999993" hidden="1" customHeight="1" outlineLevel="1" x14ac:dyDescent="0.15">
      <c r="A77" s="67"/>
      <c r="B77" s="224"/>
      <c r="C77" s="224"/>
      <c r="D77" s="68"/>
      <c r="E77" s="68"/>
      <c r="F77" s="68"/>
      <c r="G77" s="68"/>
      <c r="H77" s="68"/>
      <c r="I77" s="69"/>
    </row>
    <row r="78" spans="1:9" ht="18" hidden="1" customHeight="1" outlineLevel="1" x14ac:dyDescent="0.15">
      <c r="A78" s="67"/>
      <c r="B78" s="73" t="s">
        <v>278</v>
      </c>
      <c r="C78" s="244" t="s">
        <v>39</v>
      </c>
      <c r="D78" s="68" t="str">
        <f>IF(H43&gt;60,"Mehr als 60 Monate PM-Tätigkeit nachgewiesen, bitte korrigieren!","")</f>
        <v/>
      </c>
      <c r="E78" s="68"/>
      <c r="F78" s="73" t="s">
        <v>35</v>
      </c>
      <c r="G78" s="315"/>
      <c r="H78" s="315"/>
      <c r="I78" s="69"/>
    </row>
    <row r="79" spans="1:9" ht="9.9499999999999993" hidden="1" customHeight="1" outlineLevel="1" x14ac:dyDescent="0.15">
      <c r="A79" s="70"/>
      <c r="B79" s="71"/>
      <c r="C79" s="71"/>
      <c r="D79" s="71"/>
      <c r="E79" s="71"/>
      <c r="F79" s="71"/>
      <c r="G79" s="71"/>
      <c r="H79" s="71"/>
      <c r="I79" s="72"/>
    </row>
    <row r="80" spans="1:9" ht="18" customHeight="1" collapsed="1" x14ac:dyDescent="0.25"/>
  </sheetData>
  <sheetProtection algorithmName="SHA-512" hashValue="bQfTgcQnmOEn9p7ZK+/MW88Ur69xZdbkeIEKj4myrOIzWhRwrz+y6XStlyWli3FxJ271WpTBAbKzqofnl8WonA==" saltValue="2cES0VkaAOIWGRiTWTItkA==" spinCount="100000" sheet="1" objects="1" scenarios="1"/>
  <mergeCells count="48">
    <mergeCell ref="B34:G34"/>
    <mergeCell ref="B27:G27"/>
    <mergeCell ref="B28:G28"/>
    <mergeCell ref="B30:G30"/>
    <mergeCell ref="B31:G31"/>
    <mergeCell ref="B33:G33"/>
    <mergeCell ref="B2:H2"/>
    <mergeCell ref="N4:P4"/>
    <mergeCell ref="Q4:S4"/>
    <mergeCell ref="K4:M4"/>
    <mergeCell ref="C4:H4"/>
    <mergeCell ref="B8:C8"/>
    <mergeCell ref="D8:G8"/>
    <mergeCell ref="B11:D11"/>
    <mergeCell ref="B12:D12"/>
    <mergeCell ref="B13:D13"/>
    <mergeCell ref="F58:H58"/>
    <mergeCell ref="F59:H59"/>
    <mergeCell ref="B14:D14"/>
    <mergeCell ref="B15:D15"/>
    <mergeCell ref="B16:D16"/>
    <mergeCell ref="B17:D17"/>
    <mergeCell ref="B18:D18"/>
    <mergeCell ref="B40:C40"/>
    <mergeCell ref="F40:H40"/>
    <mergeCell ref="F42:H42"/>
    <mergeCell ref="C44:H44"/>
    <mergeCell ref="B22:C22"/>
    <mergeCell ref="B51:H51"/>
    <mergeCell ref="B24:G24"/>
    <mergeCell ref="B25:G25"/>
    <mergeCell ref="B36:H36"/>
    <mergeCell ref="B42:C42"/>
    <mergeCell ref="G78:H78"/>
    <mergeCell ref="K21:M21"/>
    <mergeCell ref="B46:G46"/>
    <mergeCell ref="B71:H71"/>
    <mergeCell ref="B74:C74"/>
    <mergeCell ref="D74:H74"/>
    <mergeCell ref="B76:C76"/>
    <mergeCell ref="D76:H76"/>
    <mergeCell ref="F60:H60"/>
    <mergeCell ref="D62:H62"/>
    <mergeCell ref="C64:H64"/>
    <mergeCell ref="C66:H66"/>
    <mergeCell ref="G68:H68"/>
    <mergeCell ref="B48:H48"/>
    <mergeCell ref="C54:H54"/>
  </mergeCells>
  <conditionalFormatting sqref="H8">
    <cfRule type="cellIs" dxfId="351" priority="18" operator="lessThan">
      <formula>174.5</formula>
    </cfRule>
    <cfRule type="cellIs" dxfId="350" priority="19" operator="greaterThanOrEqual">
      <formula>174.5</formula>
    </cfRule>
  </conditionalFormatting>
  <conditionalFormatting sqref="C44">
    <cfRule type="expression" dxfId="349" priority="12">
      <formula>H8&gt;=174.5</formula>
    </cfRule>
    <cfRule type="expression" dxfId="348" priority="13">
      <formula>H8&lt;174.5</formula>
    </cfRule>
  </conditionalFormatting>
  <conditionalFormatting sqref="C68">
    <cfRule type="cellIs" dxfId="347" priority="7" operator="equal">
      <formula>"Zertifikat nicht verlängern"</formula>
    </cfRule>
    <cfRule type="cellIs" dxfId="346" priority="8" operator="equal">
      <formula>"Zertifikat verlängern"</formula>
    </cfRule>
  </conditionalFormatting>
  <conditionalFormatting sqref="C78">
    <cfRule type="cellIs" dxfId="345" priority="5" operator="equal">
      <formula>"Zertifikat nicht verlängern"</formula>
    </cfRule>
    <cfRule type="cellIs" dxfId="344" priority="6" operator="equal">
      <formula>"Zertifikat verlängern"</formula>
    </cfRule>
  </conditionalFormatting>
  <conditionalFormatting sqref="H46">
    <cfRule type="cellIs" dxfId="343" priority="3" operator="equal">
      <formula>"nein"</formula>
    </cfRule>
    <cfRule type="cellIs" dxfId="342" priority="4" operator="equal">
      <formula>"ja"</formula>
    </cfRule>
  </conditionalFormatting>
  <dataValidations count="4">
    <dataValidation type="list" allowBlank="1" showInputMessage="1" showErrorMessage="1" sqref="D76:H76" xr:uid="{C4F52DCB-C084-4B58-BFE4-1F57A582B9E7}">
      <formula1>Beschluss</formula1>
    </dataValidation>
    <dataValidation type="list" allowBlank="1" showInputMessage="1" showErrorMessage="1" sqref="D62:H62 D74:H74" xr:uid="{86BF2D68-F3A6-4EA1-950E-455E1A53726E}">
      <formula1>EmpfehlungRez</formula1>
    </dataValidation>
    <dataValidation type="list" allowBlank="1" showInputMessage="1" showErrorMessage="1" sqref="D58:D60" xr:uid="{8F05598C-8436-4716-B99C-999F7DAC3AFC}">
      <formula1>Entscheid2</formula1>
    </dataValidation>
    <dataValidation type="list" allowBlank="1" showInputMessage="1" showErrorMessage="1" sqref="C66:H66" xr:uid="{2B2251F5-11F4-4ADC-8287-6118C329EEBE}">
      <formula1>Antragsprüfer</formula1>
    </dataValidation>
  </dataValidations>
  <printOptions horizontalCentered="1"/>
  <pageMargins left="0.39370078740157483" right="0.39370078740157483" top="1.5748031496062993" bottom="0.59055118110236227" header="0.39370078740157483" footer="0.31496062992125984"/>
  <pageSetup paperSize="9" scale="78" fitToHeight="0" orientation="portrait" r:id="rId1"/>
  <headerFooter>
    <oddHeader>&amp;L&amp;"Verdana,Standard"&amp;9&amp;G&amp;C&amp;"Verdana,Fett"&amp;12
IPMA Level A, B and C
Recertification application
Documented education and experience&amp;R&amp;G</oddHeader>
    <oddFooter>&amp;L&amp;"Verdana,Standard"&amp;9© VZPM&amp;C&amp;"Verdana,Standard"&amp;9&amp;F&amp;R&amp;"Verdana,Standard"&amp;9&amp;A Page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4"/>
  <sheetViews>
    <sheetView showGridLines="0" zoomScaleNormal="100" workbookViewId="0"/>
  </sheetViews>
  <sheetFormatPr baseColWidth="10" defaultColWidth="11.42578125" defaultRowHeight="11.25" x14ac:dyDescent="0.25"/>
  <cols>
    <col min="1" max="1" width="1.7109375" style="6" customWidth="1"/>
    <col min="2" max="2" width="12.7109375" style="6" customWidth="1"/>
    <col min="3" max="3" width="1.7109375" style="6" customWidth="1"/>
    <col min="4" max="4" width="12.7109375" style="6" customWidth="1"/>
    <col min="5" max="5" width="1.7109375" style="6" customWidth="1"/>
    <col min="6" max="6" width="55.7109375" style="6" customWidth="1"/>
    <col min="7" max="7" width="1.7109375" style="6" customWidth="1"/>
    <col min="8" max="8" width="55.7109375" style="6" customWidth="1"/>
    <col min="9" max="9" width="1.7109375" style="6" customWidth="1"/>
    <col min="10" max="10" width="10.7109375" style="6" customWidth="1"/>
    <col min="11" max="11" width="1.7109375" style="7" customWidth="1"/>
    <col min="12" max="12" width="11.42578125" style="8" customWidth="1"/>
    <col min="13" max="15" width="11.42578125" style="7"/>
    <col min="16" max="16384" width="11.42578125" style="6"/>
  </cols>
  <sheetData>
    <row r="1" spans="1:22" s="7" customFormat="1" ht="9.9499999999999993" customHeight="1" x14ac:dyDescent="0.25">
      <c r="A1" s="11"/>
      <c r="B1" s="12"/>
      <c r="C1" s="12"/>
      <c r="D1" s="12"/>
      <c r="E1" s="12"/>
      <c r="F1" s="12"/>
      <c r="G1" s="12"/>
      <c r="H1" s="12"/>
      <c r="I1" s="12"/>
      <c r="J1" s="12"/>
      <c r="K1" s="13"/>
      <c r="L1" s="8"/>
      <c r="P1" s="6"/>
      <c r="Q1" s="6"/>
      <c r="R1" s="6"/>
      <c r="S1" s="6"/>
      <c r="T1" s="6"/>
      <c r="U1" s="6"/>
      <c r="V1" s="6"/>
    </row>
    <row r="2" spans="1:22" s="7" customFormat="1" ht="18" customHeight="1" x14ac:dyDescent="0.25">
      <c r="A2" s="14"/>
      <c r="B2" s="306" t="s">
        <v>440</v>
      </c>
      <c r="C2" s="306"/>
      <c r="D2" s="306"/>
      <c r="E2" s="306"/>
      <c r="F2" s="306"/>
      <c r="G2" s="306"/>
      <c r="H2" s="306"/>
      <c r="I2" s="306"/>
      <c r="J2" s="306"/>
      <c r="K2" s="17"/>
      <c r="L2" s="8"/>
      <c r="P2" s="6"/>
      <c r="Q2" s="6"/>
      <c r="R2" s="6"/>
      <c r="S2" s="6"/>
      <c r="T2" s="6"/>
      <c r="U2" s="6"/>
      <c r="V2" s="6"/>
    </row>
    <row r="3" spans="1:22" s="7" customFormat="1" ht="9.9499999999999993" customHeight="1" x14ac:dyDescent="0.25">
      <c r="A3" s="14"/>
      <c r="B3" s="15"/>
      <c r="C3" s="15"/>
      <c r="D3" s="91"/>
      <c r="E3" s="91"/>
      <c r="F3" s="91"/>
      <c r="G3" s="91"/>
      <c r="H3" s="91"/>
      <c r="I3" s="91"/>
      <c r="J3" s="91"/>
      <c r="K3" s="17"/>
      <c r="L3" s="8"/>
      <c r="P3" s="6"/>
      <c r="Q3" s="6"/>
      <c r="R3" s="6"/>
      <c r="S3" s="6"/>
      <c r="T3" s="6"/>
      <c r="U3" s="6"/>
      <c r="V3" s="6"/>
    </row>
    <row r="4" spans="1:22" s="7" customFormat="1" ht="24" customHeight="1" x14ac:dyDescent="0.25">
      <c r="A4" s="14"/>
      <c r="B4" s="340" t="s">
        <v>435</v>
      </c>
      <c r="C4" s="340"/>
      <c r="D4" s="340"/>
      <c r="E4" s="340"/>
      <c r="F4" s="340"/>
      <c r="G4" s="340"/>
      <c r="H4" s="340"/>
      <c r="I4" s="340"/>
      <c r="J4" s="340"/>
      <c r="K4" s="17"/>
      <c r="L4" s="8"/>
      <c r="P4" s="6"/>
      <c r="Q4" s="6"/>
      <c r="R4" s="6"/>
      <c r="S4" s="6"/>
      <c r="T4" s="6"/>
      <c r="U4" s="6"/>
      <c r="V4" s="6"/>
    </row>
    <row r="5" spans="1:22" s="7" customFormat="1" ht="9.9499999999999993" customHeight="1" x14ac:dyDescent="0.25">
      <c r="A5" s="14"/>
      <c r="B5" s="15"/>
      <c r="C5" s="15"/>
      <c r="D5" s="91"/>
      <c r="E5" s="91"/>
      <c r="F5" s="91"/>
      <c r="G5" s="91"/>
      <c r="H5" s="91"/>
      <c r="I5" s="91"/>
      <c r="J5" s="91"/>
      <c r="K5" s="17"/>
      <c r="L5" s="8"/>
      <c r="P5" s="6"/>
      <c r="Q5" s="6"/>
      <c r="R5" s="6"/>
      <c r="S5" s="6"/>
      <c r="T5" s="6"/>
      <c r="U5" s="6"/>
      <c r="V5" s="6"/>
    </row>
    <row r="6" spans="1:22" s="7" customFormat="1" ht="18" customHeight="1" x14ac:dyDescent="0.25">
      <c r="A6" s="14"/>
      <c r="B6" s="23" t="s">
        <v>436</v>
      </c>
      <c r="C6" s="90"/>
      <c r="D6" s="50" t="s">
        <v>437</v>
      </c>
      <c r="E6" s="48"/>
      <c r="F6" s="91" t="s">
        <v>438</v>
      </c>
      <c r="G6" s="91"/>
      <c r="H6" s="264" t="s">
        <v>454</v>
      </c>
      <c r="I6" s="48"/>
      <c r="J6" s="48" t="s">
        <v>439</v>
      </c>
      <c r="K6" s="17"/>
      <c r="L6" s="8"/>
      <c r="P6" s="6"/>
      <c r="Q6" s="6"/>
      <c r="R6" s="6"/>
      <c r="S6" s="6"/>
      <c r="T6" s="6"/>
      <c r="U6" s="6"/>
      <c r="V6" s="6"/>
    </row>
    <row r="7" spans="1:22" s="7" customFormat="1" ht="27.95" customHeight="1" x14ac:dyDescent="0.25">
      <c r="A7" s="14"/>
      <c r="B7" s="122"/>
      <c r="C7" s="90"/>
      <c r="D7" s="122"/>
      <c r="E7" s="23"/>
      <c r="F7" s="123"/>
      <c r="G7" s="23"/>
      <c r="H7" s="123"/>
      <c r="I7" s="48"/>
      <c r="J7" s="117"/>
      <c r="K7" s="17"/>
      <c r="L7" s="8"/>
      <c r="P7" s="6"/>
      <c r="Q7" s="6"/>
      <c r="R7" s="6"/>
      <c r="S7" s="6"/>
      <c r="T7" s="6"/>
      <c r="U7" s="6"/>
      <c r="V7" s="6"/>
    </row>
    <row r="8" spans="1:22" s="7" customFormat="1" ht="27.95" customHeight="1" x14ac:dyDescent="0.25">
      <c r="A8" s="14"/>
      <c r="B8" s="122"/>
      <c r="C8" s="90"/>
      <c r="D8" s="122"/>
      <c r="E8" s="23"/>
      <c r="F8" s="123"/>
      <c r="G8" s="23"/>
      <c r="H8" s="123"/>
      <c r="I8" s="48"/>
      <c r="J8" s="117"/>
      <c r="K8" s="17"/>
      <c r="L8" s="8"/>
      <c r="P8" s="6"/>
      <c r="Q8" s="6"/>
      <c r="R8" s="6"/>
      <c r="S8" s="6"/>
      <c r="T8" s="6"/>
      <c r="U8" s="6"/>
      <c r="V8" s="6"/>
    </row>
    <row r="9" spans="1:22" s="7" customFormat="1" ht="27.95" customHeight="1" x14ac:dyDescent="0.25">
      <c r="A9" s="14"/>
      <c r="B9" s="122"/>
      <c r="C9" s="90"/>
      <c r="D9" s="122"/>
      <c r="E9" s="23"/>
      <c r="F9" s="123"/>
      <c r="G9" s="23"/>
      <c r="H9" s="123"/>
      <c r="I9" s="48"/>
      <c r="J9" s="117"/>
      <c r="K9" s="17"/>
      <c r="L9" s="8"/>
      <c r="P9" s="6"/>
      <c r="Q9" s="6"/>
      <c r="R9" s="6"/>
      <c r="S9" s="6"/>
      <c r="T9" s="6"/>
      <c r="U9" s="6"/>
      <c r="V9" s="6"/>
    </row>
    <row r="10" spans="1:22" s="7" customFormat="1" ht="27.95" customHeight="1" x14ac:dyDescent="0.25">
      <c r="A10" s="14"/>
      <c r="B10" s="122"/>
      <c r="C10" s="90"/>
      <c r="D10" s="122"/>
      <c r="E10" s="23"/>
      <c r="F10" s="123"/>
      <c r="G10" s="23"/>
      <c r="H10" s="123"/>
      <c r="I10" s="48"/>
      <c r="J10" s="117"/>
      <c r="K10" s="17"/>
      <c r="L10" s="8"/>
      <c r="P10" s="6"/>
      <c r="Q10" s="6"/>
      <c r="R10" s="6"/>
      <c r="S10" s="6"/>
      <c r="T10" s="6"/>
      <c r="U10" s="6"/>
      <c r="V10" s="6"/>
    </row>
    <row r="11" spans="1:22" s="7" customFormat="1" ht="27.95" customHeight="1" x14ac:dyDescent="0.25">
      <c r="A11" s="14"/>
      <c r="B11" s="122"/>
      <c r="C11" s="90"/>
      <c r="D11" s="122"/>
      <c r="E11" s="23"/>
      <c r="F11" s="123"/>
      <c r="G11" s="23"/>
      <c r="H11" s="123"/>
      <c r="I11" s="48"/>
      <c r="J11" s="117"/>
      <c r="K11" s="17"/>
      <c r="L11" s="8"/>
      <c r="P11" s="6"/>
      <c r="Q11" s="6"/>
      <c r="R11" s="6"/>
      <c r="S11" s="6"/>
      <c r="T11" s="6"/>
      <c r="U11" s="6"/>
      <c r="V11" s="6"/>
    </row>
    <row r="12" spans="1:22" s="7" customFormat="1" ht="27.95" customHeight="1" x14ac:dyDescent="0.25">
      <c r="A12" s="14"/>
      <c r="B12" s="122"/>
      <c r="C12" s="90"/>
      <c r="D12" s="122"/>
      <c r="E12" s="23"/>
      <c r="F12" s="123"/>
      <c r="G12" s="23"/>
      <c r="H12" s="123"/>
      <c r="I12" s="48"/>
      <c r="J12" s="117"/>
      <c r="K12" s="17"/>
      <c r="L12" s="8"/>
      <c r="P12" s="6"/>
      <c r="Q12" s="6"/>
      <c r="R12" s="6"/>
      <c r="S12" s="6"/>
      <c r="T12" s="6"/>
      <c r="U12" s="6"/>
      <c r="V12" s="6"/>
    </row>
    <row r="13" spans="1:22" s="7" customFormat="1" ht="9.9499999999999993" customHeight="1" x14ac:dyDescent="0.25">
      <c r="A13" s="19"/>
      <c r="B13" s="20"/>
      <c r="C13" s="20"/>
      <c r="D13" s="20"/>
      <c r="E13" s="20"/>
      <c r="F13" s="20"/>
      <c r="G13" s="20"/>
      <c r="H13" s="20"/>
      <c r="I13" s="20"/>
      <c r="J13" s="20"/>
      <c r="K13" s="21"/>
      <c r="L13" s="8"/>
      <c r="P13" s="6"/>
      <c r="Q13" s="6"/>
      <c r="R13" s="6"/>
      <c r="S13" s="6"/>
      <c r="T13" s="6"/>
      <c r="U13" s="6"/>
      <c r="V13" s="6"/>
    </row>
    <row r="14" spans="1:22" s="7" customFormat="1" ht="9.9499999999999993" customHeight="1" x14ac:dyDescent="0.25">
      <c r="A14" s="6"/>
      <c r="B14" s="6"/>
      <c r="C14" s="6"/>
      <c r="D14" s="6"/>
      <c r="E14" s="6"/>
      <c r="F14" s="6"/>
      <c r="G14" s="6"/>
      <c r="H14" s="6"/>
      <c r="I14" s="6"/>
      <c r="J14" s="6"/>
      <c r="L14" s="8"/>
      <c r="P14" s="6"/>
      <c r="Q14" s="6"/>
      <c r="R14" s="6"/>
      <c r="S14" s="6"/>
      <c r="T14" s="6"/>
      <c r="U14" s="6"/>
      <c r="V14" s="6"/>
    </row>
  </sheetData>
  <sheetProtection algorithmName="SHA-512" hashValue="TsXA5ER8JDeEqUbLYXEafIUHgW3dmLtEdr1T0/EqFCfrujv7nZ/+EpJQsx5doNbE/Z4eko3L8O8GdsOdjEfnqQ==" saltValue="B1YTOQw16EB+7perwSkRyg==" spinCount="100000" sheet="1" objects="1" scenarios="1"/>
  <mergeCells count="2">
    <mergeCell ref="B4:J4"/>
    <mergeCell ref="B2:J2"/>
  </mergeCells>
  <dataValidations count="1">
    <dataValidation type="decimal" allowBlank="1" showInputMessage="1" showErrorMessage="1" error="Please enter a value from 0% to 100%!" sqref="J7:J12" xr:uid="{00000000-0002-0000-0300-000000000000}">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IPMA Level A, B and C
Recertification application
Professional career in the last 5 years&amp;R&amp;G</oddHeader>
    <oddFooter>&amp;L&amp;"Verdana,Standard"&amp;9© VZPM&amp;C&amp;"Verdana,Standard"&amp;9&amp;F&amp;R&amp;"Verdana,Standard"&amp;9&amp;A Page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27AE-F4E6-4571-A77A-6EAD7487203F}">
  <sheetPr>
    <pageSetUpPr fitToPage="1"/>
  </sheetPr>
  <dimension ref="A1:N91"/>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73.7109375" style="6" customWidth="1"/>
    <col min="4" max="4" width="6.7109375" style="133" customWidth="1"/>
    <col min="5" max="5" width="15.7109375" style="7" customWidth="1"/>
    <col min="6" max="6" width="10.7109375" style="133" customWidth="1"/>
    <col min="7" max="7" width="7.7109375" style="133" customWidth="1"/>
    <col min="8" max="8" width="10.7109375" style="133" customWidth="1"/>
    <col min="9" max="9" width="7.7109375" style="133" customWidth="1"/>
    <col min="10" max="10" width="1.7109375" style="6" customWidth="1"/>
    <col min="11" max="16384" width="11.42578125" style="6"/>
  </cols>
  <sheetData>
    <row r="1" spans="1:14" s="7" customFormat="1" ht="9.9499999999999993" customHeight="1" x14ac:dyDescent="0.25">
      <c r="A1" s="11"/>
      <c r="B1" s="12"/>
      <c r="C1" s="12"/>
      <c r="D1" s="226"/>
      <c r="E1" s="197"/>
      <c r="F1" s="226"/>
      <c r="G1" s="226"/>
      <c r="H1" s="226"/>
      <c r="I1" s="226"/>
      <c r="J1" s="184"/>
      <c r="K1" s="6"/>
      <c r="L1" s="6"/>
      <c r="M1" s="6"/>
      <c r="N1" s="6"/>
    </row>
    <row r="2" spans="1:14" s="7" customFormat="1" ht="18" customHeight="1" x14ac:dyDescent="0.25">
      <c r="A2" s="14"/>
      <c r="B2" s="15" t="s">
        <v>411</v>
      </c>
      <c r="C2" s="16"/>
      <c r="D2" s="161"/>
      <c r="E2" s="23"/>
      <c r="F2" s="161"/>
      <c r="G2" s="161"/>
      <c r="H2" s="161"/>
      <c r="I2" s="161"/>
      <c r="J2" s="173"/>
      <c r="K2" s="6"/>
      <c r="L2" s="6"/>
      <c r="M2" s="6"/>
      <c r="N2" s="6"/>
    </row>
    <row r="3" spans="1:14" s="7" customFormat="1" ht="9.9499999999999993" customHeight="1" x14ac:dyDescent="0.25">
      <c r="A3" s="14"/>
      <c r="B3" s="15"/>
      <c r="C3" s="16"/>
      <c r="D3" s="161"/>
      <c r="E3" s="23"/>
      <c r="F3" s="161"/>
      <c r="G3" s="161"/>
      <c r="H3" s="161"/>
      <c r="I3" s="161"/>
      <c r="J3" s="173"/>
      <c r="K3" s="6"/>
      <c r="L3" s="6"/>
      <c r="M3" s="6"/>
      <c r="N3" s="6"/>
    </row>
    <row r="4" spans="1:14" s="7" customFormat="1" ht="39.950000000000003" customHeight="1" x14ac:dyDescent="0.25">
      <c r="A4" s="231"/>
      <c r="B4" s="307" t="s">
        <v>441</v>
      </c>
      <c r="C4" s="307"/>
      <c r="D4" s="307"/>
      <c r="E4" s="307"/>
      <c r="F4" s="307"/>
      <c r="G4" s="307"/>
      <c r="H4" s="307"/>
      <c r="I4" s="307"/>
      <c r="J4" s="173"/>
      <c r="K4" s="6"/>
      <c r="L4" s="6"/>
      <c r="M4" s="6"/>
      <c r="N4" s="6"/>
    </row>
    <row r="5" spans="1:14" s="7" customFormat="1" ht="12" customHeight="1" x14ac:dyDescent="0.25">
      <c r="A5" s="14"/>
      <c r="B5" s="15"/>
      <c r="C5" s="16"/>
      <c r="D5" s="161"/>
      <c r="E5" s="164" t="s">
        <v>445</v>
      </c>
      <c r="F5" s="161"/>
      <c r="G5" s="161"/>
      <c r="H5" s="161"/>
      <c r="I5" s="161"/>
      <c r="J5" s="173"/>
      <c r="K5" s="6"/>
      <c r="L5" s="6"/>
      <c r="M5" s="6"/>
      <c r="N5" s="6"/>
    </row>
    <row r="6" spans="1:14" s="7" customFormat="1" ht="18" customHeight="1" x14ac:dyDescent="0.25">
      <c r="A6" s="14"/>
      <c r="B6" s="90" t="s">
        <v>442</v>
      </c>
      <c r="C6" s="222"/>
      <c r="D6" s="161" t="s">
        <v>446</v>
      </c>
      <c r="E6" s="229"/>
      <c r="F6" s="345" t="s">
        <v>448</v>
      </c>
      <c r="G6" s="347"/>
      <c r="H6" s="345" t="s">
        <v>449</v>
      </c>
      <c r="I6" s="347"/>
      <c r="J6" s="173"/>
      <c r="K6" s="6"/>
      <c r="L6" s="6"/>
      <c r="M6" s="6"/>
      <c r="N6" s="6"/>
    </row>
    <row r="7" spans="1:14" s="7" customFormat="1" ht="18" customHeight="1" x14ac:dyDescent="0.25">
      <c r="A7" s="14"/>
      <c r="B7" s="90" t="s">
        <v>443</v>
      </c>
      <c r="C7" s="222"/>
      <c r="D7" s="161" t="s">
        <v>447</v>
      </c>
      <c r="E7" s="229"/>
      <c r="F7" s="346"/>
      <c r="G7" s="348"/>
      <c r="H7" s="346"/>
      <c r="I7" s="348"/>
      <c r="J7" s="173"/>
      <c r="K7" s="6"/>
      <c r="L7" s="6"/>
      <c r="M7" s="6"/>
      <c r="N7" s="6"/>
    </row>
    <row r="8" spans="1:14" s="7" customFormat="1" ht="18" customHeight="1" x14ac:dyDescent="0.25">
      <c r="A8" s="14"/>
      <c r="B8" s="90" t="s">
        <v>444</v>
      </c>
      <c r="C8" s="222"/>
      <c r="D8" s="161"/>
      <c r="E8" s="175"/>
      <c r="F8" s="161"/>
      <c r="G8" s="24"/>
      <c r="H8" s="161"/>
      <c r="I8" s="24"/>
      <c r="J8" s="173"/>
      <c r="K8" s="6"/>
      <c r="L8" s="6"/>
      <c r="M8" s="6"/>
      <c r="N8" s="6"/>
    </row>
    <row r="9" spans="1:14" s="7" customFormat="1" ht="9.9499999999999993" customHeight="1" x14ac:dyDescent="0.25">
      <c r="A9" s="14"/>
      <c r="B9" s="15"/>
      <c r="C9" s="16"/>
      <c r="D9" s="161"/>
      <c r="E9" s="23"/>
      <c r="F9" s="161"/>
      <c r="G9" s="161"/>
      <c r="H9" s="161"/>
      <c r="I9" s="161"/>
      <c r="J9" s="173"/>
      <c r="K9" s="6"/>
      <c r="L9" s="6"/>
      <c r="M9" s="6"/>
      <c r="N9" s="6"/>
    </row>
    <row r="10" spans="1:14" s="7" customFormat="1" ht="18" customHeight="1" x14ac:dyDescent="0.25">
      <c r="A10" s="14"/>
      <c r="B10" s="90" t="s">
        <v>442</v>
      </c>
      <c r="C10" s="222"/>
      <c r="D10" s="161" t="s">
        <v>446</v>
      </c>
      <c r="E10" s="229"/>
      <c r="F10" s="345" t="s">
        <v>448</v>
      </c>
      <c r="G10" s="347"/>
      <c r="H10" s="345" t="s">
        <v>449</v>
      </c>
      <c r="I10" s="347"/>
      <c r="J10" s="173"/>
      <c r="K10" s="6"/>
      <c r="L10" s="6"/>
      <c r="M10" s="6"/>
      <c r="N10" s="6"/>
    </row>
    <row r="11" spans="1:14" s="7" customFormat="1" ht="18" customHeight="1" x14ac:dyDescent="0.25">
      <c r="A11" s="14"/>
      <c r="B11" s="90" t="s">
        <v>443</v>
      </c>
      <c r="C11" s="222"/>
      <c r="D11" s="161" t="s">
        <v>447</v>
      </c>
      <c r="E11" s="229"/>
      <c r="F11" s="346"/>
      <c r="G11" s="348"/>
      <c r="H11" s="346"/>
      <c r="I11" s="348"/>
      <c r="J11" s="173"/>
      <c r="K11" s="6"/>
      <c r="L11" s="6"/>
      <c r="M11" s="6"/>
      <c r="N11" s="6"/>
    </row>
    <row r="12" spans="1:14" s="7" customFormat="1" ht="18" customHeight="1" x14ac:dyDescent="0.25">
      <c r="A12" s="14"/>
      <c r="B12" s="90" t="s">
        <v>444</v>
      </c>
      <c r="C12" s="222"/>
      <c r="D12" s="161"/>
      <c r="E12" s="175"/>
      <c r="F12" s="161"/>
      <c r="G12" s="24"/>
      <c r="H12" s="161"/>
      <c r="I12" s="24"/>
      <c r="J12" s="173"/>
      <c r="K12" s="6"/>
      <c r="L12" s="6"/>
      <c r="M12" s="6"/>
      <c r="N12" s="6"/>
    </row>
    <row r="13" spans="1:14" s="7" customFormat="1" ht="9.9499999999999993" customHeight="1" x14ac:dyDescent="0.25">
      <c r="A13" s="14"/>
      <c r="B13" s="15"/>
      <c r="C13" s="16"/>
      <c r="D13" s="161"/>
      <c r="E13" s="23"/>
      <c r="F13" s="161"/>
      <c r="G13" s="161"/>
      <c r="H13" s="161"/>
      <c r="I13" s="161"/>
      <c r="J13" s="173"/>
      <c r="K13" s="6"/>
      <c r="L13" s="6"/>
      <c r="M13" s="6"/>
      <c r="N13" s="6"/>
    </row>
    <row r="14" spans="1:14" s="7" customFormat="1" ht="18" customHeight="1" x14ac:dyDescent="0.25">
      <c r="A14" s="14"/>
      <c r="B14" s="90" t="s">
        <v>442</v>
      </c>
      <c r="C14" s="222"/>
      <c r="D14" s="161" t="s">
        <v>446</v>
      </c>
      <c r="E14" s="229"/>
      <c r="F14" s="345" t="s">
        <v>448</v>
      </c>
      <c r="G14" s="347"/>
      <c r="H14" s="345" t="s">
        <v>449</v>
      </c>
      <c r="I14" s="347"/>
      <c r="J14" s="173"/>
      <c r="K14" s="6"/>
      <c r="L14" s="6"/>
      <c r="M14" s="6"/>
      <c r="N14" s="6"/>
    </row>
    <row r="15" spans="1:14" s="7" customFormat="1" ht="18" customHeight="1" x14ac:dyDescent="0.25">
      <c r="A15" s="14"/>
      <c r="B15" s="90" t="s">
        <v>443</v>
      </c>
      <c r="C15" s="222"/>
      <c r="D15" s="161" t="s">
        <v>447</v>
      </c>
      <c r="E15" s="229"/>
      <c r="F15" s="346"/>
      <c r="G15" s="348"/>
      <c r="H15" s="346"/>
      <c r="I15" s="348"/>
      <c r="J15" s="173"/>
      <c r="K15" s="6"/>
      <c r="L15" s="6"/>
      <c r="M15" s="6"/>
      <c r="N15" s="6"/>
    </row>
    <row r="16" spans="1:14" s="7" customFormat="1" ht="18" customHeight="1" x14ac:dyDescent="0.25">
      <c r="A16" s="14"/>
      <c r="B16" s="90" t="s">
        <v>444</v>
      </c>
      <c r="C16" s="222"/>
      <c r="D16" s="161"/>
      <c r="E16" s="175"/>
      <c r="F16" s="161"/>
      <c r="G16" s="24"/>
      <c r="H16" s="161"/>
      <c r="I16" s="24"/>
      <c r="J16" s="173"/>
      <c r="K16" s="6"/>
      <c r="L16" s="6"/>
      <c r="M16" s="6"/>
      <c r="N16" s="6"/>
    </row>
    <row r="17" spans="1:14" s="7" customFormat="1" ht="9.9499999999999993" customHeight="1" x14ac:dyDescent="0.25">
      <c r="A17" s="14"/>
      <c r="B17" s="15"/>
      <c r="C17" s="16"/>
      <c r="D17" s="161"/>
      <c r="E17" s="23"/>
      <c r="F17" s="161"/>
      <c r="G17" s="161"/>
      <c r="H17" s="161"/>
      <c r="I17" s="161"/>
      <c r="J17" s="173"/>
      <c r="K17" s="6"/>
      <c r="L17" s="6"/>
      <c r="M17" s="6"/>
      <c r="N17" s="6"/>
    </row>
    <row r="18" spans="1:14" s="7" customFormat="1" ht="18" customHeight="1" x14ac:dyDescent="0.25">
      <c r="A18" s="14"/>
      <c r="B18" s="90" t="s">
        <v>442</v>
      </c>
      <c r="C18" s="222"/>
      <c r="D18" s="161" t="s">
        <v>446</v>
      </c>
      <c r="E18" s="229"/>
      <c r="F18" s="345" t="s">
        <v>448</v>
      </c>
      <c r="G18" s="347"/>
      <c r="H18" s="345" t="s">
        <v>449</v>
      </c>
      <c r="I18" s="347"/>
      <c r="J18" s="173"/>
      <c r="K18" s="6"/>
      <c r="L18" s="6"/>
      <c r="M18" s="6"/>
      <c r="N18" s="6"/>
    </row>
    <row r="19" spans="1:14" s="7" customFormat="1" ht="18" customHeight="1" x14ac:dyDescent="0.25">
      <c r="A19" s="14"/>
      <c r="B19" s="90" t="s">
        <v>443</v>
      </c>
      <c r="C19" s="222"/>
      <c r="D19" s="161" t="s">
        <v>447</v>
      </c>
      <c r="E19" s="229"/>
      <c r="F19" s="346"/>
      <c r="G19" s="348"/>
      <c r="H19" s="346"/>
      <c r="I19" s="348"/>
      <c r="J19" s="173"/>
      <c r="K19" s="6"/>
      <c r="L19" s="6"/>
      <c r="M19" s="6"/>
      <c r="N19" s="6"/>
    </row>
    <row r="20" spans="1:14" s="7" customFormat="1" ht="18" customHeight="1" x14ac:dyDescent="0.25">
      <c r="A20" s="14"/>
      <c r="B20" s="90" t="s">
        <v>444</v>
      </c>
      <c r="C20" s="222"/>
      <c r="D20" s="161"/>
      <c r="E20" s="175"/>
      <c r="F20" s="161"/>
      <c r="G20" s="24"/>
      <c r="H20" s="161"/>
      <c r="I20" s="24"/>
      <c r="J20" s="173"/>
      <c r="K20" s="6"/>
      <c r="L20" s="6"/>
      <c r="M20" s="6"/>
      <c r="N20" s="6"/>
    </row>
    <row r="21" spans="1:14" s="7" customFormat="1" ht="9.9499999999999993" customHeight="1" x14ac:dyDescent="0.25">
      <c r="A21" s="14"/>
      <c r="B21" s="15"/>
      <c r="C21" s="16"/>
      <c r="D21" s="161"/>
      <c r="E21" s="23"/>
      <c r="F21" s="161"/>
      <c r="G21" s="161"/>
      <c r="H21" s="161"/>
      <c r="I21" s="161"/>
      <c r="J21" s="173"/>
      <c r="K21" s="6"/>
      <c r="L21" s="6"/>
      <c r="M21" s="6"/>
      <c r="N21" s="6"/>
    </row>
    <row r="22" spans="1:14" s="7" customFormat="1" ht="18" customHeight="1" x14ac:dyDescent="0.25">
      <c r="A22" s="14"/>
      <c r="B22" s="90" t="s">
        <v>442</v>
      </c>
      <c r="C22" s="222"/>
      <c r="D22" s="161" t="s">
        <v>446</v>
      </c>
      <c r="E22" s="229"/>
      <c r="F22" s="345" t="s">
        <v>448</v>
      </c>
      <c r="G22" s="347"/>
      <c r="H22" s="345" t="s">
        <v>449</v>
      </c>
      <c r="I22" s="347"/>
      <c r="J22" s="173"/>
      <c r="K22" s="6"/>
      <c r="L22" s="6"/>
      <c r="M22" s="6"/>
      <c r="N22" s="6"/>
    </row>
    <row r="23" spans="1:14" s="7" customFormat="1" ht="18" customHeight="1" x14ac:dyDescent="0.25">
      <c r="A23" s="14"/>
      <c r="B23" s="90" t="s">
        <v>443</v>
      </c>
      <c r="C23" s="222"/>
      <c r="D23" s="161" t="s">
        <v>447</v>
      </c>
      <c r="E23" s="229"/>
      <c r="F23" s="346"/>
      <c r="G23" s="348"/>
      <c r="H23" s="346"/>
      <c r="I23" s="348"/>
      <c r="J23" s="173"/>
      <c r="K23" s="6"/>
      <c r="L23" s="6"/>
      <c r="M23" s="6"/>
      <c r="N23" s="6"/>
    </row>
    <row r="24" spans="1:14" s="7" customFormat="1" ht="18" customHeight="1" x14ac:dyDescent="0.25">
      <c r="A24" s="14"/>
      <c r="B24" s="90" t="s">
        <v>444</v>
      </c>
      <c r="C24" s="222"/>
      <c r="D24" s="161"/>
      <c r="E24" s="175"/>
      <c r="F24" s="161"/>
      <c r="G24" s="24"/>
      <c r="H24" s="161"/>
      <c r="I24" s="24"/>
      <c r="J24" s="173"/>
      <c r="K24" s="6"/>
      <c r="L24" s="6"/>
      <c r="M24" s="6"/>
      <c r="N24" s="6"/>
    </row>
    <row r="25" spans="1:14" s="7" customFormat="1" ht="9.9499999999999993" customHeight="1" x14ac:dyDescent="0.25">
      <c r="A25" s="14"/>
      <c r="B25" s="15"/>
      <c r="C25" s="16"/>
      <c r="D25" s="161"/>
      <c r="E25" s="23"/>
      <c r="F25" s="161"/>
      <c r="G25" s="161"/>
      <c r="H25" s="161"/>
      <c r="I25" s="161"/>
      <c r="J25" s="173"/>
      <c r="K25" s="6"/>
      <c r="L25" s="6"/>
      <c r="M25" s="6"/>
      <c r="N25" s="6"/>
    </row>
    <row r="26" spans="1:14" s="7" customFormat="1" ht="18" customHeight="1" x14ac:dyDescent="0.25">
      <c r="A26" s="14"/>
      <c r="B26" s="90" t="s">
        <v>442</v>
      </c>
      <c r="C26" s="222"/>
      <c r="D26" s="161" t="s">
        <v>446</v>
      </c>
      <c r="E26" s="229"/>
      <c r="F26" s="345" t="s">
        <v>448</v>
      </c>
      <c r="G26" s="347"/>
      <c r="H26" s="345" t="s">
        <v>449</v>
      </c>
      <c r="I26" s="347"/>
      <c r="J26" s="173"/>
      <c r="K26" s="6"/>
      <c r="L26" s="6"/>
      <c r="M26" s="6"/>
      <c r="N26" s="6"/>
    </row>
    <row r="27" spans="1:14" s="7" customFormat="1" ht="18" customHeight="1" x14ac:dyDescent="0.25">
      <c r="A27" s="14"/>
      <c r="B27" s="90" t="s">
        <v>443</v>
      </c>
      <c r="C27" s="222"/>
      <c r="D27" s="161" t="s">
        <v>447</v>
      </c>
      <c r="E27" s="229"/>
      <c r="F27" s="346"/>
      <c r="G27" s="348"/>
      <c r="H27" s="346"/>
      <c r="I27" s="348"/>
      <c r="J27" s="173"/>
      <c r="K27" s="6"/>
      <c r="L27" s="6"/>
      <c r="M27" s="6"/>
      <c r="N27" s="6"/>
    </row>
    <row r="28" spans="1:14" s="7" customFormat="1" ht="18" customHeight="1" x14ac:dyDescent="0.25">
      <c r="A28" s="14"/>
      <c r="B28" s="90" t="s">
        <v>444</v>
      </c>
      <c r="C28" s="222"/>
      <c r="D28" s="161"/>
      <c r="E28" s="175"/>
      <c r="F28" s="161"/>
      <c r="G28" s="24"/>
      <c r="H28" s="161"/>
      <c r="I28" s="24"/>
      <c r="J28" s="173"/>
      <c r="K28" s="6"/>
      <c r="L28" s="6"/>
      <c r="M28" s="6"/>
      <c r="N28" s="6"/>
    </row>
    <row r="29" spans="1:14" s="7" customFormat="1" ht="9.9499999999999993" customHeight="1" x14ac:dyDescent="0.25">
      <c r="A29" s="14"/>
      <c r="B29" s="15"/>
      <c r="C29" s="16"/>
      <c r="D29" s="161"/>
      <c r="E29" s="23"/>
      <c r="F29" s="161"/>
      <c r="G29" s="161"/>
      <c r="H29" s="161"/>
      <c r="I29" s="161"/>
      <c r="J29" s="173"/>
      <c r="K29" s="6"/>
      <c r="L29" s="6"/>
      <c r="M29" s="6"/>
      <c r="N29" s="6"/>
    </row>
    <row r="30" spans="1:14" s="7" customFormat="1" ht="18" customHeight="1" x14ac:dyDescent="0.25">
      <c r="A30" s="14"/>
      <c r="B30" s="90" t="s">
        <v>442</v>
      </c>
      <c r="C30" s="222"/>
      <c r="D30" s="161" t="s">
        <v>446</v>
      </c>
      <c r="E30" s="229"/>
      <c r="F30" s="345" t="s">
        <v>448</v>
      </c>
      <c r="G30" s="347"/>
      <c r="H30" s="345" t="s">
        <v>449</v>
      </c>
      <c r="I30" s="347"/>
      <c r="J30" s="173"/>
      <c r="K30" s="6"/>
      <c r="L30" s="6"/>
      <c r="M30" s="6"/>
      <c r="N30" s="6"/>
    </row>
    <row r="31" spans="1:14" s="7" customFormat="1" ht="18" customHeight="1" x14ac:dyDescent="0.25">
      <c r="A31" s="14"/>
      <c r="B31" s="90" t="s">
        <v>443</v>
      </c>
      <c r="C31" s="222"/>
      <c r="D31" s="161" t="s">
        <v>447</v>
      </c>
      <c r="E31" s="229"/>
      <c r="F31" s="346"/>
      <c r="G31" s="348"/>
      <c r="H31" s="346"/>
      <c r="I31" s="348"/>
      <c r="J31" s="173"/>
      <c r="K31" s="6"/>
      <c r="L31" s="6"/>
      <c r="M31" s="6"/>
      <c r="N31" s="6"/>
    </row>
    <row r="32" spans="1:14" s="7" customFormat="1" ht="18" customHeight="1" x14ac:dyDescent="0.25">
      <c r="A32" s="14"/>
      <c r="B32" s="90" t="s">
        <v>444</v>
      </c>
      <c r="C32" s="222"/>
      <c r="D32" s="161"/>
      <c r="E32" s="175"/>
      <c r="F32" s="161"/>
      <c r="G32" s="24"/>
      <c r="H32" s="161"/>
      <c r="I32" s="24"/>
      <c r="J32" s="173"/>
      <c r="K32" s="6"/>
      <c r="L32" s="6"/>
      <c r="M32" s="6"/>
      <c r="N32" s="6"/>
    </row>
    <row r="33" spans="1:14" s="7" customFormat="1" ht="9.9499999999999993" customHeight="1" x14ac:dyDescent="0.25">
      <c r="A33" s="14"/>
      <c r="B33" s="90"/>
      <c r="C33" s="16"/>
      <c r="D33" s="161"/>
      <c r="E33" s="23"/>
      <c r="F33" s="161"/>
      <c r="G33" s="161"/>
      <c r="H33" s="161"/>
      <c r="I33" s="161"/>
      <c r="J33" s="173"/>
      <c r="K33" s="6"/>
      <c r="L33" s="6"/>
      <c r="M33" s="6"/>
      <c r="N33" s="6"/>
    </row>
    <row r="34" spans="1:14" s="7" customFormat="1" ht="18" customHeight="1" x14ac:dyDescent="0.25">
      <c r="A34" s="14"/>
      <c r="B34" s="90" t="s">
        <v>442</v>
      </c>
      <c r="C34" s="222"/>
      <c r="D34" s="161" t="s">
        <v>446</v>
      </c>
      <c r="E34" s="229"/>
      <c r="F34" s="345" t="s">
        <v>448</v>
      </c>
      <c r="G34" s="347"/>
      <c r="H34" s="345" t="s">
        <v>449</v>
      </c>
      <c r="I34" s="347"/>
      <c r="J34" s="173"/>
      <c r="K34" s="6"/>
      <c r="L34" s="6"/>
      <c r="M34" s="6"/>
      <c r="N34" s="6"/>
    </row>
    <row r="35" spans="1:14" s="7" customFormat="1" ht="18" customHeight="1" x14ac:dyDescent="0.25">
      <c r="A35" s="14"/>
      <c r="B35" s="90" t="s">
        <v>443</v>
      </c>
      <c r="C35" s="222"/>
      <c r="D35" s="161" t="s">
        <v>447</v>
      </c>
      <c r="E35" s="229"/>
      <c r="F35" s="346"/>
      <c r="G35" s="348"/>
      <c r="H35" s="346"/>
      <c r="I35" s="348"/>
      <c r="J35" s="173"/>
      <c r="K35" s="6"/>
      <c r="L35" s="6"/>
      <c r="M35" s="6"/>
      <c r="N35" s="6"/>
    </row>
    <row r="36" spans="1:14" s="7" customFormat="1" ht="18" customHeight="1" x14ac:dyDescent="0.25">
      <c r="A36" s="14"/>
      <c r="B36" s="90" t="s">
        <v>444</v>
      </c>
      <c r="C36" s="222"/>
      <c r="D36" s="161"/>
      <c r="E36" s="175"/>
      <c r="F36" s="161"/>
      <c r="G36" s="24"/>
      <c r="H36" s="161"/>
      <c r="I36" s="24"/>
      <c r="J36" s="173"/>
      <c r="K36" s="6"/>
      <c r="L36" s="6"/>
      <c r="M36" s="6"/>
      <c r="N36" s="6"/>
    </row>
    <row r="37" spans="1:14" s="7" customFormat="1" ht="9.9499999999999993" customHeight="1" x14ac:dyDescent="0.25">
      <c r="A37" s="14"/>
      <c r="B37" s="15"/>
      <c r="C37" s="16"/>
      <c r="D37" s="161"/>
      <c r="E37" s="23"/>
      <c r="F37" s="161"/>
      <c r="G37" s="161"/>
      <c r="H37" s="161"/>
      <c r="I37" s="161"/>
      <c r="J37" s="173"/>
      <c r="K37" s="6"/>
      <c r="L37" s="6"/>
      <c r="M37" s="6"/>
      <c r="N37" s="6"/>
    </row>
    <row r="38" spans="1:14" s="7" customFormat="1" ht="18" customHeight="1" x14ac:dyDescent="0.25">
      <c r="A38" s="14"/>
      <c r="B38" s="90" t="s">
        <v>442</v>
      </c>
      <c r="C38" s="222"/>
      <c r="D38" s="161" t="s">
        <v>446</v>
      </c>
      <c r="E38" s="229"/>
      <c r="F38" s="345" t="s">
        <v>448</v>
      </c>
      <c r="G38" s="347"/>
      <c r="H38" s="345" t="s">
        <v>449</v>
      </c>
      <c r="I38" s="347"/>
      <c r="J38" s="173"/>
      <c r="K38" s="6"/>
      <c r="L38" s="6"/>
      <c r="M38" s="6"/>
      <c r="N38" s="6"/>
    </row>
    <row r="39" spans="1:14" s="7" customFormat="1" ht="18" customHeight="1" x14ac:dyDescent="0.25">
      <c r="A39" s="14"/>
      <c r="B39" s="90" t="s">
        <v>443</v>
      </c>
      <c r="C39" s="222"/>
      <c r="D39" s="161" t="s">
        <v>447</v>
      </c>
      <c r="E39" s="229"/>
      <c r="F39" s="346"/>
      <c r="G39" s="348"/>
      <c r="H39" s="346"/>
      <c r="I39" s="348"/>
      <c r="J39" s="173"/>
      <c r="K39" s="6"/>
      <c r="L39" s="6"/>
      <c r="M39" s="6"/>
      <c r="N39" s="6"/>
    </row>
    <row r="40" spans="1:14" s="7" customFormat="1" ht="18" customHeight="1" x14ac:dyDescent="0.25">
      <c r="A40" s="14"/>
      <c r="B40" s="90" t="s">
        <v>444</v>
      </c>
      <c r="C40" s="222"/>
      <c r="D40" s="161"/>
      <c r="E40" s="175"/>
      <c r="F40" s="161"/>
      <c r="G40" s="24"/>
      <c r="H40" s="161"/>
      <c r="I40" s="24"/>
      <c r="J40" s="173"/>
      <c r="K40" s="6"/>
      <c r="L40" s="6"/>
      <c r="M40" s="6"/>
      <c r="N40" s="6"/>
    </row>
    <row r="41" spans="1:14" s="7" customFormat="1" ht="9.9499999999999993" customHeight="1" x14ac:dyDescent="0.25">
      <c r="A41" s="14"/>
      <c r="B41" s="15"/>
      <c r="C41" s="16"/>
      <c r="D41" s="161"/>
      <c r="E41" s="23"/>
      <c r="F41" s="161"/>
      <c r="G41" s="161"/>
      <c r="H41" s="161"/>
      <c r="I41" s="161"/>
      <c r="J41" s="173"/>
      <c r="K41" s="6"/>
      <c r="L41" s="6"/>
      <c r="M41" s="6"/>
      <c r="N41" s="6"/>
    </row>
    <row r="42" spans="1:14" s="7" customFormat="1" ht="18" customHeight="1" x14ac:dyDescent="0.25">
      <c r="A42" s="14"/>
      <c r="B42" s="90" t="s">
        <v>442</v>
      </c>
      <c r="C42" s="222"/>
      <c r="D42" s="161" t="s">
        <v>446</v>
      </c>
      <c r="E42" s="229"/>
      <c r="F42" s="345" t="s">
        <v>448</v>
      </c>
      <c r="G42" s="347"/>
      <c r="H42" s="345" t="s">
        <v>449</v>
      </c>
      <c r="I42" s="347"/>
      <c r="J42" s="173"/>
      <c r="K42" s="6"/>
      <c r="L42" s="6"/>
      <c r="M42" s="6"/>
      <c r="N42" s="6"/>
    </row>
    <row r="43" spans="1:14" s="7" customFormat="1" ht="18" customHeight="1" x14ac:dyDescent="0.25">
      <c r="A43" s="14"/>
      <c r="B43" s="90" t="s">
        <v>443</v>
      </c>
      <c r="C43" s="222"/>
      <c r="D43" s="161" t="s">
        <v>447</v>
      </c>
      <c r="E43" s="229"/>
      <c r="F43" s="346"/>
      <c r="G43" s="348"/>
      <c r="H43" s="346"/>
      <c r="I43" s="348"/>
      <c r="J43" s="173"/>
      <c r="K43" s="6"/>
      <c r="L43" s="6"/>
      <c r="M43" s="6"/>
      <c r="N43" s="6"/>
    </row>
    <row r="44" spans="1:14" s="7" customFormat="1" ht="18" customHeight="1" x14ac:dyDescent="0.25">
      <c r="A44" s="14"/>
      <c r="B44" s="90" t="s">
        <v>444</v>
      </c>
      <c r="C44" s="222"/>
      <c r="D44" s="161"/>
      <c r="E44" s="175"/>
      <c r="F44" s="161"/>
      <c r="G44" s="24"/>
      <c r="H44" s="161"/>
      <c r="I44" s="24"/>
      <c r="J44" s="173"/>
      <c r="K44" s="6"/>
      <c r="L44" s="6"/>
      <c r="M44" s="6"/>
      <c r="N44" s="6"/>
    </row>
    <row r="45" spans="1:14" s="7" customFormat="1" ht="9.9499999999999993" customHeight="1" x14ac:dyDescent="0.25">
      <c r="A45" s="14"/>
      <c r="B45" s="15"/>
      <c r="C45" s="16"/>
      <c r="D45" s="161"/>
      <c r="E45" s="23"/>
      <c r="F45" s="161"/>
      <c r="G45" s="161"/>
      <c r="H45" s="161"/>
      <c r="I45" s="161"/>
      <c r="J45" s="173"/>
      <c r="K45" s="6"/>
      <c r="L45" s="6"/>
      <c r="M45" s="6"/>
      <c r="N45" s="6"/>
    </row>
    <row r="46" spans="1:14" s="7" customFormat="1" ht="18" customHeight="1" x14ac:dyDescent="0.25">
      <c r="A46" s="14"/>
      <c r="B46" s="90" t="s">
        <v>442</v>
      </c>
      <c r="C46" s="222"/>
      <c r="D46" s="161" t="s">
        <v>446</v>
      </c>
      <c r="E46" s="229"/>
      <c r="F46" s="345" t="s">
        <v>448</v>
      </c>
      <c r="G46" s="347"/>
      <c r="H46" s="345" t="s">
        <v>449</v>
      </c>
      <c r="I46" s="347"/>
      <c r="J46" s="173"/>
      <c r="K46" s="6"/>
      <c r="L46" s="6"/>
      <c r="M46" s="6"/>
      <c r="N46" s="6"/>
    </row>
    <row r="47" spans="1:14" s="7" customFormat="1" ht="18" customHeight="1" x14ac:dyDescent="0.25">
      <c r="A47" s="14"/>
      <c r="B47" s="90" t="s">
        <v>443</v>
      </c>
      <c r="C47" s="222"/>
      <c r="D47" s="161" t="s">
        <v>447</v>
      </c>
      <c r="E47" s="229"/>
      <c r="F47" s="346"/>
      <c r="G47" s="348"/>
      <c r="H47" s="346"/>
      <c r="I47" s="348"/>
      <c r="J47" s="173"/>
      <c r="K47" s="6"/>
      <c r="L47" s="6"/>
      <c r="M47" s="6"/>
      <c r="N47" s="6"/>
    </row>
    <row r="48" spans="1:14" s="7" customFormat="1" ht="18" customHeight="1" x14ac:dyDescent="0.25">
      <c r="A48" s="14"/>
      <c r="B48" s="90" t="s">
        <v>444</v>
      </c>
      <c r="C48" s="222"/>
      <c r="D48" s="161"/>
      <c r="E48" s="175"/>
      <c r="F48" s="161"/>
      <c r="G48" s="24"/>
      <c r="H48" s="161"/>
      <c r="I48" s="24"/>
      <c r="J48" s="173"/>
      <c r="K48" s="6"/>
      <c r="L48" s="6"/>
      <c r="M48" s="6"/>
      <c r="N48" s="6"/>
    </row>
    <row r="49" spans="1:14" s="7" customFormat="1" ht="9.9499999999999993" customHeight="1" x14ac:dyDescent="0.25">
      <c r="A49" s="14"/>
      <c r="B49" s="15"/>
      <c r="C49" s="16"/>
      <c r="D49" s="161"/>
      <c r="E49" s="23"/>
      <c r="F49" s="161"/>
      <c r="G49" s="161"/>
      <c r="H49" s="161"/>
      <c r="I49" s="161"/>
      <c r="J49" s="173"/>
      <c r="K49" s="6"/>
      <c r="L49" s="6"/>
      <c r="M49" s="6"/>
      <c r="N49" s="6"/>
    </row>
    <row r="50" spans="1:14" s="7" customFormat="1" ht="18" customHeight="1" x14ac:dyDescent="0.25">
      <c r="A50" s="14"/>
      <c r="B50" s="90" t="s">
        <v>442</v>
      </c>
      <c r="C50" s="222"/>
      <c r="D50" s="161" t="s">
        <v>446</v>
      </c>
      <c r="E50" s="229"/>
      <c r="F50" s="345" t="s">
        <v>448</v>
      </c>
      <c r="G50" s="347"/>
      <c r="H50" s="345" t="s">
        <v>449</v>
      </c>
      <c r="I50" s="347"/>
      <c r="J50" s="173"/>
      <c r="K50" s="6"/>
      <c r="L50" s="6"/>
      <c r="M50" s="6"/>
      <c r="N50" s="6"/>
    </row>
    <row r="51" spans="1:14" s="7" customFormat="1" ht="18" customHeight="1" x14ac:dyDescent="0.25">
      <c r="A51" s="14"/>
      <c r="B51" s="90" t="s">
        <v>443</v>
      </c>
      <c r="C51" s="222"/>
      <c r="D51" s="161" t="s">
        <v>447</v>
      </c>
      <c r="E51" s="229"/>
      <c r="F51" s="346"/>
      <c r="G51" s="348"/>
      <c r="H51" s="346"/>
      <c r="I51" s="348"/>
      <c r="J51" s="173"/>
      <c r="K51" s="6"/>
      <c r="L51" s="6"/>
      <c r="M51" s="6"/>
      <c r="N51" s="6"/>
    </row>
    <row r="52" spans="1:14" s="7" customFormat="1" ht="18" customHeight="1" x14ac:dyDescent="0.25">
      <c r="A52" s="14"/>
      <c r="B52" s="90" t="s">
        <v>444</v>
      </c>
      <c r="C52" s="222"/>
      <c r="D52" s="161"/>
      <c r="E52" s="175"/>
      <c r="F52" s="161"/>
      <c r="G52" s="24"/>
      <c r="H52" s="161"/>
      <c r="I52" s="24"/>
      <c r="J52" s="173"/>
      <c r="K52" s="6"/>
      <c r="L52" s="6"/>
      <c r="M52" s="6"/>
      <c r="N52" s="6"/>
    </row>
    <row r="53" spans="1:14" s="7" customFormat="1" ht="9.9499999999999993" customHeight="1" x14ac:dyDescent="0.25">
      <c r="A53" s="14"/>
      <c r="B53" s="15"/>
      <c r="C53" s="16"/>
      <c r="D53" s="161"/>
      <c r="E53" s="23"/>
      <c r="F53" s="161"/>
      <c r="G53" s="161"/>
      <c r="H53" s="161"/>
      <c r="I53" s="161"/>
      <c r="J53" s="173"/>
      <c r="K53" s="6"/>
      <c r="L53" s="6"/>
      <c r="M53" s="6"/>
      <c r="N53" s="6"/>
    </row>
    <row r="54" spans="1:14" s="7" customFormat="1" ht="18" customHeight="1" x14ac:dyDescent="0.25">
      <c r="A54" s="14"/>
      <c r="B54" s="90" t="s">
        <v>442</v>
      </c>
      <c r="C54" s="222"/>
      <c r="D54" s="161" t="s">
        <v>446</v>
      </c>
      <c r="E54" s="229"/>
      <c r="F54" s="345" t="s">
        <v>448</v>
      </c>
      <c r="G54" s="347"/>
      <c r="H54" s="345" t="s">
        <v>449</v>
      </c>
      <c r="I54" s="347"/>
      <c r="J54" s="173"/>
      <c r="K54" s="6"/>
      <c r="L54" s="6"/>
      <c r="M54" s="6"/>
      <c r="N54" s="6"/>
    </row>
    <row r="55" spans="1:14" s="7" customFormat="1" ht="18" customHeight="1" x14ac:dyDescent="0.25">
      <c r="A55" s="14"/>
      <c r="B55" s="90" t="s">
        <v>443</v>
      </c>
      <c r="C55" s="222"/>
      <c r="D55" s="161" t="s">
        <v>447</v>
      </c>
      <c r="E55" s="229"/>
      <c r="F55" s="346"/>
      <c r="G55" s="348"/>
      <c r="H55" s="346"/>
      <c r="I55" s="348"/>
      <c r="J55" s="173"/>
      <c r="K55" s="6"/>
      <c r="L55" s="6"/>
      <c r="M55" s="6"/>
      <c r="N55" s="6"/>
    </row>
    <row r="56" spans="1:14" s="7" customFormat="1" ht="18" customHeight="1" x14ac:dyDescent="0.25">
      <c r="A56" s="14"/>
      <c r="B56" s="90" t="s">
        <v>444</v>
      </c>
      <c r="C56" s="222"/>
      <c r="D56" s="161"/>
      <c r="E56" s="175"/>
      <c r="F56" s="161"/>
      <c r="G56" s="24"/>
      <c r="H56" s="161"/>
      <c r="I56" s="24"/>
      <c r="J56" s="173"/>
      <c r="K56" s="6"/>
      <c r="L56" s="6"/>
      <c r="M56" s="6"/>
      <c r="N56" s="6"/>
    </row>
    <row r="57" spans="1:14" s="7" customFormat="1" ht="9.9499999999999993" customHeight="1" x14ac:dyDescent="0.25">
      <c r="A57" s="14"/>
      <c r="B57" s="15"/>
      <c r="C57" s="16"/>
      <c r="D57" s="161"/>
      <c r="E57" s="23"/>
      <c r="F57" s="161"/>
      <c r="G57" s="161"/>
      <c r="H57" s="161"/>
      <c r="I57" s="161"/>
      <c r="J57" s="173"/>
      <c r="K57" s="6"/>
      <c r="L57" s="6"/>
      <c r="M57" s="6"/>
      <c r="N57" s="6"/>
    </row>
    <row r="58" spans="1:14" s="7" customFormat="1" ht="18" customHeight="1" x14ac:dyDescent="0.25">
      <c r="A58" s="14"/>
      <c r="B58" s="90" t="s">
        <v>442</v>
      </c>
      <c r="C58" s="222"/>
      <c r="D58" s="161" t="s">
        <v>446</v>
      </c>
      <c r="E58" s="229"/>
      <c r="F58" s="345" t="s">
        <v>448</v>
      </c>
      <c r="G58" s="347"/>
      <c r="H58" s="345" t="s">
        <v>449</v>
      </c>
      <c r="I58" s="347"/>
      <c r="J58" s="173"/>
      <c r="K58" s="6"/>
      <c r="L58" s="6"/>
      <c r="M58" s="6"/>
      <c r="N58" s="6"/>
    </row>
    <row r="59" spans="1:14" s="7" customFormat="1" ht="18" customHeight="1" x14ac:dyDescent="0.25">
      <c r="A59" s="14"/>
      <c r="B59" s="90" t="s">
        <v>443</v>
      </c>
      <c r="C59" s="222"/>
      <c r="D59" s="161" t="s">
        <v>447</v>
      </c>
      <c r="E59" s="229"/>
      <c r="F59" s="346"/>
      <c r="G59" s="348"/>
      <c r="H59" s="346"/>
      <c r="I59" s="348"/>
      <c r="J59" s="173"/>
      <c r="K59" s="6"/>
      <c r="L59" s="6"/>
      <c r="M59" s="6"/>
      <c r="N59" s="6"/>
    </row>
    <row r="60" spans="1:14" s="7" customFormat="1" ht="18" customHeight="1" x14ac:dyDescent="0.25">
      <c r="A60" s="14"/>
      <c r="B60" s="90" t="s">
        <v>444</v>
      </c>
      <c r="C60" s="222"/>
      <c r="D60" s="161"/>
      <c r="E60" s="175"/>
      <c r="F60" s="161"/>
      <c r="G60" s="24"/>
      <c r="H60" s="161"/>
      <c r="I60" s="24"/>
      <c r="J60" s="173"/>
      <c r="K60" s="6"/>
      <c r="L60" s="6"/>
      <c r="M60" s="6"/>
      <c r="N60" s="6"/>
    </row>
    <row r="61" spans="1:14" s="7" customFormat="1" ht="9.9499999999999993" customHeight="1" x14ac:dyDescent="0.25">
      <c r="A61" s="14"/>
      <c r="B61" s="15"/>
      <c r="C61" s="16"/>
      <c r="D61" s="161"/>
      <c r="E61" s="23"/>
      <c r="F61" s="161"/>
      <c r="G61" s="161"/>
      <c r="H61" s="161"/>
      <c r="I61" s="161"/>
      <c r="J61" s="173"/>
      <c r="K61" s="6"/>
      <c r="L61" s="6"/>
      <c r="M61" s="6"/>
      <c r="N61" s="6"/>
    </row>
    <row r="62" spans="1:14" s="7" customFormat="1" ht="18" customHeight="1" x14ac:dyDescent="0.25">
      <c r="A62" s="14"/>
      <c r="B62" s="90" t="s">
        <v>442</v>
      </c>
      <c r="C62" s="222"/>
      <c r="D62" s="161" t="s">
        <v>446</v>
      </c>
      <c r="E62" s="229"/>
      <c r="F62" s="345" t="s">
        <v>448</v>
      </c>
      <c r="G62" s="347"/>
      <c r="H62" s="345" t="s">
        <v>449</v>
      </c>
      <c r="I62" s="347"/>
      <c r="J62" s="173"/>
      <c r="K62" s="6"/>
      <c r="L62" s="6"/>
      <c r="M62" s="6"/>
      <c r="N62" s="6"/>
    </row>
    <row r="63" spans="1:14" s="7" customFormat="1" ht="18" customHeight="1" x14ac:dyDescent="0.25">
      <c r="A63" s="14"/>
      <c r="B63" s="90" t="s">
        <v>443</v>
      </c>
      <c r="C63" s="222"/>
      <c r="D63" s="161" t="s">
        <v>447</v>
      </c>
      <c r="E63" s="229"/>
      <c r="F63" s="346"/>
      <c r="G63" s="348"/>
      <c r="H63" s="346"/>
      <c r="I63" s="348"/>
      <c r="J63" s="173"/>
      <c r="K63" s="6"/>
      <c r="L63" s="6"/>
      <c r="M63" s="6"/>
      <c r="N63" s="6"/>
    </row>
    <row r="64" spans="1:14" s="7" customFormat="1" ht="18" customHeight="1" x14ac:dyDescent="0.25">
      <c r="A64" s="14"/>
      <c r="B64" s="90" t="s">
        <v>444</v>
      </c>
      <c r="C64" s="222"/>
      <c r="D64" s="161"/>
      <c r="E64" s="175"/>
      <c r="F64" s="161"/>
      <c r="G64" s="24"/>
      <c r="H64" s="161"/>
      <c r="I64" s="24"/>
      <c r="J64" s="173"/>
      <c r="K64" s="6"/>
      <c r="L64" s="6"/>
      <c r="M64" s="6"/>
      <c r="N64" s="6"/>
    </row>
    <row r="65" spans="1:14" s="7" customFormat="1" ht="9.9499999999999993" customHeight="1" x14ac:dyDescent="0.25">
      <c r="A65" s="14"/>
      <c r="B65" s="15"/>
      <c r="C65" s="16"/>
      <c r="D65" s="161"/>
      <c r="E65" s="23"/>
      <c r="F65" s="161"/>
      <c r="G65" s="161"/>
      <c r="H65" s="161"/>
      <c r="I65" s="161"/>
      <c r="J65" s="173"/>
      <c r="K65" s="6"/>
      <c r="L65" s="6"/>
      <c r="M65" s="6"/>
      <c r="N65" s="6"/>
    </row>
    <row r="66" spans="1:14" s="7" customFormat="1" ht="18" customHeight="1" x14ac:dyDescent="0.25">
      <c r="A66" s="14"/>
      <c r="B66" s="90" t="s">
        <v>442</v>
      </c>
      <c r="C66" s="222"/>
      <c r="D66" s="161" t="s">
        <v>446</v>
      </c>
      <c r="E66" s="229"/>
      <c r="F66" s="345" t="s">
        <v>448</v>
      </c>
      <c r="G66" s="347"/>
      <c r="H66" s="345" t="s">
        <v>449</v>
      </c>
      <c r="I66" s="347"/>
      <c r="J66" s="173"/>
      <c r="K66" s="6"/>
      <c r="L66" s="6"/>
      <c r="M66" s="6"/>
      <c r="N66" s="6"/>
    </row>
    <row r="67" spans="1:14" s="7" customFormat="1" ht="18" customHeight="1" x14ac:dyDescent="0.25">
      <c r="A67" s="14"/>
      <c r="B67" s="90" t="s">
        <v>443</v>
      </c>
      <c r="C67" s="222"/>
      <c r="D67" s="161" t="s">
        <v>447</v>
      </c>
      <c r="E67" s="229"/>
      <c r="F67" s="346"/>
      <c r="G67" s="348"/>
      <c r="H67" s="346"/>
      <c r="I67" s="348"/>
      <c r="J67" s="173"/>
      <c r="K67" s="6"/>
      <c r="L67" s="6"/>
      <c r="M67" s="6"/>
      <c r="N67" s="6"/>
    </row>
    <row r="68" spans="1:14" s="7" customFormat="1" ht="18" customHeight="1" x14ac:dyDescent="0.25">
      <c r="A68" s="14"/>
      <c r="B68" s="90" t="s">
        <v>444</v>
      </c>
      <c r="C68" s="222"/>
      <c r="D68" s="161"/>
      <c r="E68" s="98"/>
      <c r="F68" s="161"/>
      <c r="G68" s="24"/>
      <c r="H68" s="161"/>
      <c r="I68" s="24"/>
      <c r="J68" s="173"/>
      <c r="K68" s="6"/>
      <c r="L68" s="6"/>
      <c r="M68" s="6"/>
      <c r="N68" s="6"/>
    </row>
    <row r="69" spans="1:14" s="7" customFormat="1" ht="9.9499999999999993" customHeight="1" x14ac:dyDescent="0.25">
      <c r="A69" s="14"/>
      <c r="B69" s="15"/>
      <c r="C69" s="16"/>
      <c r="D69" s="161"/>
      <c r="E69" s="230"/>
      <c r="F69" s="161"/>
      <c r="G69" s="161"/>
      <c r="H69" s="161"/>
      <c r="I69" s="161"/>
      <c r="J69" s="173"/>
      <c r="K69" s="6"/>
      <c r="L69" s="6"/>
      <c r="M69" s="6"/>
      <c r="N69" s="6"/>
    </row>
    <row r="70" spans="1:14" s="7" customFormat="1" ht="18" customHeight="1" x14ac:dyDescent="0.25">
      <c r="A70" s="14"/>
      <c r="B70" s="90" t="s">
        <v>442</v>
      </c>
      <c r="C70" s="222"/>
      <c r="D70" s="161" t="s">
        <v>446</v>
      </c>
      <c r="E70" s="229"/>
      <c r="F70" s="345" t="s">
        <v>448</v>
      </c>
      <c r="G70" s="347"/>
      <c r="H70" s="345" t="s">
        <v>449</v>
      </c>
      <c r="I70" s="347"/>
      <c r="J70" s="173"/>
      <c r="K70" s="6"/>
      <c r="L70" s="6"/>
      <c r="M70" s="6"/>
      <c r="N70" s="6"/>
    </row>
    <row r="71" spans="1:14" s="7" customFormat="1" ht="18" customHeight="1" x14ac:dyDescent="0.25">
      <c r="A71" s="14"/>
      <c r="B71" s="90" t="s">
        <v>443</v>
      </c>
      <c r="C71" s="222"/>
      <c r="D71" s="161" t="s">
        <v>447</v>
      </c>
      <c r="E71" s="229"/>
      <c r="F71" s="346"/>
      <c r="G71" s="348"/>
      <c r="H71" s="346"/>
      <c r="I71" s="348"/>
      <c r="J71" s="173"/>
      <c r="K71" s="6"/>
      <c r="L71" s="6"/>
      <c r="M71" s="6"/>
      <c r="N71" s="6"/>
    </row>
    <row r="72" spans="1:14" s="7" customFormat="1" ht="18" customHeight="1" x14ac:dyDescent="0.25">
      <c r="A72" s="14"/>
      <c r="B72" s="90" t="s">
        <v>444</v>
      </c>
      <c r="C72" s="222"/>
      <c r="D72" s="161"/>
      <c r="E72" s="175"/>
      <c r="F72" s="161"/>
      <c r="G72" s="24"/>
      <c r="H72" s="161"/>
      <c r="I72" s="24"/>
      <c r="J72" s="173"/>
      <c r="K72" s="6"/>
      <c r="L72" s="6"/>
      <c r="M72" s="6"/>
      <c r="N72" s="6"/>
    </row>
    <row r="73" spans="1:14" s="7" customFormat="1" ht="9.9499999999999993" customHeight="1" x14ac:dyDescent="0.25">
      <c r="A73" s="14"/>
      <c r="B73" s="15"/>
      <c r="C73" s="16"/>
      <c r="D73" s="161"/>
      <c r="E73" s="23"/>
      <c r="F73" s="161"/>
      <c r="G73" s="161"/>
      <c r="H73" s="161"/>
      <c r="I73" s="161"/>
      <c r="J73" s="173"/>
      <c r="K73" s="6"/>
      <c r="L73" s="6"/>
      <c r="M73" s="6"/>
      <c r="N73" s="6"/>
    </row>
    <row r="74" spans="1:14" s="7" customFormat="1" ht="18" customHeight="1" x14ac:dyDescent="0.25">
      <c r="A74" s="14"/>
      <c r="B74" s="90" t="s">
        <v>442</v>
      </c>
      <c r="C74" s="222"/>
      <c r="D74" s="161" t="s">
        <v>446</v>
      </c>
      <c r="E74" s="229"/>
      <c r="F74" s="345" t="s">
        <v>448</v>
      </c>
      <c r="G74" s="347"/>
      <c r="H74" s="345" t="s">
        <v>449</v>
      </c>
      <c r="I74" s="347"/>
      <c r="J74" s="173"/>
      <c r="K74" s="6"/>
      <c r="L74" s="6"/>
      <c r="M74" s="6"/>
      <c r="N74" s="6"/>
    </row>
    <row r="75" spans="1:14" s="7" customFormat="1" ht="18" customHeight="1" x14ac:dyDescent="0.25">
      <c r="A75" s="14"/>
      <c r="B75" s="90" t="s">
        <v>443</v>
      </c>
      <c r="C75" s="222"/>
      <c r="D75" s="161" t="s">
        <v>447</v>
      </c>
      <c r="E75" s="229"/>
      <c r="F75" s="346"/>
      <c r="G75" s="348"/>
      <c r="H75" s="346"/>
      <c r="I75" s="348"/>
      <c r="J75" s="173"/>
      <c r="K75" s="6"/>
      <c r="L75" s="6"/>
      <c r="M75" s="6"/>
      <c r="N75" s="6"/>
    </row>
    <row r="76" spans="1:14" s="7" customFormat="1" ht="18" customHeight="1" x14ac:dyDescent="0.25">
      <c r="A76" s="14"/>
      <c r="B76" s="90" t="s">
        <v>444</v>
      </c>
      <c r="C76" s="222"/>
      <c r="D76" s="161"/>
      <c r="E76" s="175"/>
      <c r="F76" s="161"/>
      <c r="G76" s="24"/>
      <c r="H76" s="161"/>
      <c r="I76" s="24"/>
      <c r="J76" s="173"/>
      <c r="K76" s="6"/>
      <c r="L76" s="6"/>
      <c r="M76" s="6"/>
      <c r="N76" s="6"/>
    </row>
    <row r="77" spans="1:14" s="7" customFormat="1" ht="9.9499999999999993" customHeight="1" x14ac:dyDescent="0.25">
      <c r="A77" s="14"/>
      <c r="B77" s="15"/>
      <c r="C77" s="16"/>
      <c r="D77" s="161"/>
      <c r="E77" s="23"/>
      <c r="F77" s="161"/>
      <c r="G77" s="161"/>
      <c r="H77" s="161"/>
      <c r="I77" s="161"/>
      <c r="J77" s="173"/>
      <c r="K77" s="6"/>
      <c r="L77" s="6"/>
      <c r="M77" s="6"/>
      <c r="N77" s="6"/>
    </row>
    <row r="78" spans="1:14" s="7" customFormat="1" ht="18" customHeight="1" x14ac:dyDescent="0.25">
      <c r="A78" s="14"/>
      <c r="B78" s="90" t="s">
        <v>442</v>
      </c>
      <c r="C78" s="222"/>
      <c r="D78" s="161" t="s">
        <v>446</v>
      </c>
      <c r="E78" s="229"/>
      <c r="F78" s="345" t="s">
        <v>448</v>
      </c>
      <c r="G78" s="347"/>
      <c r="H78" s="345" t="s">
        <v>449</v>
      </c>
      <c r="I78" s="347"/>
      <c r="J78" s="173"/>
      <c r="K78" s="6"/>
      <c r="L78" s="6"/>
      <c r="M78" s="6"/>
      <c r="N78" s="6"/>
    </row>
    <row r="79" spans="1:14" s="7" customFormat="1" ht="18" customHeight="1" x14ac:dyDescent="0.25">
      <c r="A79" s="14"/>
      <c r="B79" s="90" t="s">
        <v>443</v>
      </c>
      <c r="C79" s="222"/>
      <c r="D79" s="161" t="s">
        <v>447</v>
      </c>
      <c r="E79" s="229"/>
      <c r="F79" s="346"/>
      <c r="G79" s="348"/>
      <c r="H79" s="346"/>
      <c r="I79" s="348"/>
      <c r="J79" s="173"/>
      <c r="K79" s="6"/>
      <c r="L79" s="6"/>
      <c r="M79" s="6"/>
      <c r="N79" s="6"/>
    </row>
    <row r="80" spans="1:14" s="7" customFormat="1" ht="18" customHeight="1" x14ac:dyDescent="0.25">
      <c r="A80" s="14"/>
      <c r="B80" s="90" t="s">
        <v>444</v>
      </c>
      <c r="C80" s="222"/>
      <c r="D80" s="161"/>
      <c r="E80" s="175"/>
      <c r="F80" s="161"/>
      <c r="G80" s="24"/>
      <c r="H80" s="161"/>
      <c r="I80" s="24"/>
      <c r="J80" s="173"/>
      <c r="K80" s="6"/>
      <c r="L80" s="6"/>
      <c r="M80" s="6"/>
      <c r="N80" s="6"/>
    </row>
    <row r="81" spans="1:14" s="7" customFormat="1" ht="9.9499999999999993" customHeight="1" x14ac:dyDescent="0.25">
      <c r="A81" s="14"/>
      <c r="B81" s="15"/>
      <c r="C81" s="16"/>
      <c r="D81" s="161"/>
      <c r="E81" s="23"/>
      <c r="F81" s="161"/>
      <c r="G81" s="161"/>
      <c r="H81" s="161"/>
      <c r="I81" s="161"/>
      <c r="J81" s="173"/>
      <c r="K81" s="6"/>
      <c r="L81" s="6"/>
      <c r="M81" s="6"/>
      <c r="N81" s="6"/>
    </row>
    <row r="82" spans="1:14" s="7" customFormat="1" ht="18" customHeight="1" x14ac:dyDescent="0.25">
      <c r="A82" s="14"/>
      <c r="B82" s="90"/>
      <c r="C82" s="91"/>
      <c r="D82" s="161"/>
      <c r="E82" s="175"/>
      <c r="F82" s="228" t="s">
        <v>450</v>
      </c>
      <c r="G82" s="220">
        <f>SUM(G6+G10+G14+G18+G22+G26+G30+G34+G38+G42+G46+G50+G54+G58+G62+G66+G70+G74+G78)</f>
        <v>0</v>
      </c>
      <c r="H82" s="161"/>
      <c r="I82" s="227"/>
      <c r="J82" s="173"/>
      <c r="K82" s="6"/>
      <c r="L82" s="6"/>
      <c r="M82" s="6"/>
      <c r="N82" s="6"/>
    </row>
    <row r="83" spans="1:14" s="7" customFormat="1" ht="9.9499999999999993" customHeight="1" x14ac:dyDescent="0.25">
      <c r="A83" s="19"/>
      <c r="B83" s="223"/>
      <c r="C83" s="223"/>
      <c r="D83" s="225"/>
      <c r="E83" s="203"/>
      <c r="F83" s="225"/>
      <c r="G83" s="225"/>
      <c r="H83" s="225"/>
      <c r="I83" s="225"/>
      <c r="J83" s="185"/>
      <c r="K83" s="6"/>
      <c r="L83" s="6"/>
      <c r="M83" s="6"/>
      <c r="N83" s="6"/>
    </row>
    <row r="84" spans="1:14" s="7" customFormat="1" ht="9.9499999999999993" customHeight="1" x14ac:dyDescent="0.25">
      <c r="A84" s="6"/>
      <c r="B84" s="6"/>
      <c r="C84" s="6"/>
      <c r="D84" s="133"/>
      <c r="F84" s="133"/>
      <c r="G84" s="133"/>
      <c r="H84" s="133"/>
      <c r="I84" s="133"/>
      <c r="J84" s="6"/>
      <c r="K84" s="6"/>
      <c r="L84" s="6"/>
      <c r="M84" s="6"/>
      <c r="N84" s="6"/>
    </row>
    <row r="85" spans="1:14" ht="9.9499999999999993" customHeight="1" x14ac:dyDescent="0.25">
      <c r="A85" s="11"/>
      <c r="B85" s="12"/>
      <c r="C85" s="12"/>
      <c r="D85" s="226"/>
      <c r="E85" s="197"/>
      <c r="F85" s="226"/>
      <c r="G85" s="226"/>
      <c r="H85" s="226"/>
      <c r="I85" s="226"/>
      <c r="J85" s="184"/>
    </row>
    <row r="86" spans="1:14" ht="18" customHeight="1" x14ac:dyDescent="0.25">
      <c r="A86" s="14"/>
      <c r="B86" s="344" t="s">
        <v>451</v>
      </c>
      <c r="C86" s="344"/>
      <c r="D86" s="344"/>
      <c r="E86" s="344"/>
      <c r="F86" s="344"/>
      <c r="G86" s="344"/>
      <c r="H86" s="344"/>
      <c r="I86" s="344"/>
      <c r="J86" s="173"/>
    </row>
    <row r="87" spans="1:14" ht="9.9499999999999993" customHeight="1" x14ac:dyDescent="0.25">
      <c r="A87" s="14"/>
      <c r="B87" s="16"/>
      <c r="C87" s="16"/>
      <c r="D87" s="161"/>
      <c r="E87" s="23"/>
      <c r="F87" s="161"/>
      <c r="G87" s="161"/>
      <c r="H87" s="161"/>
      <c r="I87" s="161"/>
      <c r="J87" s="173"/>
    </row>
    <row r="88" spans="1:14" ht="27.95" customHeight="1" x14ac:dyDescent="0.25">
      <c r="A88" s="14"/>
      <c r="B88" s="301" t="s">
        <v>452</v>
      </c>
      <c r="C88" s="301"/>
      <c r="D88" s="301"/>
      <c r="E88" s="301"/>
      <c r="F88" s="301"/>
      <c r="G88" s="301"/>
      <c r="H88" s="301"/>
      <c r="I88" s="301"/>
      <c r="J88" s="173"/>
    </row>
    <row r="89" spans="1:14" ht="9.9499999999999993" customHeight="1" x14ac:dyDescent="0.25">
      <c r="A89" s="14"/>
      <c r="B89" s="16"/>
      <c r="C89" s="16"/>
      <c r="D89" s="161"/>
      <c r="E89" s="23"/>
      <c r="F89" s="161"/>
      <c r="G89" s="161"/>
      <c r="H89" s="161"/>
      <c r="I89" s="161"/>
      <c r="J89" s="173"/>
    </row>
    <row r="90" spans="1:14" ht="95.1" customHeight="1" x14ac:dyDescent="0.25">
      <c r="A90" s="14"/>
      <c r="B90" s="341"/>
      <c r="C90" s="342"/>
      <c r="D90" s="342"/>
      <c r="E90" s="342"/>
      <c r="F90" s="342"/>
      <c r="G90" s="342"/>
      <c r="H90" s="342"/>
      <c r="I90" s="343"/>
      <c r="J90" s="173"/>
    </row>
    <row r="91" spans="1:14" ht="9.9499999999999993" customHeight="1" x14ac:dyDescent="0.25">
      <c r="A91" s="19"/>
      <c r="B91" s="20"/>
      <c r="C91" s="20"/>
      <c r="D91" s="225"/>
      <c r="E91" s="203"/>
      <c r="F91" s="225"/>
      <c r="G91" s="225"/>
      <c r="H91" s="225"/>
      <c r="I91" s="225"/>
      <c r="J91" s="185"/>
    </row>
  </sheetData>
  <sheetProtection algorithmName="SHA-512" hashValue="k0lkk9GGdaBe3bElSiYTFrwc6G4vu4WmFnmnL1COCgoR1kpb5tbiCzq5T7moakzksm4wGntFpac6Bis6pgN56g==" saltValue="eypSTKJ/iazzBbR4HI0/hQ==" spinCount="100000" sheet="1" objects="1" scenarios="1"/>
  <mergeCells count="80">
    <mergeCell ref="F14:F15"/>
    <mergeCell ref="G14:G15"/>
    <mergeCell ref="H14:H15"/>
    <mergeCell ref="I14:I15"/>
    <mergeCell ref="F6:F7"/>
    <mergeCell ref="H6:H7"/>
    <mergeCell ref="G6:G7"/>
    <mergeCell ref="I6:I7"/>
    <mergeCell ref="F10:F11"/>
    <mergeCell ref="G10:G11"/>
    <mergeCell ref="H10:H11"/>
    <mergeCell ref="I10:I11"/>
    <mergeCell ref="F18:F19"/>
    <mergeCell ref="G18:G19"/>
    <mergeCell ref="H18:H19"/>
    <mergeCell ref="I18:I19"/>
    <mergeCell ref="F26:F27"/>
    <mergeCell ref="G26:G27"/>
    <mergeCell ref="H26:H27"/>
    <mergeCell ref="I26:I27"/>
    <mergeCell ref="F22:F23"/>
    <mergeCell ref="G22:G23"/>
    <mergeCell ref="H22:H23"/>
    <mergeCell ref="I22:I23"/>
    <mergeCell ref="F34:F35"/>
    <mergeCell ref="G34:G35"/>
    <mergeCell ref="H34:H35"/>
    <mergeCell ref="I34:I35"/>
    <mergeCell ref="F30:F31"/>
    <mergeCell ref="G30:G31"/>
    <mergeCell ref="H30:H31"/>
    <mergeCell ref="I30:I31"/>
    <mergeCell ref="F42:F43"/>
    <mergeCell ref="G42:G43"/>
    <mergeCell ref="H42:H43"/>
    <mergeCell ref="I42:I43"/>
    <mergeCell ref="F38:F39"/>
    <mergeCell ref="G38:G39"/>
    <mergeCell ref="H38:H39"/>
    <mergeCell ref="I38:I39"/>
    <mergeCell ref="I50:I51"/>
    <mergeCell ref="F50:F51"/>
    <mergeCell ref="G50:G51"/>
    <mergeCell ref="H50:H51"/>
    <mergeCell ref="F46:F47"/>
    <mergeCell ref="G46:G47"/>
    <mergeCell ref="H46:H47"/>
    <mergeCell ref="I46:I47"/>
    <mergeCell ref="H58:H59"/>
    <mergeCell ref="I58:I59"/>
    <mergeCell ref="F54:F55"/>
    <mergeCell ref="G54:G55"/>
    <mergeCell ref="H54:H55"/>
    <mergeCell ref="I54:I55"/>
    <mergeCell ref="G62:G63"/>
    <mergeCell ref="H62:H63"/>
    <mergeCell ref="I62:I63"/>
    <mergeCell ref="B88:I88"/>
    <mergeCell ref="H66:H67"/>
    <mergeCell ref="I66:I67"/>
    <mergeCell ref="F70:F71"/>
    <mergeCell ref="G70:G71"/>
    <mergeCell ref="H70:H71"/>
    <mergeCell ref="I70:I71"/>
    <mergeCell ref="B90:I90"/>
    <mergeCell ref="B86:I86"/>
    <mergeCell ref="B4:I4"/>
    <mergeCell ref="F74:F75"/>
    <mergeCell ref="G74:G75"/>
    <mergeCell ref="H74:H75"/>
    <mergeCell ref="I74:I75"/>
    <mergeCell ref="F58:F59"/>
    <mergeCell ref="G58:G59"/>
    <mergeCell ref="F78:F79"/>
    <mergeCell ref="G78:G79"/>
    <mergeCell ref="H78:H79"/>
    <mergeCell ref="I78:I79"/>
    <mergeCell ref="F66:F67"/>
    <mergeCell ref="G66:G67"/>
    <mergeCell ref="F62:F63"/>
  </mergeCells>
  <dataValidations count="1">
    <dataValidation type="list" allowBlank="1" showInputMessage="1" showErrorMessage="1" sqref="C8 C12 C16 C20 C24 C28 C32 C36 C40 C44 C48 C52 C56 C60 C64 C68 C72 C76 C80" xr:uid="{7A0D76AD-6A07-494A-82E4-040C07AC8F9B}">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A, B and C
Recertification application
Attendance of training courses&amp;R&amp;G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300-000000000000}">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E76 E64 E60 E68 E72 E56 E52 E48 E44 E40 E36 E32 E28 E24 E20 E16 E12 E8 E80</xm:sqref>
        </x14:dataValidation>
        <x14:dataValidation type="date" allowBlank="1" showInputMessage="1" showErrorMessage="1" error="Date is outside the recertification period!" xr:uid="{26DC867F-5C25-4D7C-B9C4-981280300D49}">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D2026-79EA-4D13-80E0-04FDEAA63504}">
  <sheetPr>
    <pageSetUpPr fitToPage="1"/>
  </sheetPr>
  <dimension ref="A1:N84"/>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73.7109375" style="6" customWidth="1"/>
    <col min="4" max="4" width="6.7109375" style="133" customWidth="1"/>
    <col min="5" max="5" width="15.7109375" style="7" customWidth="1"/>
    <col min="6" max="6" width="10.7109375" style="133" customWidth="1"/>
    <col min="7" max="7" width="7.7109375" style="133" customWidth="1"/>
    <col min="8" max="8" width="10.7109375" style="133" customWidth="1"/>
    <col min="9" max="9" width="7.7109375" style="133" customWidth="1"/>
    <col min="10" max="10" width="1.7109375" style="6" customWidth="1"/>
    <col min="11" max="16384" width="11.42578125" style="6"/>
  </cols>
  <sheetData>
    <row r="1" spans="1:14" s="7" customFormat="1" ht="9.9499999999999993" customHeight="1" x14ac:dyDescent="0.25">
      <c r="A1" s="11"/>
      <c r="B1" s="12"/>
      <c r="C1" s="12"/>
      <c r="D1" s="226"/>
      <c r="E1" s="197"/>
      <c r="F1" s="226"/>
      <c r="G1" s="226"/>
      <c r="H1" s="226"/>
      <c r="I1" s="226"/>
      <c r="J1" s="184"/>
      <c r="K1" s="6"/>
      <c r="L1" s="6"/>
      <c r="M1" s="6"/>
      <c r="N1" s="6"/>
    </row>
    <row r="2" spans="1:14" s="7" customFormat="1" ht="18" customHeight="1" x14ac:dyDescent="0.25">
      <c r="A2" s="14"/>
      <c r="B2" s="306" t="s">
        <v>412</v>
      </c>
      <c r="C2" s="306"/>
      <c r="D2" s="306"/>
      <c r="E2" s="306"/>
      <c r="F2" s="306"/>
      <c r="G2" s="306"/>
      <c r="H2" s="306"/>
      <c r="I2" s="306"/>
      <c r="J2" s="173"/>
      <c r="K2" s="6"/>
      <c r="L2" s="6"/>
      <c r="M2" s="6"/>
      <c r="N2" s="6"/>
    </row>
    <row r="3" spans="1:14" s="7" customFormat="1" ht="9.9499999999999993" customHeight="1" x14ac:dyDescent="0.25">
      <c r="A3" s="14"/>
      <c r="B3" s="15"/>
      <c r="C3" s="16"/>
      <c r="D3" s="161"/>
      <c r="E3" s="23"/>
      <c r="F3" s="161"/>
      <c r="G3" s="161"/>
      <c r="H3" s="161"/>
      <c r="I3" s="161"/>
      <c r="J3" s="173"/>
      <c r="K3" s="6"/>
      <c r="L3" s="6"/>
      <c r="M3" s="6"/>
      <c r="N3" s="6"/>
    </row>
    <row r="4" spans="1:14" s="7" customFormat="1" ht="27.95" customHeight="1" x14ac:dyDescent="0.25">
      <c r="A4" s="231"/>
      <c r="B4" s="307" t="s">
        <v>413</v>
      </c>
      <c r="C4" s="307"/>
      <c r="D4" s="307"/>
      <c r="E4" s="307"/>
      <c r="F4" s="307"/>
      <c r="G4" s="307"/>
      <c r="H4" s="307"/>
      <c r="I4" s="307"/>
      <c r="J4" s="173"/>
      <c r="K4" s="6"/>
      <c r="L4" s="6"/>
      <c r="M4" s="6"/>
      <c r="N4" s="6"/>
    </row>
    <row r="5" spans="1:14" s="7" customFormat="1" ht="18" customHeight="1" x14ac:dyDescent="0.25">
      <c r="A5" s="14"/>
      <c r="B5" s="15"/>
      <c r="C5" s="16"/>
      <c r="D5" s="161"/>
      <c r="E5" s="164" t="s">
        <v>445</v>
      </c>
      <c r="F5" s="161"/>
      <c r="G5" s="161"/>
      <c r="H5" s="161"/>
      <c r="I5" s="161"/>
      <c r="J5" s="173"/>
      <c r="K5" s="6"/>
      <c r="L5" s="6"/>
      <c r="M5" s="6"/>
      <c r="N5" s="6"/>
    </row>
    <row r="6" spans="1:14" s="7" customFormat="1" ht="18" customHeight="1" x14ac:dyDescent="0.25">
      <c r="A6" s="14"/>
      <c r="B6" s="90" t="s">
        <v>453</v>
      </c>
      <c r="C6" s="222"/>
      <c r="D6" s="161" t="s">
        <v>446</v>
      </c>
      <c r="E6" s="229"/>
      <c r="F6" s="345" t="s">
        <v>448</v>
      </c>
      <c r="G6" s="347"/>
      <c r="H6" s="345" t="s">
        <v>449</v>
      </c>
      <c r="I6" s="347"/>
      <c r="J6" s="173"/>
      <c r="K6" s="6"/>
      <c r="L6" s="6"/>
      <c r="M6" s="6"/>
      <c r="N6" s="6"/>
    </row>
    <row r="7" spans="1:14" s="7" customFormat="1" ht="18" customHeight="1" x14ac:dyDescent="0.25">
      <c r="A7" s="14"/>
      <c r="B7" s="90" t="s">
        <v>481</v>
      </c>
      <c r="C7" s="222"/>
      <c r="D7" s="161" t="s">
        <v>447</v>
      </c>
      <c r="E7" s="229"/>
      <c r="F7" s="345"/>
      <c r="G7" s="348"/>
      <c r="H7" s="346"/>
      <c r="I7" s="348"/>
      <c r="J7" s="173"/>
      <c r="K7" s="6"/>
      <c r="L7" s="6"/>
      <c r="M7" s="6"/>
      <c r="N7" s="6"/>
    </row>
    <row r="8" spans="1:14" s="7" customFormat="1" ht="18" customHeight="1" x14ac:dyDescent="0.25">
      <c r="A8" s="14"/>
      <c r="B8" s="90" t="s">
        <v>444</v>
      </c>
      <c r="C8" s="222"/>
      <c r="D8" s="161"/>
      <c r="E8" s="175"/>
      <c r="F8" s="161"/>
      <c r="G8" s="24"/>
      <c r="H8" s="161"/>
      <c r="I8" s="24"/>
      <c r="J8" s="173"/>
      <c r="K8" s="6"/>
      <c r="L8" s="6"/>
      <c r="M8" s="6"/>
      <c r="N8" s="6"/>
    </row>
    <row r="9" spans="1:14" s="7" customFormat="1" ht="9.9499999999999993" customHeight="1" x14ac:dyDescent="0.25">
      <c r="A9" s="14"/>
      <c r="B9" s="15"/>
      <c r="C9" s="16"/>
      <c r="D9" s="161"/>
      <c r="E9" s="23"/>
      <c r="F9" s="161"/>
      <c r="G9" s="161"/>
      <c r="H9" s="161"/>
      <c r="I9" s="161"/>
      <c r="J9" s="173"/>
      <c r="K9" s="6"/>
      <c r="L9" s="6"/>
      <c r="M9" s="6"/>
      <c r="N9" s="6"/>
    </row>
    <row r="10" spans="1:14" s="7" customFormat="1" ht="18" customHeight="1" x14ac:dyDescent="0.25">
      <c r="A10" s="14"/>
      <c r="B10" s="90" t="s">
        <v>453</v>
      </c>
      <c r="C10" s="222"/>
      <c r="D10" s="161" t="s">
        <v>446</v>
      </c>
      <c r="E10" s="229"/>
      <c r="F10" s="345" t="s">
        <v>448</v>
      </c>
      <c r="G10" s="347"/>
      <c r="H10" s="345" t="s">
        <v>449</v>
      </c>
      <c r="I10" s="347"/>
      <c r="J10" s="173"/>
      <c r="K10" s="6"/>
      <c r="L10" s="6"/>
      <c r="M10" s="6"/>
      <c r="N10" s="6"/>
    </row>
    <row r="11" spans="1:14" s="7" customFormat="1" ht="18" customHeight="1" x14ac:dyDescent="0.25">
      <c r="A11" s="14"/>
      <c r="B11" s="90" t="s">
        <v>481</v>
      </c>
      <c r="C11" s="222"/>
      <c r="D11" s="161" t="s">
        <v>447</v>
      </c>
      <c r="E11" s="229"/>
      <c r="F11" s="345"/>
      <c r="G11" s="348"/>
      <c r="H11" s="346"/>
      <c r="I11" s="348"/>
      <c r="J11" s="173"/>
      <c r="K11" s="6"/>
      <c r="L11" s="6"/>
      <c r="M11" s="6"/>
      <c r="N11" s="6"/>
    </row>
    <row r="12" spans="1:14" s="7" customFormat="1" ht="18" customHeight="1" x14ac:dyDescent="0.25">
      <c r="A12" s="14"/>
      <c r="B12" s="90" t="s">
        <v>444</v>
      </c>
      <c r="C12" s="222"/>
      <c r="D12" s="161"/>
      <c r="E12" s="175"/>
      <c r="F12" s="161"/>
      <c r="G12" s="24"/>
      <c r="H12" s="161"/>
      <c r="I12" s="24"/>
      <c r="J12" s="173"/>
      <c r="K12" s="6"/>
      <c r="L12" s="6"/>
      <c r="M12" s="6"/>
      <c r="N12" s="6"/>
    </row>
    <row r="13" spans="1:14" s="7" customFormat="1" ht="9.9499999999999993" customHeight="1" x14ac:dyDescent="0.25">
      <c r="A13" s="14"/>
      <c r="B13" s="15"/>
      <c r="C13" s="16"/>
      <c r="D13" s="161"/>
      <c r="E13" s="23"/>
      <c r="F13" s="161"/>
      <c r="G13" s="161"/>
      <c r="H13" s="161"/>
      <c r="I13" s="161"/>
      <c r="J13" s="173"/>
      <c r="K13" s="6"/>
      <c r="L13" s="6"/>
      <c r="M13" s="6"/>
      <c r="N13" s="6"/>
    </row>
    <row r="14" spans="1:14" s="7" customFormat="1" ht="18" customHeight="1" x14ac:dyDescent="0.25">
      <c r="A14" s="14"/>
      <c r="B14" s="90" t="s">
        <v>453</v>
      </c>
      <c r="C14" s="222"/>
      <c r="D14" s="161" t="s">
        <v>446</v>
      </c>
      <c r="E14" s="229"/>
      <c r="F14" s="345" t="s">
        <v>448</v>
      </c>
      <c r="G14" s="347"/>
      <c r="H14" s="345" t="s">
        <v>449</v>
      </c>
      <c r="I14" s="347"/>
      <c r="J14" s="173"/>
      <c r="K14" s="6"/>
      <c r="L14" s="6"/>
      <c r="M14" s="6"/>
      <c r="N14" s="6"/>
    </row>
    <row r="15" spans="1:14" s="7" customFormat="1" ht="18" customHeight="1" x14ac:dyDescent="0.25">
      <c r="A15" s="14"/>
      <c r="B15" s="90" t="s">
        <v>481</v>
      </c>
      <c r="C15" s="222"/>
      <c r="D15" s="161" t="s">
        <v>447</v>
      </c>
      <c r="E15" s="229"/>
      <c r="F15" s="345"/>
      <c r="G15" s="348"/>
      <c r="H15" s="346"/>
      <c r="I15" s="348"/>
      <c r="J15" s="173"/>
      <c r="K15" s="6"/>
      <c r="L15" s="6"/>
      <c r="M15" s="6"/>
      <c r="N15" s="6"/>
    </row>
    <row r="16" spans="1:14" s="7" customFormat="1" ht="18" customHeight="1" x14ac:dyDescent="0.25">
      <c r="A16" s="14"/>
      <c r="B16" s="90" t="s">
        <v>444</v>
      </c>
      <c r="C16" s="222"/>
      <c r="D16" s="161"/>
      <c r="E16" s="175"/>
      <c r="F16" s="161"/>
      <c r="G16" s="24"/>
      <c r="H16" s="161"/>
      <c r="I16" s="24"/>
      <c r="J16" s="173"/>
      <c r="K16" s="6"/>
      <c r="L16" s="6"/>
      <c r="M16" s="6"/>
      <c r="N16" s="6"/>
    </row>
    <row r="17" spans="1:14" s="7" customFormat="1" ht="9.9499999999999993" customHeight="1" x14ac:dyDescent="0.25">
      <c r="A17" s="14"/>
      <c r="B17" s="15"/>
      <c r="C17" s="16"/>
      <c r="D17" s="161"/>
      <c r="E17" s="23"/>
      <c r="F17" s="161"/>
      <c r="G17" s="161"/>
      <c r="H17" s="161"/>
      <c r="I17" s="161"/>
      <c r="J17" s="173"/>
      <c r="K17" s="6"/>
      <c r="L17" s="6"/>
      <c r="M17" s="6"/>
      <c r="N17" s="6"/>
    </row>
    <row r="18" spans="1:14" s="7" customFormat="1" ht="18" customHeight="1" x14ac:dyDescent="0.25">
      <c r="A18" s="14"/>
      <c r="B18" s="90" t="s">
        <v>453</v>
      </c>
      <c r="C18" s="222"/>
      <c r="D18" s="161" t="s">
        <v>446</v>
      </c>
      <c r="E18" s="229"/>
      <c r="F18" s="345" t="s">
        <v>448</v>
      </c>
      <c r="G18" s="347"/>
      <c r="H18" s="345" t="s">
        <v>449</v>
      </c>
      <c r="I18" s="347"/>
      <c r="J18" s="173"/>
      <c r="K18" s="6"/>
      <c r="L18" s="6"/>
      <c r="M18" s="6"/>
      <c r="N18" s="6"/>
    </row>
    <row r="19" spans="1:14" s="7" customFormat="1" ht="18" customHeight="1" x14ac:dyDescent="0.25">
      <c r="A19" s="14"/>
      <c r="B19" s="90" t="s">
        <v>481</v>
      </c>
      <c r="C19" s="222"/>
      <c r="D19" s="161" t="s">
        <v>447</v>
      </c>
      <c r="E19" s="229"/>
      <c r="F19" s="345"/>
      <c r="G19" s="348"/>
      <c r="H19" s="346"/>
      <c r="I19" s="348"/>
      <c r="J19" s="173"/>
      <c r="K19" s="6"/>
      <c r="L19" s="6"/>
      <c r="M19" s="6"/>
      <c r="N19" s="6"/>
    </row>
    <row r="20" spans="1:14" s="7" customFormat="1" ht="18" customHeight="1" x14ac:dyDescent="0.25">
      <c r="A20" s="14"/>
      <c r="B20" s="90" t="s">
        <v>444</v>
      </c>
      <c r="C20" s="222"/>
      <c r="D20" s="161"/>
      <c r="E20" s="175"/>
      <c r="F20" s="161"/>
      <c r="G20" s="24"/>
      <c r="H20" s="161"/>
      <c r="I20" s="24"/>
      <c r="J20" s="173"/>
      <c r="K20" s="6"/>
      <c r="L20" s="6"/>
      <c r="M20" s="6"/>
      <c r="N20" s="6"/>
    </row>
    <row r="21" spans="1:14" s="7" customFormat="1" ht="9.9499999999999993" customHeight="1" x14ac:dyDescent="0.25">
      <c r="A21" s="14"/>
      <c r="B21" s="15"/>
      <c r="C21" s="16"/>
      <c r="D21" s="161"/>
      <c r="E21" s="23"/>
      <c r="F21" s="161"/>
      <c r="G21" s="161"/>
      <c r="H21" s="161"/>
      <c r="I21" s="161"/>
      <c r="J21" s="173"/>
      <c r="K21" s="6"/>
      <c r="L21" s="6"/>
      <c r="M21" s="6"/>
      <c r="N21" s="6"/>
    </row>
    <row r="22" spans="1:14" s="7" customFormat="1" ht="18" customHeight="1" x14ac:dyDescent="0.25">
      <c r="A22" s="14"/>
      <c r="B22" s="90" t="s">
        <v>453</v>
      </c>
      <c r="C22" s="222"/>
      <c r="D22" s="161" t="s">
        <v>446</v>
      </c>
      <c r="E22" s="229"/>
      <c r="F22" s="345" t="s">
        <v>448</v>
      </c>
      <c r="G22" s="347"/>
      <c r="H22" s="345" t="s">
        <v>449</v>
      </c>
      <c r="I22" s="347"/>
      <c r="J22" s="173"/>
      <c r="K22" s="6"/>
      <c r="L22" s="6"/>
      <c r="M22" s="6"/>
      <c r="N22" s="6"/>
    </row>
    <row r="23" spans="1:14" s="7" customFormat="1" ht="18" customHeight="1" x14ac:dyDescent="0.25">
      <c r="A23" s="14"/>
      <c r="B23" s="90" t="s">
        <v>481</v>
      </c>
      <c r="C23" s="222"/>
      <c r="D23" s="161" t="s">
        <v>447</v>
      </c>
      <c r="E23" s="229"/>
      <c r="F23" s="345"/>
      <c r="G23" s="348"/>
      <c r="H23" s="346"/>
      <c r="I23" s="348"/>
      <c r="J23" s="173"/>
      <c r="K23" s="6"/>
      <c r="L23" s="6"/>
      <c r="M23" s="6"/>
      <c r="N23" s="6"/>
    </row>
    <row r="24" spans="1:14" s="7" customFormat="1" ht="18" customHeight="1" x14ac:dyDescent="0.25">
      <c r="A24" s="14"/>
      <c r="B24" s="90" t="s">
        <v>444</v>
      </c>
      <c r="C24" s="222"/>
      <c r="D24" s="161"/>
      <c r="E24" s="175"/>
      <c r="F24" s="161"/>
      <c r="G24" s="24"/>
      <c r="H24" s="161"/>
      <c r="I24" s="24"/>
      <c r="J24" s="173"/>
      <c r="K24" s="6"/>
      <c r="L24" s="6"/>
      <c r="M24" s="6"/>
      <c r="N24" s="6"/>
    </row>
    <row r="25" spans="1:14" s="7" customFormat="1" ht="9.9499999999999993" customHeight="1" x14ac:dyDescent="0.25">
      <c r="A25" s="14"/>
      <c r="B25" s="15"/>
      <c r="C25" s="16"/>
      <c r="D25" s="161"/>
      <c r="E25" s="23"/>
      <c r="F25" s="161"/>
      <c r="G25" s="161"/>
      <c r="H25" s="161"/>
      <c r="I25" s="161"/>
      <c r="J25" s="173"/>
      <c r="K25" s="6"/>
      <c r="L25" s="6"/>
      <c r="M25" s="6"/>
      <c r="N25" s="6"/>
    </row>
    <row r="26" spans="1:14" s="7" customFormat="1" ht="18" customHeight="1" x14ac:dyDescent="0.25">
      <c r="A26" s="14"/>
      <c r="B26" s="90" t="s">
        <v>453</v>
      </c>
      <c r="C26" s="222"/>
      <c r="D26" s="161" t="s">
        <v>446</v>
      </c>
      <c r="E26" s="229"/>
      <c r="F26" s="345" t="s">
        <v>448</v>
      </c>
      <c r="G26" s="347"/>
      <c r="H26" s="345" t="s">
        <v>449</v>
      </c>
      <c r="I26" s="347"/>
      <c r="J26" s="173"/>
      <c r="K26" s="6"/>
      <c r="L26" s="6"/>
      <c r="M26" s="6"/>
      <c r="N26" s="6"/>
    </row>
    <row r="27" spans="1:14" s="7" customFormat="1" ht="18" customHeight="1" x14ac:dyDescent="0.25">
      <c r="A27" s="14"/>
      <c r="B27" s="90" t="s">
        <v>481</v>
      </c>
      <c r="C27" s="222"/>
      <c r="D27" s="161" t="s">
        <v>447</v>
      </c>
      <c r="E27" s="229"/>
      <c r="F27" s="345"/>
      <c r="G27" s="348"/>
      <c r="H27" s="346"/>
      <c r="I27" s="348"/>
      <c r="J27" s="173"/>
      <c r="K27" s="6"/>
      <c r="L27" s="6"/>
      <c r="M27" s="6"/>
      <c r="N27" s="6"/>
    </row>
    <row r="28" spans="1:14" s="7" customFormat="1" ht="18" customHeight="1" x14ac:dyDescent="0.25">
      <c r="A28" s="14"/>
      <c r="B28" s="90" t="s">
        <v>444</v>
      </c>
      <c r="C28" s="222"/>
      <c r="D28" s="161"/>
      <c r="E28" s="175"/>
      <c r="F28" s="161"/>
      <c r="G28" s="24"/>
      <c r="H28" s="161"/>
      <c r="I28" s="24"/>
      <c r="J28" s="173"/>
      <c r="K28" s="6"/>
      <c r="L28" s="6"/>
      <c r="M28" s="6"/>
      <c r="N28" s="6"/>
    </row>
    <row r="29" spans="1:14" s="7" customFormat="1" ht="9.9499999999999993" customHeight="1" x14ac:dyDescent="0.25">
      <c r="A29" s="14"/>
      <c r="B29" s="15"/>
      <c r="C29" s="16"/>
      <c r="D29" s="161"/>
      <c r="E29" s="23"/>
      <c r="F29" s="161"/>
      <c r="G29" s="161"/>
      <c r="H29" s="161"/>
      <c r="I29" s="161"/>
      <c r="J29" s="173"/>
      <c r="K29" s="6"/>
      <c r="L29" s="6"/>
      <c r="M29" s="6"/>
      <c r="N29" s="6"/>
    </row>
    <row r="30" spans="1:14" s="7" customFormat="1" ht="18" customHeight="1" x14ac:dyDescent="0.25">
      <c r="A30" s="14"/>
      <c r="B30" s="90" t="s">
        <v>453</v>
      </c>
      <c r="C30" s="222"/>
      <c r="D30" s="161" t="s">
        <v>446</v>
      </c>
      <c r="E30" s="229"/>
      <c r="F30" s="345" t="s">
        <v>448</v>
      </c>
      <c r="G30" s="347"/>
      <c r="H30" s="345" t="s">
        <v>449</v>
      </c>
      <c r="I30" s="347"/>
      <c r="J30" s="173"/>
      <c r="K30" s="6"/>
      <c r="L30" s="6"/>
      <c r="M30" s="6"/>
      <c r="N30" s="6"/>
    </row>
    <row r="31" spans="1:14" s="7" customFormat="1" ht="18" customHeight="1" x14ac:dyDescent="0.25">
      <c r="A31" s="14"/>
      <c r="B31" s="90" t="s">
        <v>481</v>
      </c>
      <c r="C31" s="222"/>
      <c r="D31" s="161" t="s">
        <v>447</v>
      </c>
      <c r="E31" s="229"/>
      <c r="F31" s="345"/>
      <c r="G31" s="348"/>
      <c r="H31" s="346"/>
      <c r="I31" s="348"/>
      <c r="J31" s="173"/>
      <c r="K31" s="6"/>
      <c r="L31" s="6"/>
      <c r="M31" s="6"/>
      <c r="N31" s="6"/>
    </row>
    <row r="32" spans="1:14" s="7" customFormat="1" ht="18" customHeight="1" x14ac:dyDescent="0.25">
      <c r="A32" s="14"/>
      <c r="B32" s="90" t="s">
        <v>444</v>
      </c>
      <c r="C32" s="222"/>
      <c r="D32" s="161"/>
      <c r="E32" s="175"/>
      <c r="F32" s="161"/>
      <c r="G32" s="24"/>
      <c r="H32" s="161"/>
      <c r="I32" s="24"/>
      <c r="J32" s="173"/>
      <c r="K32" s="6"/>
      <c r="L32" s="6"/>
      <c r="M32" s="6"/>
      <c r="N32" s="6"/>
    </row>
    <row r="33" spans="1:14" s="7" customFormat="1" ht="9.9499999999999993" customHeight="1" x14ac:dyDescent="0.25">
      <c r="A33" s="14"/>
      <c r="B33" s="15"/>
      <c r="C33" s="16"/>
      <c r="D33" s="161"/>
      <c r="E33" s="23"/>
      <c r="F33" s="161"/>
      <c r="G33" s="161"/>
      <c r="H33" s="161"/>
      <c r="I33" s="161"/>
      <c r="J33" s="173"/>
      <c r="K33" s="6"/>
      <c r="L33" s="6"/>
      <c r="M33" s="6"/>
      <c r="N33" s="6"/>
    </row>
    <row r="34" spans="1:14" s="7" customFormat="1" ht="18" customHeight="1" x14ac:dyDescent="0.25">
      <c r="A34" s="14"/>
      <c r="B34" s="90" t="s">
        <v>453</v>
      </c>
      <c r="C34" s="222"/>
      <c r="D34" s="161" t="s">
        <v>446</v>
      </c>
      <c r="E34" s="229"/>
      <c r="F34" s="345" t="s">
        <v>448</v>
      </c>
      <c r="G34" s="347"/>
      <c r="H34" s="345" t="s">
        <v>449</v>
      </c>
      <c r="I34" s="347"/>
      <c r="J34" s="173"/>
      <c r="K34" s="6"/>
      <c r="L34" s="6"/>
      <c r="M34" s="6"/>
      <c r="N34" s="6"/>
    </row>
    <row r="35" spans="1:14" s="7" customFormat="1" ht="18" customHeight="1" x14ac:dyDescent="0.25">
      <c r="A35" s="14"/>
      <c r="B35" s="90" t="s">
        <v>481</v>
      </c>
      <c r="C35" s="222"/>
      <c r="D35" s="161" t="s">
        <v>447</v>
      </c>
      <c r="E35" s="229"/>
      <c r="F35" s="345"/>
      <c r="G35" s="348"/>
      <c r="H35" s="346"/>
      <c r="I35" s="348"/>
      <c r="J35" s="173"/>
      <c r="K35" s="6"/>
      <c r="L35" s="6"/>
      <c r="M35" s="6"/>
      <c r="N35" s="6"/>
    </row>
    <row r="36" spans="1:14" s="7" customFormat="1" ht="18" customHeight="1" x14ac:dyDescent="0.25">
      <c r="A36" s="14"/>
      <c r="B36" s="90" t="s">
        <v>444</v>
      </c>
      <c r="C36" s="222"/>
      <c r="D36" s="161"/>
      <c r="E36" s="175"/>
      <c r="F36" s="161"/>
      <c r="G36" s="24"/>
      <c r="H36" s="161"/>
      <c r="I36" s="24"/>
      <c r="J36" s="173"/>
      <c r="K36" s="6"/>
      <c r="L36" s="6"/>
      <c r="M36" s="6"/>
      <c r="N36" s="6"/>
    </row>
    <row r="37" spans="1:14" s="7" customFormat="1" ht="9.9499999999999993" customHeight="1" x14ac:dyDescent="0.25">
      <c r="A37" s="14"/>
      <c r="B37" s="15"/>
      <c r="C37" s="16"/>
      <c r="D37" s="161"/>
      <c r="E37" s="23"/>
      <c r="F37" s="161"/>
      <c r="G37" s="161"/>
      <c r="H37" s="161"/>
      <c r="I37" s="161"/>
      <c r="J37" s="173"/>
      <c r="K37" s="6"/>
      <c r="L37" s="6"/>
      <c r="M37" s="6"/>
      <c r="N37" s="6"/>
    </row>
    <row r="38" spans="1:14" s="7" customFormat="1" ht="18" customHeight="1" x14ac:dyDescent="0.25">
      <c r="A38" s="14"/>
      <c r="B38" s="90" t="s">
        <v>453</v>
      </c>
      <c r="C38" s="222"/>
      <c r="D38" s="161" t="s">
        <v>446</v>
      </c>
      <c r="E38" s="229"/>
      <c r="F38" s="345" t="s">
        <v>448</v>
      </c>
      <c r="G38" s="347"/>
      <c r="H38" s="345" t="s">
        <v>449</v>
      </c>
      <c r="I38" s="347"/>
      <c r="J38" s="173"/>
      <c r="K38" s="6"/>
      <c r="L38" s="6"/>
      <c r="M38" s="6"/>
      <c r="N38" s="6"/>
    </row>
    <row r="39" spans="1:14" s="7" customFormat="1" ht="18" customHeight="1" x14ac:dyDescent="0.25">
      <c r="A39" s="14"/>
      <c r="B39" s="90" t="s">
        <v>481</v>
      </c>
      <c r="C39" s="222"/>
      <c r="D39" s="161" t="s">
        <v>447</v>
      </c>
      <c r="E39" s="229"/>
      <c r="F39" s="345"/>
      <c r="G39" s="348"/>
      <c r="H39" s="346"/>
      <c r="I39" s="348"/>
      <c r="J39" s="173"/>
      <c r="K39" s="6"/>
      <c r="L39" s="6"/>
      <c r="M39" s="6"/>
      <c r="N39" s="6"/>
    </row>
    <row r="40" spans="1:14" s="7" customFormat="1" ht="18" customHeight="1" x14ac:dyDescent="0.25">
      <c r="A40" s="14"/>
      <c r="B40" s="90" t="s">
        <v>444</v>
      </c>
      <c r="C40" s="222"/>
      <c r="D40" s="161"/>
      <c r="E40" s="175"/>
      <c r="F40" s="161"/>
      <c r="G40" s="24"/>
      <c r="H40" s="161"/>
      <c r="I40" s="24"/>
      <c r="J40" s="173"/>
      <c r="K40" s="6"/>
      <c r="L40" s="6"/>
      <c r="M40" s="6"/>
      <c r="N40" s="6"/>
    </row>
    <row r="41" spans="1:14" s="7" customFormat="1" ht="9.9499999999999993" customHeight="1" x14ac:dyDescent="0.25">
      <c r="A41" s="14"/>
      <c r="B41" s="15"/>
      <c r="C41" s="16"/>
      <c r="D41" s="161"/>
      <c r="E41" s="23"/>
      <c r="F41" s="161"/>
      <c r="G41" s="161"/>
      <c r="H41" s="161"/>
      <c r="I41" s="161"/>
      <c r="J41" s="173"/>
      <c r="K41" s="6"/>
      <c r="L41" s="6"/>
      <c r="M41" s="6"/>
      <c r="N41" s="6"/>
    </row>
    <row r="42" spans="1:14" s="7" customFormat="1" ht="18" customHeight="1" x14ac:dyDescent="0.25">
      <c r="A42" s="14"/>
      <c r="B42" s="90" t="s">
        <v>453</v>
      </c>
      <c r="C42" s="222"/>
      <c r="D42" s="161" t="s">
        <v>446</v>
      </c>
      <c r="E42" s="229"/>
      <c r="F42" s="345" t="s">
        <v>448</v>
      </c>
      <c r="G42" s="347"/>
      <c r="H42" s="345" t="s">
        <v>449</v>
      </c>
      <c r="I42" s="347"/>
      <c r="J42" s="173"/>
      <c r="K42" s="6"/>
      <c r="L42" s="6"/>
      <c r="M42" s="6"/>
      <c r="N42" s="6"/>
    </row>
    <row r="43" spans="1:14" s="7" customFormat="1" ht="18" customHeight="1" x14ac:dyDescent="0.25">
      <c r="A43" s="14"/>
      <c r="B43" s="90" t="s">
        <v>481</v>
      </c>
      <c r="C43" s="222"/>
      <c r="D43" s="161" t="s">
        <v>447</v>
      </c>
      <c r="E43" s="229"/>
      <c r="F43" s="345"/>
      <c r="G43" s="348"/>
      <c r="H43" s="346"/>
      <c r="I43" s="348"/>
      <c r="J43" s="173"/>
      <c r="K43" s="6"/>
      <c r="L43" s="6"/>
      <c r="M43" s="6"/>
      <c r="N43" s="6"/>
    </row>
    <row r="44" spans="1:14" s="7" customFormat="1" ht="18" customHeight="1" x14ac:dyDescent="0.25">
      <c r="A44" s="14"/>
      <c r="B44" s="90" t="s">
        <v>444</v>
      </c>
      <c r="C44" s="222"/>
      <c r="D44" s="161"/>
      <c r="E44" s="175"/>
      <c r="F44" s="161"/>
      <c r="G44" s="24"/>
      <c r="H44" s="161"/>
      <c r="I44" s="24"/>
      <c r="J44" s="173"/>
      <c r="K44" s="6"/>
      <c r="L44" s="6"/>
      <c r="M44" s="6"/>
      <c r="N44" s="6"/>
    </row>
    <row r="45" spans="1:14" s="7" customFormat="1" ht="9.9499999999999993" customHeight="1" x14ac:dyDescent="0.25">
      <c r="A45" s="14"/>
      <c r="B45" s="15"/>
      <c r="C45" s="16"/>
      <c r="D45" s="161"/>
      <c r="E45" s="23"/>
      <c r="F45" s="161"/>
      <c r="G45" s="161"/>
      <c r="H45" s="161"/>
      <c r="I45" s="161"/>
      <c r="J45" s="173"/>
      <c r="K45" s="6"/>
      <c r="L45" s="6"/>
      <c r="M45" s="6"/>
      <c r="N45" s="6"/>
    </row>
    <row r="46" spans="1:14" s="7" customFormat="1" ht="18" customHeight="1" x14ac:dyDescent="0.25">
      <c r="A46" s="14"/>
      <c r="B46" s="90" t="s">
        <v>453</v>
      </c>
      <c r="C46" s="222"/>
      <c r="D46" s="161" t="s">
        <v>446</v>
      </c>
      <c r="E46" s="229"/>
      <c r="F46" s="345" t="s">
        <v>448</v>
      </c>
      <c r="G46" s="347"/>
      <c r="H46" s="345" t="s">
        <v>449</v>
      </c>
      <c r="I46" s="347"/>
      <c r="J46" s="173"/>
      <c r="K46" s="6"/>
      <c r="L46" s="6"/>
      <c r="M46" s="6"/>
      <c r="N46" s="6"/>
    </row>
    <row r="47" spans="1:14" s="7" customFormat="1" ht="18" customHeight="1" x14ac:dyDescent="0.25">
      <c r="A47" s="14"/>
      <c r="B47" s="90" t="s">
        <v>481</v>
      </c>
      <c r="C47" s="222"/>
      <c r="D47" s="161" t="s">
        <v>447</v>
      </c>
      <c r="E47" s="229"/>
      <c r="F47" s="345"/>
      <c r="G47" s="348"/>
      <c r="H47" s="346"/>
      <c r="I47" s="348"/>
      <c r="J47" s="173"/>
      <c r="K47" s="6"/>
      <c r="L47" s="6"/>
      <c r="M47" s="6"/>
      <c r="N47" s="6"/>
    </row>
    <row r="48" spans="1:14" s="7" customFormat="1" ht="18" customHeight="1" x14ac:dyDescent="0.25">
      <c r="A48" s="14"/>
      <c r="B48" s="90" t="s">
        <v>444</v>
      </c>
      <c r="C48" s="222"/>
      <c r="D48" s="161"/>
      <c r="E48" s="175"/>
      <c r="F48" s="161"/>
      <c r="G48" s="24"/>
      <c r="H48" s="161"/>
      <c r="I48" s="24"/>
      <c r="J48" s="173"/>
      <c r="K48" s="6"/>
      <c r="L48" s="6"/>
      <c r="M48" s="6"/>
      <c r="N48" s="6"/>
    </row>
    <row r="49" spans="1:14" s="7" customFormat="1" ht="9.9499999999999993" customHeight="1" x14ac:dyDescent="0.25">
      <c r="A49" s="14"/>
      <c r="B49" s="15"/>
      <c r="C49" s="16"/>
      <c r="D49" s="161"/>
      <c r="E49" s="23"/>
      <c r="F49" s="161"/>
      <c r="G49" s="161"/>
      <c r="H49" s="161"/>
      <c r="I49" s="161"/>
      <c r="J49" s="173"/>
      <c r="K49" s="6"/>
      <c r="L49" s="6"/>
      <c r="M49" s="6"/>
      <c r="N49" s="6"/>
    </row>
    <row r="50" spans="1:14" s="7" customFormat="1" ht="18" customHeight="1" x14ac:dyDescent="0.25">
      <c r="A50" s="14"/>
      <c r="B50" s="90" t="s">
        <v>453</v>
      </c>
      <c r="C50" s="222"/>
      <c r="D50" s="161" t="s">
        <v>446</v>
      </c>
      <c r="E50" s="229"/>
      <c r="F50" s="345" t="s">
        <v>448</v>
      </c>
      <c r="G50" s="347"/>
      <c r="H50" s="345" t="s">
        <v>449</v>
      </c>
      <c r="I50" s="347"/>
      <c r="J50" s="173"/>
      <c r="K50" s="6"/>
      <c r="L50" s="6"/>
      <c r="M50" s="6"/>
      <c r="N50" s="6"/>
    </row>
    <row r="51" spans="1:14" s="7" customFormat="1" ht="18" customHeight="1" x14ac:dyDescent="0.25">
      <c r="A51" s="14"/>
      <c r="B51" s="90" t="s">
        <v>481</v>
      </c>
      <c r="C51" s="222"/>
      <c r="D51" s="161" t="s">
        <v>447</v>
      </c>
      <c r="E51" s="229"/>
      <c r="F51" s="345"/>
      <c r="G51" s="348"/>
      <c r="H51" s="346"/>
      <c r="I51" s="348"/>
      <c r="J51" s="173"/>
      <c r="K51" s="6"/>
      <c r="L51" s="6"/>
      <c r="M51" s="6"/>
      <c r="N51" s="6"/>
    </row>
    <row r="52" spans="1:14" s="7" customFormat="1" ht="18" customHeight="1" x14ac:dyDescent="0.25">
      <c r="A52" s="14"/>
      <c r="B52" s="90" t="s">
        <v>444</v>
      </c>
      <c r="C52" s="222"/>
      <c r="D52" s="161"/>
      <c r="E52" s="175"/>
      <c r="F52" s="161"/>
      <c r="G52" s="24"/>
      <c r="H52" s="161"/>
      <c r="I52" s="24"/>
      <c r="J52" s="173"/>
      <c r="K52" s="6"/>
      <c r="L52" s="6"/>
      <c r="M52" s="6"/>
      <c r="N52" s="6"/>
    </row>
    <row r="53" spans="1:14" s="7" customFormat="1" ht="9.9499999999999993" customHeight="1" x14ac:dyDescent="0.25">
      <c r="A53" s="14"/>
      <c r="B53" s="15"/>
      <c r="C53" s="16"/>
      <c r="D53" s="161"/>
      <c r="E53" s="23"/>
      <c r="F53" s="161"/>
      <c r="G53" s="161"/>
      <c r="H53" s="161"/>
      <c r="I53" s="161"/>
      <c r="J53" s="173"/>
      <c r="K53" s="6"/>
      <c r="L53" s="6"/>
      <c r="M53" s="6"/>
      <c r="N53" s="6"/>
    </row>
    <row r="54" spans="1:14" s="7" customFormat="1" ht="18" customHeight="1" x14ac:dyDescent="0.25">
      <c r="A54" s="14"/>
      <c r="B54" s="90" t="s">
        <v>453</v>
      </c>
      <c r="C54" s="222"/>
      <c r="D54" s="161" t="s">
        <v>446</v>
      </c>
      <c r="E54" s="229"/>
      <c r="F54" s="345" t="s">
        <v>448</v>
      </c>
      <c r="G54" s="347"/>
      <c r="H54" s="345" t="s">
        <v>449</v>
      </c>
      <c r="I54" s="347"/>
      <c r="J54" s="173"/>
      <c r="K54" s="6"/>
      <c r="L54" s="6"/>
      <c r="M54" s="6"/>
      <c r="N54" s="6"/>
    </row>
    <row r="55" spans="1:14" s="7" customFormat="1" ht="18" customHeight="1" x14ac:dyDescent="0.25">
      <c r="A55" s="14"/>
      <c r="B55" s="90" t="s">
        <v>481</v>
      </c>
      <c r="C55" s="222"/>
      <c r="D55" s="161" t="s">
        <v>447</v>
      </c>
      <c r="E55" s="229"/>
      <c r="F55" s="345"/>
      <c r="G55" s="348"/>
      <c r="H55" s="346"/>
      <c r="I55" s="348"/>
      <c r="J55" s="173"/>
      <c r="K55" s="6"/>
      <c r="L55" s="6"/>
      <c r="M55" s="6"/>
      <c r="N55" s="6"/>
    </row>
    <row r="56" spans="1:14" s="7" customFormat="1" ht="18" customHeight="1" x14ac:dyDescent="0.25">
      <c r="A56" s="14"/>
      <c r="B56" s="90" t="s">
        <v>444</v>
      </c>
      <c r="C56" s="222"/>
      <c r="D56" s="161"/>
      <c r="E56" s="175"/>
      <c r="F56" s="161"/>
      <c r="G56" s="24"/>
      <c r="H56" s="161"/>
      <c r="I56" s="24"/>
      <c r="J56" s="173"/>
      <c r="K56" s="6"/>
      <c r="L56" s="6"/>
      <c r="M56" s="6"/>
      <c r="N56" s="6"/>
    </row>
    <row r="57" spans="1:14" s="7" customFormat="1" ht="9.9499999999999993" customHeight="1" x14ac:dyDescent="0.25">
      <c r="A57" s="14"/>
      <c r="B57" s="15"/>
      <c r="C57" s="16"/>
      <c r="D57" s="161"/>
      <c r="E57" s="23"/>
      <c r="F57" s="161"/>
      <c r="G57" s="161"/>
      <c r="H57" s="161"/>
      <c r="I57" s="161"/>
      <c r="J57" s="173"/>
      <c r="K57" s="6"/>
      <c r="L57" s="6"/>
      <c r="M57" s="6"/>
      <c r="N57" s="6"/>
    </row>
    <row r="58" spans="1:14" s="7" customFormat="1" ht="18" customHeight="1" x14ac:dyDescent="0.25">
      <c r="A58" s="14"/>
      <c r="B58" s="90" t="s">
        <v>453</v>
      </c>
      <c r="C58" s="222"/>
      <c r="D58" s="161" t="s">
        <v>446</v>
      </c>
      <c r="E58" s="229"/>
      <c r="F58" s="345" t="s">
        <v>448</v>
      </c>
      <c r="G58" s="347"/>
      <c r="H58" s="345" t="s">
        <v>449</v>
      </c>
      <c r="I58" s="347"/>
      <c r="J58" s="173"/>
      <c r="K58" s="6"/>
      <c r="L58" s="6"/>
      <c r="M58" s="6"/>
      <c r="N58" s="6"/>
    </row>
    <row r="59" spans="1:14" s="7" customFormat="1" ht="18" customHeight="1" x14ac:dyDescent="0.25">
      <c r="A59" s="14"/>
      <c r="B59" s="90" t="s">
        <v>481</v>
      </c>
      <c r="C59" s="222"/>
      <c r="D59" s="161" t="s">
        <v>447</v>
      </c>
      <c r="E59" s="229"/>
      <c r="F59" s="345"/>
      <c r="G59" s="348"/>
      <c r="H59" s="346"/>
      <c r="I59" s="348"/>
      <c r="J59" s="173"/>
      <c r="K59" s="6"/>
      <c r="L59" s="6"/>
      <c r="M59" s="6"/>
      <c r="N59" s="6"/>
    </row>
    <row r="60" spans="1:14" s="7" customFormat="1" ht="18" customHeight="1" x14ac:dyDescent="0.25">
      <c r="A60" s="14"/>
      <c r="B60" s="90" t="s">
        <v>444</v>
      </c>
      <c r="C60" s="222"/>
      <c r="D60" s="161"/>
      <c r="E60" s="175"/>
      <c r="F60" s="161"/>
      <c r="G60" s="24"/>
      <c r="H60" s="161"/>
      <c r="I60" s="24"/>
      <c r="J60" s="173"/>
      <c r="K60" s="6"/>
      <c r="L60" s="6"/>
      <c r="M60" s="6"/>
      <c r="N60" s="6"/>
    </row>
    <row r="61" spans="1:14" s="7" customFormat="1" ht="9.9499999999999993" customHeight="1" x14ac:dyDescent="0.25">
      <c r="A61" s="14"/>
      <c r="B61" s="15"/>
      <c r="C61" s="16"/>
      <c r="D61" s="161"/>
      <c r="E61" s="23"/>
      <c r="F61" s="161"/>
      <c r="G61" s="161"/>
      <c r="H61" s="161"/>
      <c r="I61" s="161"/>
      <c r="J61" s="173"/>
      <c r="K61" s="6"/>
      <c r="L61" s="6"/>
      <c r="M61" s="6"/>
      <c r="N61" s="6"/>
    </row>
    <row r="62" spans="1:14" s="7" customFormat="1" ht="18" customHeight="1" x14ac:dyDescent="0.25">
      <c r="A62" s="14"/>
      <c r="B62" s="90" t="s">
        <v>453</v>
      </c>
      <c r="C62" s="222"/>
      <c r="D62" s="161" t="s">
        <v>446</v>
      </c>
      <c r="E62" s="229"/>
      <c r="F62" s="345" t="s">
        <v>448</v>
      </c>
      <c r="G62" s="347"/>
      <c r="H62" s="345" t="s">
        <v>449</v>
      </c>
      <c r="I62" s="347"/>
      <c r="J62" s="173"/>
      <c r="K62" s="6"/>
      <c r="L62" s="6"/>
      <c r="M62" s="6"/>
      <c r="N62" s="6"/>
    </row>
    <row r="63" spans="1:14" s="7" customFormat="1" ht="18" customHeight="1" x14ac:dyDescent="0.25">
      <c r="A63" s="14"/>
      <c r="B63" s="90" t="s">
        <v>481</v>
      </c>
      <c r="C63" s="222"/>
      <c r="D63" s="161" t="s">
        <v>447</v>
      </c>
      <c r="E63" s="229"/>
      <c r="F63" s="345"/>
      <c r="G63" s="348"/>
      <c r="H63" s="346"/>
      <c r="I63" s="348"/>
      <c r="J63" s="173"/>
      <c r="K63" s="6"/>
      <c r="L63" s="6"/>
      <c r="M63" s="6"/>
      <c r="N63" s="6"/>
    </row>
    <row r="64" spans="1:14" s="7" customFormat="1" ht="18" customHeight="1" x14ac:dyDescent="0.25">
      <c r="A64" s="14"/>
      <c r="B64" s="90" t="s">
        <v>444</v>
      </c>
      <c r="C64" s="222"/>
      <c r="D64" s="161"/>
      <c r="E64" s="175"/>
      <c r="F64" s="161"/>
      <c r="G64" s="24"/>
      <c r="H64" s="161"/>
      <c r="I64" s="24"/>
      <c r="J64" s="173"/>
      <c r="K64" s="6"/>
      <c r="L64" s="6"/>
      <c r="M64" s="6"/>
      <c r="N64" s="6"/>
    </row>
    <row r="65" spans="1:14" s="7" customFormat="1" ht="9.9499999999999993" customHeight="1" x14ac:dyDescent="0.25">
      <c r="A65" s="14"/>
      <c r="B65" s="15"/>
      <c r="C65" s="16"/>
      <c r="D65" s="161"/>
      <c r="E65" s="23"/>
      <c r="F65" s="161"/>
      <c r="G65" s="161"/>
      <c r="H65" s="161"/>
      <c r="I65" s="161"/>
      <c r="J65" s="173"/>
      <c r="K65" s="6"/>
      <c r="L65" s="6"/>
      <c r="M65" s="6"/>
      <c r="N65" s="6"/>
    </row>
    <row r="66" spans="1:14" s="7" customFormat="1" ht="18" customHeight="1" x14ac:dyDescent="0.25">
      <c r="A66" s="14"/>
      <c r="B66" s="90" t="s">
        <v>453</v>
      </c>
      <c r="C66" s="222"/>
      <c r="D66" s="161" t="s">
        <v>446</v>
      </c>
      <c r="E66" s="229"/>
      <c r="F66" s="345" t="s">
        <v>448</v>
      </c>
      <c r="G66" s="347"/>
      <c r="H66" s="345" t="s">
        <v>449</v>
      </c>
      <c r="I66" s="347"/>
      <c r="J66" s="173"/>
      <c r="K66" s="6"/>
      <c r="L66" s="6"/>
      <c r="M66" s="6"/>
      <c r="N66" s="6"/>
    </row>
    <row r="67" spans="1:14" s="7" customFormat="1" ht="18" customHeight="1" x14ac:dyDescent="0.25">
      <c r="A67" s="14"/>
      <c r="B67" s="90" t="s">
        <v>481</v>
      </c>
      <c r="C67" s="222"/>
      <c r="D67" s="161" t="s">
        <v>447</v>
      </c>
      <c r="E67" s="229"/>
      <c r="F67" s="345"/>
      <c r="G67" s="348"/>
      <c r="H67" s="346"/>
      <c r="I67" s="348"/>
      <c r="J67" s="173"/>
      <c r="K67" s="6"/>
      <c r="L67" s="6"/>
      <c r="M67" s="6"/>
      <c r="N67" s="6"/>
    </row>
    <row r="68" spans="1:14" s="7" customFormat="1" ht="18" customHeight="1" x14ac:dyDescent="0.25">
      <c r="A68" s="14"/>
      <c r="B68" s="90" t="s">
        <v>444</v>
      </c>
      <c r="C68" s="222"/>
      <c r="D68" s="161"/>
      <c r="E68" s="175"/>
      <c r="F68" s="161"/>
      <c r="G68" s="24"/>
      <c r="H68" s="161"/>
      <c r="I68" s="24"/>
      <c r="J68" s="173"/>
      <c r="K68" s="6"/>
      <c r="L68" s="6"/>
      <c r="M68" s="6"/>
      <c r="N68" s="6"/>
    </row>
    <row r="69" spans="1:14" s="7" customFormat="1" ht="9.9499999999999993" customHeight="1" x14ac:dyDescent="0.25">
      <c r="A69" s="14"/>
      <c r="B69" s="15"/>
      <c r="C69" s="16"/>
      <c r="D69" s="161"/>
      <c r="E69" s="23"/>
      <c r="F69" s="161"/>
      <c r="G69" s="161"/>
      <c r="H69" s="161"/>
      <c r="I69" s="161"/>
      <c r="J69" s="173"/>
      <c r="K69" s="6"/>
      <c r="L69" s="6"/>
      <c r="M69" s="6"/>
      <c r="N69" s="6"/>
    </row>
    <row r="70" spans="1:14" s="7" customFormat="1" ht="18" customHeight="1" x14ac:dyDescent="0.25">
      <c r="A70" s="14"/>
      <c r="B70" s="90" t="s">
        <v>453</v>
      </c>
      <c r="C70" s="222"/>
      <c r="D70" s="161" t="s">
        <v>446</v>
      </c>
      <c r="E70" s="229"/>
      <c r="F70" s="345" t="s">
        <v>448</v>
      </c>
      <c r="G70" s="347"/>
      <c r="H70" s="345" t="s">
        <v>449</v>
      </c>
      <c r="I70" s="347"/>
      <c r="J70" s="173"/>
      <c r="K70" s="6"/>
      <c r="L70" s="6"/>
      <c r="M70" s="6"/>
      <c r="N70" s="6"/>
    </row>
    <row r="71" spans="1:14" s="7" customFormat="1" ht="18" customHeight="1" x14ac:dyDescent="0.25">
      <c r="A71" s="14"/>
      <c r="B71" s="90" t="s">
        <v>481</v>
      </c>
      <c r="C71" s="222"/>
      <c r="D71" s="161" t="s">
        <v>447</v>
      </c>
      <c r="E71" s="229"/>
      <c r="F71" s="345"/>
      <c r="G71" s="348"/>
      <c r="H71" s="346"/>
      <c r="I71" s="348"/>
      <c r="J71" s="173"/>
      <c r="K71" s="6"/>
      <c r="L71" s="6"/>
      <c r="M71" s="6"/>
      <c r="N71" s="6"/>
    </row>
    <row r="72" spans="1:14" s="7" customFormat="1" ht="18" customHeight="1" x14ac:dyDescent="0.25">
      <c r="A72" s="14"/>
      <c r="B72" s="90" t="s">
        <v>444</v>
      </c>
      <c r="C72" s="222"/>
      <c r="D72" s="161"/>
      <c r="E72" s="175"/>
      <c r="F72" s="161"/>
      <c r="G72" s="24"/>
      <c r="H72" s="161"/>
      <c r="I72" s="24"/>
      <c r="J72" s="173"/>
      <c r="K72" s="6"/>
      <c r="L72" s="6"/>
      <c r="M72" s="6"/>
      <c r="N72" s="6"/>
    </row>
    <row r="73" spans="1:14" s="7" customFormat="1" ht="9.9499999999999993" customHeight="1" x14ac:dyDescent="0.25">
      <c r="A73" s="14"/>
      <c r="B73" s="15"/>
      <c r="C73" s="16"/>
      <c r="D73" s="161"/>
      <c r="E73" s="23"/>
      <c r="F73" s="161"/>
      <c r="G73" s="161"/>
      <c r="H73" s="161"/>
      <c r="I73" s="161"/>
      <c r="J73" s="173"/>
      <c r="K73" s="6"/>
      <c r="L73" s="6"/>
      <c r="M73" s="6"/>
      <c r="N73" s="6"/>
    </row>
    <row r="74" spans="1:14" s="7" customFormat="1" ht="18" customHeight="1" x14ac:dyDescent="0.25">
      <c r="A74" s="14"/>
      <c r="B74" s="90" t="s">
        <v>453</v>
      </c>
      <c r="C74" s="222"/>
      <c r="D74" s="161" t="s">
        <v>446</v>
      </c>
      <c r="E74" s="229"/>
      <c r="F74" s="345" t="s">
        <v>448</v>
      </c>
      <c r="G74" s="347"/>
      <c r="H74" s="345" t="s">
        <v>449</v>
      </c>
      <c r="I74" s="347"/>
      <c r="J74" s="173"/>
      <c r="K74" s="6"/>
      <c r="L74" s="6"/>
      <c r="M74" s="6"/>
      <c r="N74" s="6"/>
    </row>
    <row r="75" spans="1:14" s="7" customFormat="1" ht="18" customHeight="1" x14ac:dyDescent="0.25">
      <c r="A75" s="14"/>
      <c r="B75" s="90" t="s">
        <v>481</v>
      </c>
      <c r="C75" s="222"/>
      <c r="D75" s="161" t="s">
        <v>447</v>
      </c>
      <c r="E75" s="229"/>
      <c r="F75" s="345"/>
      <c r="G75" s="348"/>
      <c r="H75" s="346"/>
      <c r="I75" s="348"/>
      <c r="J75" s="173"/>
      <c r="K75" s="6"/>
      <c r="L75" s="6"/>
      <c r="M75" s="6"/>
      <c r="N75" s="6"/>
    </row>
    <row r="76" spans="1:14" s="7" customFormat="1" ht="18" customHeight="1" x14ac:dyDescent="0.25">
      <c r="A76" s="14"/>
      <c r="B76" s="90" t="s">
        <v>444</v>
      </c>
      <c r="C76" s="222"/>
      <c r="D76" s="161"/>
      <c r="E76" s="175"/>
      <c r="F76" s="161"/>
      <c r="G76" s="24"/>
      <c r="H76" s="161"/>
      <c r="I76" s="24"/>
      <c r="J76" s="173"/>
      <c r="K76" s="6"/>
      <c r="L76" s="6"/>
      <c r="M76" s="6"/>
      <c r="N76" s="6"/>
    </row>
    <row r="77" spans="1:14" s="7" customFormat="1" ht="9.9499999999999993" customHeight="1" x14ac:dyDescent="0.25">
      <c r="A77" s="14"/>
      <c r="B77" s="15"/>
      <c r="C77" s="16"/>
      <c r="D77" s="161"/>
      <c r="E77" s="23"/>
      <c r="F77" s="161"/>
      <c r="G77" s="161"/>
      <c r="H77" s="161"/>
      <c r="I77" s="161"/>
      <c r="J77" s="173"/>
      <c r="K77" s="6"/>
      <c r="L77" s="6"/>
      <c r="M77" s="6"/>
      <c r="N77" s="6"/>
    </row>
    <row r="78" spans="1:14" s="7" customFormat="1" ht="18" customHeight="1" x14ac:dyDescent="0.25">
      <c r="A78" s="14"/>
      <c r="B78" s="90" t="s">
        <v>453</v>
      </c>
      <c r="C78" s="222"/>
      <c r="D78" s="161" t="s">
        <v>446</v>
      </c>
      <c r="E78" s="229"/>
      <c r="F78" s="345" t="s">
        <v>448</v>
      </c>
      <c r="G78" s="347"/>
      <c r="H78" s="345" t="s">
        <v>449</v>
      </c>
      <c r="I78" s="347"/>
      <c r="J78" s="173"/>
      <c r="K78" s="6"/>
      <c r="L78" s="6"/>
      <c r="M78" s="6"/>
      <c r="N78" s="6"/>
    </row>
    <row r="79" spans="1:14" s="7" customFormat="1" ht="18" customHeight="1" x14ac:dyDescent="0.25">
      <c r="A79" s="14"/>
      <c r="B79" s="90" t="s">
        <v>481</v>
      </c>
      <c r="C79" s="222"/>
      <c r="D79" s="161" t="s">
        <v>447</v>
      </c>
      <c r="E79" s="229"/>
      <c r="F79" s="345"/>
      <c r="G79" s="348"/>
      <c r="H79" s="346"/>
      <c r="I79" s="348"/>
      <c r="J79" s="173"/>
      <c r="K79" s="6"/>
      <c r="L79" s="6"/>
      <c r="M79" s="6"/>
      <c r="N79" s="6"/>
    </row>
    <row r="80" spans="1:14" s="7" customFormat="1" ht="18" customHeight="1" x14ac:dyDescent="0.25">
      <c r="A80" s="14"/>
      <c r="B80" s="90" t="s">
        <v>444</v>
      </c>
      <c r="C80" s="222"/>
      <c r="D80" s="161"/>
      <c r="E80" s="175"/>
      <c r="F80" s="161"/>
      <c r="G80" s="24"/>
      <c r="H80" s="161"/>
      <c r="I80" s="24"/>
      <c r="J80" s="173"/>
      <c r="K80" s="6"/>
      <c r="L80" s="6"/>
      <c r="M80" s="6"/>
      <c r="N80" s="6"/>
    </row>
    <row r="81" spans="1:14" s="7" customFormat="1" ht="9.9499999999999993" customHeight="1" x14ac:dyDescent="0.25">
      <c r="A81" s="14"/>
      <c r="B81" s="15"/>
      <c r="C81" s="16"/>
      <c r="D81" s="161"/>
      <c r="E81" s="23"/>
      <c r="F81" s="161"/>
      <c r="G81" s="161"/>
      <c r="H81" s="161"/>
      <c r="I81" s="161"/>
      <c r="J81" s="173"/>
      <c r="K81" s="6"/>
      <c r="L81" s="6"/>
      <c r="M81" s="6"/>
      <c r="N81" s="6"/>
    </row>
    <row r="82" spans="1:14" s="7" customFormat="1" ht="18" customHeight="1" x14ac:dyDescent="0.25">
      <c r="A82" s="14"/>
      <c r="B82" s="90"/>
      <c r="C82" s="91"/>
      <c r="D82" s="161"/>
      <c r="E82" s="175"/>
      <c r="F82" s="228" t="s">
        <v>450</v>
      </c>
      <c r="G82" s="220">
        <f>SUM(G6+G10+G14+G18+G22+G26+G30+G34+G38+G42+G46+G50+G54+G58+G62+G66+G70+G74+G78)</f>
        <v>0</v>
      </c>
      <c r="H82" s="161"/>
      <c r="I82" s="227"/>
      <c r="J82" s="173"/>
      <c r="K82" s="6"/>
      <c r="L82" s="6"/>
      <c r="M82" s="6"/>
      <c r="N82" s="6"/>
    </row>
    <row r="83" spans="1:14" s="7" customFormat="1" ht="9.9499999999999993" customHeight="1" x14ac:dyDescent="0.25">
      <c r="A83" s="19"/>
      <c r="B83" s="223"/>
      <c r="C83" s="223"/>
      <c r="D83" s="225"/>
      <c r="E83" s="203"/>
      <c r="F83" s="225"/>
      <c r="G83" s="225"/>
      <c r="H83" s="225"/>
      <c r="I83" s="225"/>
      <c r="J83" s="185"/>
      <c r="K83" s="6"/>
      <c r="L83" s="6"/>
      <c r="M83" s="6"/>
      <c r="N83" s="6"/>
    </row>
    <row r="84" spans="1:14" s="7" customFormat="1" ht="9.9499999999999993" customHeight="1" x14ac:dyDescent="0.25">
      <c r="A84" s="6"/>
      <c r="B84" s="6"/>
      <c r="C84" s="6"/>
      <c r="D84" s="133"/>
      <c r="F84" s="133"/>
      <c r="G84" s="133"/>
      <c r="H84" s="133"/>
      <c r="I84" s="133"/>
      <c r="J84" s="6"/>
      <c r="K84" s="6"/>
      <c r="L84" s="6"/>
      <c r="M84" s="6"/>
      <c r="N84" s="6"/>
    </row>
  </sheetData>
  <sheetProtection algorithmName="SHA-512" hashValue="rWnuuZj1F18EMdjHeX0tNE8jvHDQpWebMuE4WlCIf+gUC2SEBFJ1VuLb3YzfSJu0cdCHQm5DGZewRdwrOV31tg==" saltValue="NbPWMXvw3uw8xK2QAbwggg==" spinCount="100000" sheet="1" objects="1" scenarios="1"/>
  <mergeCells count="78">
    <mergeCell ref="F78:F79"/>
    <mergeCell ref="G78:G79"/>
    <mergeCell ref="H78:H79"/>
    <mergeCell ref="I78:I79"/>
    <mergeCell ref="F70:F71"/>
    <mergeCell ref="G70:G71"/>
    <mergeCell ref="H70:H71"/>
    <mergeCell ref="I70:I71"/>
    <mergeCell ref="F74:F75"/>
    <mergeCell ref="G74:G75"/>
    <mergeCell ref="H74:H75"/>
    <mergeCell ref="I74:I75"/>
    <mergeCell ref="F62:F63"/>
    <mergeCell ref="G62:G63"/>
    <mergeCell ref="H62:H63"/>
    <mergeCell ref="I62:I63"/>
    <mergeCell ref="F66:F67"/>
    <mergeCell ref="G66:G67"/>
    <mergeCell ref="H66:H67"/>
    <mergeCell ref="I66:I67"/>
    <mergeCell ref="F54:F55"/>
    <mergeCell ref="G54:G55"/>
    <mergeCell ref="H54:H55"/>
    <mergeCell ref="I54:I55"/>
    <mergeCell ref="F58:F59"/>
    <mergeCell ref="G58:G59"/>
    <mergeCell ref="H58:H59"/>
    <mergeCell ref="I58:I59"/>
    <mergeCell ref="F46:F47"/>
    <mergeCell ref="G46:G47"/>
    <mergeCell ref="H46:H47"/>
    <mergeCell ref="I46:I47"/>
    <mergeCell ref="F50:F51"/>
    <mergeCell ref="G50:G51"/>
    <mergeCell ref="H50:H51"/>
    <mergeCell ref="I50:I51"/>
    <mergeCell ref="F38:F39"/>
    <mergeCell ref="G38:G39"/>
    <mergeCell ref="H38:H39"/>
    <mergeCell ref="I38:I39"/>
    <mergeCell ref="F42:F43"/>
    <mergeCell ref="G42:G43"/>
    <mergeCell ref="H42:H43"/>
    <mergeCell ref="I42:I43"/>
    <mergeCell ref="F30:F31"/>
    <mergeCell ref="G30:G31"/>
    <mergeCell ref="H30:H31"/>
    <mergeCell ref="I30:I31"/>
    <mergeCell ref="F34:F35"/>
    <mergeCell ref="G34:G35"/>
    <mergeCell ref="H34:H35"/>
    <mergeCell ref="I34:I35"/>
    <mergeCell ref="F22:F23"/>
    <mergeCell ref="G22:G23"/>
    <mergeCell ref="H22:H23"/>
    <mergeCell ref="I22:I23"/>
    <mergeCell ref="F26:F27"/>
    <mergeCell ref="G26:G27"/>
    <mergeCell ref="H26:H27"/>
    <mergeCell ref="I26:I27"/>
    <mergeCell ref="F14:F15"/>
    <mergeCell ref="G14:G15"/>
    <mergeCell ref="H14:H15"/>
    <mergeCell ref="I14:I15"/>
    <mergeCell ref="F18:F19"/>
    <mergeCell ref="G18:G19"/>
    <mergeCell ref="H18:H19"/>
    <mergeCell ref="I18:I19"/>
    <mergeCell ref="B2:I2"/>
    <mergeCell ref="F10:F11"/>
    <mergeCell ref="G10:G11"/>
    <mergeCell ref="H10:H11"/>
    <mergeCell ref="I10:I11"/>
    <mergeCell ref="B4:I4"/>
    <mergeCell ref="F6:F7"/>
    <mergeCell ref="G6:G7"/>
    <mergeCell ref="H6:H7"/>
    <mergeCell ref="I6:I7"/>
  </mergeCells>
  <dataValidations count="1">
    <dataValidation type="list" allowBlank="1" showInputMessage="1" showErrorMessage="1" sqref="C8 C12 C16 C20 C24 C28 C32 C36 C40 C44 C48 C52 C56 C60 C64 C68 C72 C76 C80" xr:uid="{ED759FCC-4D7D-42E2-9AFD-73FB6DBE8D34}">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A, B and C
Recertification application
Own seminars and presentations&amp;R&amp;G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27DBD19C-8AA2-4EB3-8EA7-05B30B74FB7D}">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E76 E72 E68 E64 E60 E56 E52 E48 E44 E40 E36 E32 E28 E24 E20 E16 E12 E8 E80</xm:sqref>
        </x14:dataValidation>
        <x14:dataValidation type="date" allowBlank="1" showInputMessage="1" showErrorMessage="1" error="Date is outside the recertification period!" xr:uid="{02DD4D5B-F3AA-4FE7-857A-F6581B175B8D}">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E556-2E45-4879-BEE8-FCF2C79EDBEE}">
  <sheetPr>
    <pageSetUpPr fitToPage="1"/>
  </sheetPr>
  <dimension ref="A1:N40"/>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73.7109375" style="6" customWidth="1"/>
    <col min="4" max="4" width="8.7109375" style="133" customWidth="1"/>
    <col min="5" max="5" width="14.7109375" style="7" customWidth="1"/>
    <col min="6" max="6" width="9.7109375" style="133" customWidth="1"/>
    <col min="7" max="7" width="7.7109375" style="133" customWidth="1"/>
    <col min="8" max="8" width="10.7109375" style="133" customWidth="1"/>
    <col min="9" max="9" width="7.7109375" style="133" customWidth="1"/>
    <col min="10" max="10" width="1.7109375" style="6" customWidth="1"/>
    <col min="11" max="16384" width="11.42578125" style="6"/>
  </cols>
  <sheetData>
    <row r="1" spans="1:14" s="7" customFormat="1" ht="9.9499999999999993" customHeight="1" x14ac:dyDescent="0.25">
      <c r="A1" s="11"/>
      <c r="B1" s="12"/>
      <c r="C1" s="12"/>
      <c r="D1" s="226"/>
      <c r="E1" s="197"/>
      <c r="F1" s="226"/>
      <c r="G1" s="226"/>
      <c r="H1" s="226"/>
      <c r="I1" s="226"/>
      <c r="J1" s="184"/>
      <c r="K1" s="6"/>
      <c r="L1" s="6"/>
      <c r="M1" s="6"/>
      <c r="N1" s="6"/>
    </row>
    <row r="2" spans="1:14" s="7" customFormat="1" ht="18" customHeight="1" x14ac:dyDescent="0.25">
      <c r="A2" s="14"/>
      <c r="B2" s="306" t="s">
        <v>414</v>
      </c>
      <c r="C2" s="306"/>
      <c r="D2" s="306"/>
      <c r="E2" s="306"/>
      <c r="F2" s="306"/>
      <c r="G2" s="306"/>
      <c r="H2" s="306"/>
      <c r="I2" s="306"/>
      <c r="J2" s="173"/>
      <c r="K2" s="6"/>
      <c r="L2" s="6"/>
      <c r="M2" s="6"/>
      <c r="N2" s="6"/>
    </row>
    <row r="3" spans="1:14" s="7" customFormat="1" ht="9.9499999999999993" customHeight="1" x14ac:dyDescent="0.25">
      <c r="A3" s="14"/>
      <c r="B3" s="15"/>
      <c r="C3" s="16"/>
      <c r="D3" s="161"/>
      <c r="E3" s="23"/>
      <c r="F3" s="161"/>
      <c r="G3" s="161"/>
      <c r="H3" s="161"/>
      <c r="I3" s="161"/>
      <c r="J3" s="173"/>
      <c r="K3" s="6"/>
      <c r="L3" s="6"/>
      <c r="M3" s="6"/>
      <c r="N3" s="6"/>
    </row>
    <row r="4" spans="1:14" s="7" customFormat="1" ht="27.95" customHeight="1" x14ac:dyDescent="0.25">
      <c r="A4" s="231"/>
      <c r="B4" s="307" t="s">
        <v>455</v>
      </c>
      <c r="C4" s="307"/>
      <c r="D4" s="307"/>
      <c r="E4" s="307"/>
      <c r="F4" s="307"/>
      <c r="G4" s="307"/>
      <c r="H4" s="307"/>
      <c r="I4" s="307"/>
      <c r="J4" s="173"/>
      <c r="K4" s="6"/>
      <c r="L4" s="6"/>
      <c r="M4" s="6"/>
      <c r="N4" s="6"/>
    </row>
    <row r="5" spans="1:14" s="7" customFormat="1" ht="9.9499999999999993" customHeight="1" x14ac:dyDescent="0.25">
      <c r="A5" s="14"/>
      <c r="B5" s="15"/>
      <c r="C5" s="16"/>
      <c r="D5" s="161"/>
      <c r="E5" s="23"/>
      <c r="F5" s="161"/>
      <c r="G5" s="161"/>
      <c r="H5" s="161"/>
      <c r="I5" s="161"/>
      <c r="J5" s="173"/>
      <c r="K5" s="6"/>
      <c r="L5" s="6"/>
      <c r="M5" s="6"/>
      <c r="N5" s="6"/>
    </row>
    <row r="6" spans="1:14" s="7" customFormat="1" ht="18" customHeight="1" x14ac:dyDescent="0.25">
      <c r="A6" s="14"/>
      <c r="B6" s="90" t="s">
        <v>456</v>
      </c>
      <c r="C6" s="222"/>
      <c r="D6" s="346" t="s">
        <v>458</v>
      </c>
      <c r="E6" s="349"/>
      <c r="F6" s="345" t="s">
        <v>459</v>
      </c>
      <c r="G6" s="347"/>
      <c r="H6" s="345" t="s">
        <v>449</v>
      </c>
      <c r="I6" s="347"/>
      <c r="J6" s="173"/>
      <c r="K6" s="6"/>
      <c r="L6" s="6"/>
      <c r="M6" s="6"/>
      <c r="N6" s="6"/>
    </row>
    <row r="7" spans="1:14" s="7" customFormat="1" ht="18" customHeight="1" x14ac:dyDescent="0.25">
      <c r="A7" s="14"/>
      <c r="B7" s="90" t="s">
        <v>457</v>
      </c>
      <c r="C7" s="222"/>
      <c r="D7" s="346"/>
      <c r="E7" s="350"/>
      <c r="F7" s="346"/>
      <c r="G7" s="348"/>
      <c r="H7" s="346"/>
      <c r="I7" s="348"/>
      <c r="J7" s="173"/>
      <c r="K7" s="6"/>
      <c r="L7" s="6"/>
      <c r="M7" s="6"/>
      <c r="N7" s="6"/>
    </row>
    <row r="8" spans="1:14" s="7" customFormat="1" ht="18" customHeight="1" x14ac:dyDescent="0.25">
      <c r="A8" s="14"/>
      <c r="B8" s="90" t="s">
        <v>482</v>
      </c>
      <c r="C8" s="222"/>
      <c r="D8" s="161"/>
      <c r="E8" s="175"/>
      <c r="F8" s="161"/>
      <c r="G8" s="24"/>
      <c r="H8" s="161"/>
      <c r="I8" s="24"/>
      <c r="J8" s="173"/>
      <c r="K8" s="6"/>
      <c r="L8" s="6"/>
      <c r="M8" s="6"/>
      <c r="N8" s="6"/>
    </row>
    <row r="9" spans="1:14" s="7" customFormat="1" ht="9.9499999999999993" customHeight="1" x14ac:dyDescent="0.25">
      <c r="A9" s="14"/>
      <c r="B9" s="15"/>
      <c r="C9" s="16"/>
      <c r="D9" s="161"/>
      <c r="E9" s="23"/>
      <c r="F9" s="161"/>
      <c r="G9" s="161"/>
      <c r="H9" s="161"/>
      <c r="I9" s="161"/>
      <c r="J9" s="173"/>
      <c r="K9" s="6"/>
      <c r="L9" s="6"/>
      <c r="M9" s="6"/>
      <c r="N9" s="6"/>
    </row>
    <row r="10" spans="1:14" s="7" customFormat="1" ht="18" customHeight="1" x14ac:dyDescent="0.25">
      <c r="A10" s="14"/>
      <c r="B10" s="90" t="s">
        <v>456</v>
      </c>
      <c r="C10" s="222"/>
      <c r="D10" s="346" t="s">
        <v>458</v>
      </c>
      <c r="E10" s="349"/>
      <c r="F10" s="345" t="s">
        <v>459</v>
      </c>
      <c r="G10" s="347"/>
      <c r="H10" s="345" t="s">
        <v>449</v>
      </c>
      <c r="I10" s="347"/>
      <c r="J10" s="173"/>
      <c r="K10" s="6"/>
      <c r="L10" s="6"/>
      <c r="M10" s="6"/>
      <c r="N10" s="6"/>
    </row>
    <row r="11" spans="1:14" s="7" customFormat="1" ht="18" customHeight="1" x14ac:dyDescent="0.25">
      <c r="A11" s="14"/>
      <c r="B11" s="90" t="s">
        <v>457</v>
      </c>
      <c r="C11" s="222"/>
      <c r="D11" s="346"/>
      <c r="E11" s="350"/>
      <c r="F11" s="346"/>
      <c r="G11" s="348"/>
      <c r="H11" s="346"/>
      <c r="I11" s="348"/>
      <c r="J11" s="173"/>
      <c r="K11" s="6"/>
      <c r="L11" s="6"/>
      <c r="M11" s="6"/>
      <c r="N11" s="6"/>
    </row>
    <row r="12" spans="1:14" s="7" customFormat="1" ht="18" customHeight="1" x14ac:dyDescent="0.25">
      <c r="A12" s="14"/>
      <c r="B12" s="90" t="s">
        <v>482</v>
      </c>
      <c r="C12" s="222"/>
      <c r="D12" s="161"/>
      <c r="E12" s="175"/>
      <c r="F12" s="161"/>
      <c r="G12" s="24"/>
      <c r="H12" s="161"/>
      <c r="I12" s="24"/>
      <c r="J12" s="173"/>
      <c r="K12" s="6"/>
      <c r="L12" s="6"/>
      <c r="M12" s="6"/>
      <c r="N12" s="6"/>
    </row>
    <row r="13" spans="1:14" s="7" customFormat="1" ht="9.9499999999999993" customHeight="1" x14ac:dyDescent="0.25">
      <c r="A13" s="14"/>
      <c r="B13" s="15"/>
      <c r="C13" s="16"/>
      <c r="D13" s="161"/>
      <c r="E13" s="23"/>
      <c r="F13" s="161"/>
      <c r="G13" s="161"/>
      <c r="H13" s="161"/>
      <c r="I13" s="161"/>
      <c r="J13" s="173"/>
      <c r="K13" s="6"/>
      <c r="L13" s="6"/>
      <c r="M13" s="6"/>
      <c r="N13" s="6"/>
    </row>
    <row r="14" spans="1:14" s="7" customFormat="1" ht="18" customHeight="1" x14ac:dyDescent="0.25">
      <c r="A14" s="14"/>
      <c r="B14" s="90" t="s">
        <v>456</v>
      </c>
      <c r="C14" s="222"/>
      <c r="D14" s="346" t="s">
        <v>458</v>
      </c>
      <c r="E14" s="349"/>
      <c r="F14" s="345" t="s">
        <v>459</v>
      </c>
      <c r="G14" s="347"/>
      <c r="H14" s="345" t="s">
        <v>449</v>
      </c>
      <c r="I14" s="347"/>
      <c r="J14" s="173"/>
      <c r="K14" s="6"/>
      <c r="L14" s="6"/>
      <c r="M14" s="6"/>
      <c r="N14" s="6"/>
    </row>
    <row r="15" spans="1:14" s="7" customFormat="1" ht="18" customHeight="1" x14ac:dyDescent="0.25">
      <c r="A15" s="14"/>
      <c r="B15" s="90" t="s">
        <v>457</v>
      </c>
      <c r="C15" s="222"/>
      <c r="D15" s="346"/>
      <c r="E15" s="350"/>
      <c r="F15" s="346"/>
      <c r="G15" s="348"/>
      <c r="H15" s="346"/>
      <c r="I15" s="348"/>
      <c r="J15" s="173"/>
      <c r="K15" s="6"/>
      <c r="L15" s="6"/>
      <c r="M15" s="6"/>
      <c r="N15" s="6"/>
    </row>
    <row r="16" spans="1:14" s="7" customFormat="1" ht="18" customHeight="1" x14ac:dyDescent="0.25">
      <c r="A16" s="14"/>
      <c r="B16" s="90" t="s">
        <v>482</v>
      </c>
      <c r="C16" s="222"/>
      <c r="D16" s="161"/>
      <c r="E16" s="175"/>
      <c r="F16" s="161"/>
      <c r="G16" s="24"/>
      <c r="H16" s="161"/>
      <c r="I16" s="24"/>
      <c r="J16" s="173"/>
      <c r="K16" s="6"/>
      <c r="L16" s="6"/>
      <c r="M16" s="6"/>
      <c r="N16" s="6"/>
    </row>
    <row r="17" spans="1:14" s="7" customFormat="1" ht="9.9499999999999993" customHeight="1" x14ac:dyDescent="0.25">
      <c r="A17" s="14"/>
      <c r="B17" s="15"/>
      <c r="C17" s="16"/>
      <c r="D17" s="161"/>
      <c r="E17" s="23"/>
      <c r="F17" s="161"/>
      <c r="G17" s="161"/>
      <c r="H17" s="161"/>
      <c r="I17" s="161"/>
      <c r="J17" s="173"/>
      <c r="K17" s="6"/>
      <c r="L17" s="6"/>
      <c r="M17" s="6"/>
      <c r="N17" s="6"/>
    </row>
    <row r="18" spans="1:14" s="7" customFormat="1" ht="18" customHeight="1" x14ac:dyDescent="0.25">
      <c r="A18" s="14"/>
      <c r="B18" s="90" t="s">
        <v>456</v>
      </c>
      <c r="C18" s="222"/>
      <c r="D18" s="346" t="s">
        <v>458</v>
      </c>
      <c r="E18" s="349"/>
      <c r="F18" s="345" t="s">
        <v>459</v>
      </c>
      <c r="G18" s="347"/>
      <c r="H18" s="345" t="s">
        <v>449</v>
      </c>
      <c r="I18" s="347"/>
      <c r="J18" s="173"/>
      <c r="K18" s="6"/>
      <c r="L18" s="6"/>
      <c r="M18" s="6"/>
      <c r="N18" s="6"/>
    </row>
    <row r="19" spans="1:14" s="7" customFormat="1" ht="18" customHeight="1" x14ac:dyDescent="0.25">
      <c r="A19" s="14"/>
      <c r="B19" s="90" t="s">
        <v>457</v>
      </c>
      <c r="C19" s="222"/>
      <c r="D19" s="346"/>
      <c r="E19" s="350"/>
      <c r="F19" s="346"/>
      <c r="G19" s="348"/>
      <c r="H19" s="346"/>
      <c r="I19" s="348"/>
      <c r="J19" s="173"/>
      <c r="K19" s="6"/>
      <c r="L19" s="6"/>
      <c r="M19" s="6"/>
      <c r="N19" s="6"/>
    </row>
    <row r="20" spans="1:14" s="7" customFormat="1" ht="18" customHeight="1" x14ac:dyDescent="0.25">
      <c r="A20" s="14"/>
      <c r="B20" s="90" t="s">
        <v>482</v>
      </c>
      <c r="C20" s="222"/>
      <c r="D20" s="161"/>
      <c r="E20" s="175"/>
      <c r="F20" s="161"/>
      <c r="G20" s="24"/>
      <c r="H20" s="161"/>
      <c r="I20" s="24"/>
      <c r="J20" s="173"/>
      <c r="K20" s="6"/>
      <c r="L20" s="6"/>
      <c r="M20" s="6"/>
      <c r="N20" s="6"/>
    </row>
    <row r="21" spans="1:14" s="7" customFormat="1" ht="9.9499999999999993" customHeight="1" x14ac:dyDescent="0.25">
      <c r="A21" s="14"/>
      <c r="B21" s="15"/>
      <c r="C21" s="16"/>
      <c r="D21" s="161"/>
      <c r="E21" s="23"/>
      <c r="F21" s="161"/>
      <c r="G21" s="161"/>
      <c r="H21" s="161"/>
      <c r="I21" s="161"/>
      <c r="J21" s="173"/>
      <c r="K21" s="6"/>
      <c r="L21" s="6"/>
      <c r="M21" s="6"/>
      <c r="N21" s="6"/>
    </row>
    <row r="22" spans="1:14" s="7" customFormat="1" ht="18" customHeight="1" x14ac:dyDescent="0.25">
      <c r="A22" s="14"/>
      <c r="B22" s="90" t="s">
        <v>456</v>
      </c>
      <c r="C22" s="222"/>
      <c r="D22" s="346" t="s">
        <v>458</v>
      </c>
      <c r="E22" s="349"/>
      <c r="F22" s="345" t="s">
        <v>459</v>
      </c>
      <c r="G22" s="347"/>
      <c r="H22" s="345" t="s">
        <v>449</v>
      </c>
      <c r="I22" s="347"/>
      <c r="J22" s="173"/>
      <c r="K22" s="6"/>
      <c r="L22" s="6"/>
      <c r="M22" s="6"/>
      <c r="N22" s="6"/>
    </row>
    <row r="23" spans="1:14" s="7" customFormat="1" ht="18" customHeight="1" x14ac:dyDescent="0.25">
      <c r="A23" s="14"/>
      <c r="B23" s="90" t="s">
        <v>457</v>
      </c>
      <c r="C23" s="222"/>
      <c r="D23" s="346"/>
      <c r="E23" s="350"/>
      <c r="F23" s="346"/>
      <c r="G23" s="348"/>
      <c r="H23" s="346"/>
      <c r="I23" s="348"/>
      <c r="J23" s="173"/>
      <c r="K23" s="6"/>
      <c r="L23" s="6"/>
      <c r="M23" s="6"/>
      <c r="N23" s="6"/>
    </row>
    <row r="24" spans="1:14" s="7" customFormat="1" ht="18" customHeight="1" x14ac:dyDescent="0.25">
      <c r="A24" s="14"/>
      <c r="B24" s="90" t="s">
        <v>482</v>
      </c>
      <c r="C24" s="222"/>
      <c r="D24" s="161"/>
      <c r="E24" s="175"/>
      <c r="F24" s="161"/>
      <c r="G24" s="24"/>
      <c r="H24" s="161"/>
      <c r="I24" s="24"/>
      <c r="J24" s="173"/>
      <c r="K24" s="6"/>
      <c r="L24" s="6"/>
      <c r="M24" s="6"/>
      <c r="N24" s="6"/>
    </row>
    <row r="25" spans="1:14" s="7" customFormat="1" ht="9.9499999999999993" customHeight="1" x14ac:dyDescent="0.25">
      <c r="A25" s="14"/>
      <c r="B25" s="15"/>
      <c r="C25" s="16"/>
      <c r="D25" s="161"/>
      <c r="E25" s="23"/>
      <c r="F25" s="161"/>
      <c r="G25" s="161"/>
      <c r="H25" s="161"/>
      <c r="I25" s="161"/>
      <c r="J25" s="173"/>
      <c r="K25" s="6"/>
      <c r="L25" s="6"/>
      <c r="M25" s="6"/>
      <c r="N25" s="6"/>
    </row>
    <row r="26" spans="1:14" s="7" customFormat="1" ht="18" customHeight="1" x14ac:dyDescent="0.25">
      <c r="A26" s="14"/>
      <c r="B26" s="90" t="s">
        <v>456</v>
      </c>
      <c r="C26" s="222"/>
      <c r="D26" s="346" t="s">
        <v>458</v>
      </c>
      <c r="E26" s="349"/>
      <c r="F26" s="345" t="s">
        <v>459</v>
      </c>
      <c r="G26" s="347"/>
      <c r="H26" s="345" t="s">
        <v>449</v>
      </c>
      <c r="I26" s="347"/>
      <c r="J26" s="173"/>
      <c r="K26" s="6"/>
      <c r="L26" s="6"/>
      <c r="M26" s="6"/>
      <c r="N26" s="6"/>
    </row>
    <row r="27" spans="1:14" s="7" customFormat="1" ht="18" customHeight="1" x14ac:dyDescent="0.25">
      <c r="A27" s="14"/>
      <c r="B27" s="90" t="s">
        <v>457</v>
      </c>
      <c r="C27" s="222"/>
      <c r="D27" s="346"/>
      <c r="E27" s="350"/>
      <c r="F27" s="346"/>
      <c r="G27" s="348"/>
      <c r="H27" s="346"/>
      <c r="I27" s="348"/>
      <c r="J27" s="173"/>
      <c r="K27" s="6"/>
      <c r="L27" s="6"/>
      <c r="M27" s="6"/>
      <c r="N27" s="6"/>
    </row>
    <row r="28" spans="1:14" s="7" customFormat="1" ht="18" customHeight="1" x14ac:dyDescent="0.25">
      <c r="A28" s="14"/>
      <c r="B28" s="90" t="s">
        <v>482</v>
      </c>
      <c r="C28" s="222"/>
      <c r="D28" s="161"/>
      <c r="E28" s="175"/>
      <c r="F28" s="161"/>
      <c r="G28" s="24"/>
      <c r="H28" s="161"/>
      <c r="I28" s="24"/>
      <c r="J28" s="173"/>
      <c r="K28" s="6"/>
      <c r="L28" s="6"/>
      <c r="M28" s="6"/>
      <c r="N28" s="6"/>
    </row>
    <row r="29" spans="1:14" s="7" customFormat="1" ht="9.9499999999999993" customHeight="1" x14ac:dyDescent="0.25">
      <c r="A29" s="14"/>
      <c r="B29" s="15"/>
      <c r="C29" s="16"/>
      <c r="D29" s="161"/>
      <c r="E29" s="23"/>
      <c r="F29" s="161"/>
      <c r="G29" s="161"/>
      <c r="H29" s="161"/>
      <c r="I29" s="161"/>
      <c r="J29" s="173"/>
      <c r="K29" s="6"/>
      <c r="L29" s="6"/>
      <c r="M29" s="6"/>
      <c r="N29" s="6"/>
    </row>
    <row r="30" spans="1:14" s="7" customFormat="1" ht="18" customHeight="1" x14ac:dyDescent="0.25">
      <c r="A30" s="14"/>
      <c r="B30" s="90" t="s">
        <v>456</v>
      </c>
      <c r="C30" s="222"/>
      <c r="D30" s="346" t="s">
        <v>458</v>
      </c>
      <c r="E30" s="349"/>
      <c r="F30" s="345" t="s">
        <v>459</v>
      </c>
      <c r="G30" s="347"/>
      <c r="H30" s="345" t="s">
        <v>449</v>
      </c>
      <c r="I30" s="347"/>
      <c r="J30" s="173"/>
      <c r="K30" s="6"/>
      <c r="L30" s="6"/>
      <c r="M30" s="6"/>
      <c r="N30" s="6"/>
    </row>
    <row r="31" spans="1:14" s="7" customFormat="1" ht="18" customHeight="1" x14ac:dyDescent="0.25">
      <c r="A31" s="14"/>
      <c r="B31" s="90" t="s">
        <v>457</v>
      </c>
      <c r="C31" s="222"/>
      <c r="D31" s="346"/>
      <c r="E31" s="350"/>
      <c r="F31" s="346"/>
      <c r="G31" s="348"/>
      <c r="H31" s="346"/>
      <c r="I31" s="348"/>
      <c r="J31" s="173"/>
      <c r="K31" s="6"/>
      <c r="L31" s="6"/>
      <c r="M31" s="6"/>
      <c r="N31" s="6"/>
    </row>
    <row r="32" spans="1:14" s="7" customFormat="1" ht="18" customHeight="1" x14ac:dyDescent="0.25">
      <c r="A32" s="14"/>
      <c r="B32" s="90" t="s">
        <v>482</v>
      </c>
      <c r="C32" s="222"/>
      <c r="D32" s="161"/>
      <c r="E32" s="175"/>
      <c r="F32" s="161"/>
      <c r="G32" s="24"/>
      <c r="H32" s="161"/>
      <c r="I32" s="24"/>
      <c r="J32" s="173"/>
      <c r="K32" s="6"/>
      <c r="L32" s="6"/>
      <c r="M32" s="6"/>
      <c r="N32" s="6"/>
    </row>
    <row r="33" spans="1:14" s="7" customFormat="1" ht="9.9499999999999993" customHeight="1" x14ac:dyDescent="0.25">
      <c r="A33" s="14"/>
      <c r="B33" s="15"/>
      <c r="C33" s="16"/>
      <c r="D33" s="161"/>
      <c r="E33" s="23"/>
      <c r="F33" s="161"/>
      <c r="G33" s="161"/>
      <c r="H33" s="161"/>
      <c r="I33" s="161"/>
      <c r="J33" s="173"/>
      <c r="K33" s="6"/>
      <c r="L33" s="6"/>
      <c r="M33" s="6"/>
      <c r="N33" s="6"/>
    </row>
    <row r="34" spans="1:14" s="7" customFormat="1" ht="18" customHeight="1" x14ac:dyDescent="0.25">
      <c r="A34" s="14"/>
      <c r="B34" s="90" t="s">
        <v>456</v>
      </c>
      <c r="C34" s="222"/>
      <c r="D34" s="346" t="s">
        <v>458</v>
      </c>
      <c r="E34" s="349"/>
      <c r="F34" s="345" t="s">
        <v>459</v>
      </c>
      <c r="G34" s="347"/>
      <c r="H34" s="345" t="s">
        <v>449</v>
      </c>
      <c r="I34" s="347"/>
      <c r="J34" s="173"/>
      <c r="K34" s="6"/>
      <c r="L34" s="6"/>
      <c r="M34" s="6"/>
      <c r="N34" s="6"/>
    </row>
    <row r="35" spans="1:14" s="7" customFormat="1" ht="18" customHeight="1" x14ac:dyDescent="0.25">
      <c r="A35" s="14"/>
      <c r="B35" s="90" t="s">
        <v>457</v>
      </c>
      <c r="C35" s="222"/>
      <c r="D35" s="346"/>
      <c r="E35" s="350"/>
      <c r="F35" s="346"/>
      <c r="G35" s="348"/>
      <c r="H35" s="346"/>
      <c r="I35" s="348"/>
      <c r="J35" s="173"/>
      <c r="K35" s="6"/>
      <c r="L35" s="6"/>
      <c r="M35" s="6"/>
      <c r="N35" s="6"/>
    </row>
    <row r="36" spans="1:14" s="7" customFormat="1" ht="18" customHeight="1" x14ac:dyDescent="0.25">
      <c r="A36" s="14"/>
      <c r="B36" s="90" t="s">
        <v>482</v>
      </c>
      <c r="C36" s="222"/>
      <c r="D36" s="161"/>
      <c r="E36" s="175"/>
      <c r="F36" s="161"/>
      <c r="G36" s="24"/>
      <c r="H36" s="161"/>
      <c r="I36" s="24"/>
      <c r="J36" s="173"/>
      <c r="K36" s="6"/>
      <c r="L36" s="6"/>
      <c r="M36" s="6"/>
      <c r="N36" s="6"/>
    </row>
    <row r="37" spans="1:14" s="7" customFormat="1" ht="9.9499999999999993" customHeight="1" x14ac:dyDescent="0.25">
      <c r="A37" s="14"/>
      <c r="B37" s="15"/>
      <c r="C37" s="16"/>
      <c r="D37" s="161"/>
      <c r="E37" s="23"/>
      <c r="F37" s="161"/>
      <c r="G37" s="161"/>
      <c r="H37" s="161"/>
      <c r="I37" s="161"/>
      <c r="J37" s="173"/>
      <c r="K37" s="6"/>
      <c r="L37" s="6"/>
      <c r="M37" s="6"/>
      <c r="N37" s="6"/>
    </row>
    <row r="38" spans="1:14" s="7" customFormat="1" ht="18" customHeight="1" x14ac:dyDescent="0.25">
      <c r="A38" s="14"/>
      <c r="B38" s="90"/>
      <c r="C38" s="91"/>
      <c r="D38" s="161"/>
      <c r="E38" s="175"/>
      <c r="F38" s="228" t="s">
        <v>464</v>
      </c>
      <c r="G38" s="220">
        <f>SUM(G6+G10+G14+G18+G22+G26+G30+G34)</f>
        <v>0</v>
      </c>
      <c r="H38" s="161"/>
      <c r="I38" s="227"/>
      <c r="J38" s="173"/>
      <c r="K38" s="6"/>
      <c r="L38" s="6"/>
      <c r="M38" s="6"/>
      <c r="N38" s="6"/>
    </row>
    <row r="39" spans="1:14" s="7" customFormat="1" ht="9.9499999999999993" customHeight="1" x14ac:dyDescent="0.25">
      <c r="A39" s="19"/>
      <c r="B39" s="223"/>
      <c r="C39" s="223"/>
      <c r="D39" s="225"/>
      <c r="E39" s="203"/>
      <c r="F39" s="225"/>
      <c r="G39" s="225"/>
      <c r="H39" s="225"/>
      <c r="I39" s="225"/>
      <c r="J39" s="185"/>
      <c r="K39" s="6"/>
      <c r="L39" s="6"/>
      <c r="M39" s="6"/>
      <c r="N39" s="6"/>
    </row>
    <row r="40" spans="1:14" s="7" customFormat="1" ht="9.9499999999999993" customHeight="1" x14ac:dyDescent="0.25">
      <c r="A40" s="6"/>
      <c r="B40" s="6"/>
      <c r="C40" s="6"/>
      <c r="D40" s="133"/>
      <c r="F40" s="133"/>
      <c r="G40" s="133"/>
      <c r="H40" s="133"/>
      <c r="I40" s="133"/>
      <c r="J40" s="6"/>
      <c r="K40" s="6"/>
      <c r="L40" s="6"/>
      <c r="M40" s="6"/>
      <c r="N40" s="6"/>
    </row>
  </sheetData>
  <sheetProtection algorithmName="SHA-512" hashValue="u1Ea6ohS0ZARlIts/m6v99gthQA4AUrD9jm8LlybkfoDjfcOy485fc9HTN0pLQD9pWrqMK9mf8inDHvglKAk9Q==" saltValue="pkF16vb2lex4NKEyjJfwaA==" spinCount="100000" sheet="1" objects="1" scenarios="1"/>
  <mergeCells count="50">
    <mergeCell ref="I34:I35"/>
    <mergeCell ref="D30:D31"/>
    <mergeCell ref="E30:E31"/>
    <mergeCell ref="F30:F31"/>
    <mergeCell ref="G30:G31"/>
    <mergeCell ref="H30:H31"/>
    <mergeCell ref="I30:I31"/>
    <mergeCell ref="D34:D35"/>
    <mergeCell ref="E34:E35"/>
    <mergeCell ref="F34:F35"/>
    <mergeCell ref="G34:G35"/>
    <mergeCell ref="H34:H35"/>
    <mergeCell ref="I26:I27"/>
    <mergeCell ref="D22:D23"/>
    <mergeCell ref="E22:E23"/>
    <mergeCell ref="F22:F23"/>
    <mergeCell ref="G22:G23"/>
    <mergeCell ref="H22:H23"/>
    <mergeCell ref="I22:I23"/>
    <mergeCell ref="D26:D27"/>
    <mergeCell ref="E26:E27"/>
    <mergeCell ref="F26:F27"/>
    <mergeCell ref="G26:G27"/>
    <mergeCell ref="H26:H27"/>
    <mergeCell ref="I18:I19"/>
    <mergeCell ref="D14:D15"/>
    <mergeCell ref="E14:E15"/>
    <mergeCell ref="F14:F15"/>
    <mergeCell ref="G14:G15"/>
    <mergeCell ref="H14:H15"/>
    <mergeCell ref="I14:I15"/>
    <mergeCell ref="D18:D19"/>
    <mergeCell ref="E18:E19"/>
    <mergeCell ref="F18:F19"/>
    <mergeCell ref="G18:G19"/>
    <mergeCell ref="H18:H19"/>
    <mergeCell ref="B2:I2"/>
    <mergeCell ref="I10:I11"/>
    <mergeCell ref="B4:I4"/>
    <mergeCell ref="D6:D7"/>
    <mergeCell ref="E6:E7"/>
    <mergeCell ref="F6:F7"/>
    <mergeCell ref="G6:G7"/>
    <mergeCell ref="H6:H7"/>
    <mergeCell ref="I6:I7"/>
    <mergeCell ref="D10:D11"/>
    <mergeCell ref="E10:E11"/>
    <mergeCell ref="F10:F11"/>
    <mergeCell ref="G10:G11"/>
    <mergeCell ref="H10:H11"/>
  </mergeCells>
  <dataValidations count="1">
    <dataValidation type="list" allowBlank="1" showInputMessage="1" showErrorMessage="1" sqref="C8 C12 C16 C20 C24 C28 C32 C36" xr:uid="{37C6739C-8A7F-4CFC-B54E-D0FE0935F6A7}">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A, B and C
Recertification application
Publication of books, articles, white papers, blogs and internal instructions&amp;R&amp;G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FD70FEDB-4492-4622-B1B8-9C01FD4201C2}">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E32 E28 E24 E20 E16 E12 E8 E36</xm:sqref>
        </x14:dataValidation>
        <x14:dataValidation type="date" allowBlank="1" showInputMessage="1" showErrorMessage="1" error="Date is outside the recertification period!" xr:uid="{AB075060-D55A-4E7D-9922-D00C8EEB6556}">
          <x14:formula1>
            <xm:f>Pers!$D$17</xm:f>
          </x14:formula1>
          <x14:formula2>
            <xm:f>Pers!$D$18</xm:f>
          </x14:formula2>
          <xm:sqref>E6:E7 E10:E11 E14:E15 E18:E19 E22:E23 E26:E27 E30:E31 E34:E35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5435-7F60-4511-B675-EA4A950CB5CC}">
  <sheetPr>
    <pageSetUpPr fitToPage="1"/>
  </sheetPr>
  <dimension ref="A1:L84"/>
  <sheetViews>
    <sheetView showGridLines="0" zoomScaleNormal="100" workbookViewId="0"/>
  </sheetViews>
  <sheetFormatPr baseColWidth="10" defaultColWidth="11.42578125" defaultRowHeight="11.25" x14ac:dyDescent="0.25"/>
  <cols>
    <col min="1" max="1" width="1.7109375" style="6" customWidth="1"/>
    <col min="2" max="2" width="15.7109375" style="6" customWidth="1"/>
    <col min="3" max="3" width="90.7109375" style="6" customWidth="1"/>
    <col min="4" max="4" width="6.7109375" style="133" customWidth="1"/>
    <col min="5" max="5" width="14.7109375" style="7" customWidth="1"/>
    <col min="6" max="6" width="10.7109375" style="133" customWidth="1"/>
    <col min="7" max="7" width="7.7109375" style="133" customWidth="1"/>
    <col min="8" max="8" width="1.7109375" style="6" customWidth="1"/>
    <col min="9" max="16384" width="11.42578125" style="6"/>
  </cols>
  <sheetData>
    <row r="1" spans="1:12" s="7" customFormat="1" ht="9.9499999999999993" customHeight="1" x14ac:dyDescent="0.25">
      <c r="A1" s="11"/>
      <c r="B1" s="12"/>
      <c r="C1" s="12"/>
      <c r="D1" s="226"/>
      <c r="E1" s="197"/>
      <c r="F1" s="226"/>
      <c r="G1" s="226"/>
      <c r="H1" s="184"/>
      <c r="I1" s="6"/>
      <c r="J1" s="6"/>
      <c r="K1" s="6"/>
      <c r="L1" s="6"/>
    </row>
    <row r="2" spans="1:12" s="7" customFormat="1" ht="18" customHeight="1" x14ac:dyDescent="0.25">
      <c r="A2" s="14"/>
      <c r="B2" s="306" t="s">
        <v>415</v>
      </c>
      <c r="C2" s="306"/>
      <c r="D2" s="306"/>
      <c r="E2" s="306"/>
      <c r="F2" s="306"/>
      <c r="G2" s="306"/>
      <c r="H2" s="173"/>
      <c r="I2" s="6"/>
      <c r="J2" s="6"/>
      <c r="K2" s="6"/>
      <c r="L2" s="6"/>
    </row>
    <row r="3" spans="1:12" s="7" customFormat="1" ht="9.9499999999999993" customHeight="1" x14ac:dyDescent="0.25">
      <c r="A3" s="14"/>
      <c r="B3" s="15"/>
      <c r="C3" s="16"/>
      <c r="D3" s="161"/>
      <c r="E3" s="23"/>
      <c r="F3" s="161"/>
      <c r="G3" s="161"/>
      <c r="H3" s="173"/>
      <c r="I3" s="6"/>
      <c r="J3" s="6"/>
      <c r="K3" s="6"/>
      <c r="L3" s="6"/>
    </row>
    <row r="4" spans="1:12" s="7" customFormat="1" ht="27.95" customHeight="1" x14ac:dyDescent="0.25">
      <c r="A4" s="231"/>
      <c r="B4" s="307" t="s">
        <v>460</v>
      </c>
      <c r="C4" s="307"/>
      <c r="D4" s="307"/>
      <c r="E4" s="307"/>
      <c r="F4" s="307"/>
      <c r="G4" s="307"/>
      <c r="H4" s="173"/>
      <c r="I4" s="6"/>
      <c r="J4" s="6"/>
      <c r="K4" s="6"/>
      <c r="L4" s="6"/>
    </row>
    <row r="5" spans="1:12" s="7" customFormat="1" ht="9.9499999999999993" customHeight="1" x14ac:dyDescent="0.25">
      <c r="A5" s="14"/>
      <c r="B5" s="15"/>
      <c r="C5" s="16"/>
      <c r="D5" s="161"/>
      <c r="E5" s="23"/>
      <c r="F5" s="161"/>
      <c r="G5" s="161"/>
      <c r="H5" s="173"/>
      <c r="I5" s="6"/>
      <c r="J5" s="6"/>
      <c r="K5" s="6"/>
      <c r="L5" s="6"/>
    </row>
    <row r="6" spans="1:12" s="7" customFormat="1" ht="18" customHeight="1" x14ac:dyDescent="0.25">
      <c r="A6" s="14"/>
      <c r="B6" s="90" t="s">
        <v>461</v>
      </c>
      <c r="C6" s="222"/>
      <c r="D6" s="346" t="s">
        <v>463</v>
      </c>
      <c r="E6" s="349"/>
      <c r="F6" s="345" t="s">
        <v>459</v>
      </c>
      <c r="G6" s="347"/>
      <c r="H6" s="173"/>
      <c r="I6" s="6"/>
      <c r="J6" s="6"/>
      <c r="K6" s="6"/>
      <c r="L6" s="6"/>
    </row>
    <row r="7" spans="1:12" s="7" customFormat="1" ht="18" customHeight="1" x14ac:dyDescent="0.25">
      <c r="A7" s="14"/>
      <c r="B7" s="90" t="s">
        <v>456</v>
      </c>
      <c r="C7" s="222"/>
      <c r="D7" s="346"/>
      <c r="E7" s="350"/>
      <c r="F7" s="346"/>
      <c r="G7" s="348"/>
      <c r="H7" s="173"/>
      <c r="I7" s="6"/>
      <c r="J7" s="6"/>
      <c r="K7" s="6"/>
      <c r="L7" s="6"/>
    </row>
    <row r="8" spans="1:12" s="7" customFormat="1" ht="18" customHeight="1" x14ac:dyDescent="0.25">
      <c r="A8" s="14"/>
      <c r="B8" s="90" t="s">
        <v>462</v>
      </c>
      <c r="C8" s="222"/>
      <c r="D8" s="161"/>
      <c r="E8" s="175"/>
      <c r="F8" s="161"/>
      <c r="G8" s="24"/>
      <c r="H8" s="173"/>
      <c r="I8" s="6"/>
      <c r="J8" s="6"/>
      <c r="K8" s="6"/>
      <c r="L8" s="6"/>
    </row>
    <row r="9" spans="1:12" s="7" customFormat="1" ht="9.9499999999999993" customHeight="1" x14ac:dyDescent="0.25">
      <c r="A9" s="14"/>
      <c r="B9" s="15"/>
      <c r="C9" s="16"/>
      <c r="D9" s="161"/>
      <c r="E9" s="23"/>
      <c r="F9" s="161"/>
      <c r="G9" s="161"/>
      <c r="H9" s="173"/>
      <c r="I9" s="6"/>
      <c r="J9" s="6"/>
      <c r="K9" s="6"/>
      <c r="L9" s="6"/>
    </row>
    <row r="10" spans="1:12" s="7" customFormat="1" ht="18" customHeight="1" x14ac:dyDescent="0.25">
      <c r="A10" s="14"/>
      <c r="B10" s="90" t="s">
        <v>461</v>
      </c>
      <c r="C10" s="222"/>
      <c r="D10" s="346" t="s">
        <v>463</v>
      </c>
      <c r="E10" s="349"/>
      <c r="F10" s="345" t="s">
        <v>459</v>
      </c>
      <c r="G10" s="347"/>
      <c r="H10" s="173"/>
      <c r="I10" s="6"/>
      <c r="J10" s="6"/>
      <c r="K10" s="6"/>
      <c r="L10" s="6"/>
    </row>
    <row r="11" spans="1:12" s="7" customFormat="1" ht="18" customHeight="1" x14ac:dyDescent="0.25">
      <c r="A11" s="14"/>
      <c r="B11" s="90" t="s">
        <v>456</v>
      </c>
      <c r="C11" s="222"/>
      <c r="D11" s="346"/>
      <c r="E11" s="350"/>
      <c r="F11" s="346"/>
      <c r="G11" s="348"/>
      <c r="H11" s="173"/>
      <c r="I11" s="6"/>
      <c r="J11" s="6"/>
      <c r="K11" s="6"/>
      <c r="L11" s="6"/>
    </row>
    <row r="12" spans="1:12" s="7" customFormat="1" ht="18" customHeight="1" x14ac:dyDescent="0.25">
      <c r="A12" s="14"/>
      <c r="B12" s="90" t="s">
        <v>462</v>
      </c>
      <c r="C12" s="222"/>
      <c r="D12" s="161"/>
      <c r="E12" s="175"/>
      <c r="F12" s="161"/>
      <c r="G12" s="24"/>
      <c r="H12" s="173"/>
      <c r="I12" s="6"/>
      <c r="J12" s="6"/>
      <c r="K12" s="6"/>
      <c r="L12" s="6"/>
    </row>
    <row r="13" spans="1:12" s="7" customFormat="1" ht="9.9499999999999993" customHeight="1" x14ac:dyDescent="0.25">
      <c r="A13" s="14"/>
      <c r="B13" s="15"/>
      <c r="C13" s="16"/>
      <c r="D13" s="161"/>
      <c r="E13" s="23"/>
      <c r="F13" s="161"/>
      <c r="G13" s="161"/>
      <c r="H13" s="173"/>
      <c r="I13" s="6"/>
      <c r="J13" s="6"/>
      <c r="K13" s="6"/>
      <c r="L13" s="6"/>
    </row>
    <row r="14" spans="1:12" s="7" customFormat="1" ht="18" customHeight="1" x14ac:dyDescent="0.25">
      <c r="A14" s="14"/>
      <c r="B14" s="90" t="s">
        <v>461</v>
      </c>
      <c r="C14" s="222"/>
      <c r="D14" s="346" t="s">
        <v>463</v>
      </c>
      <c r="E14" s="349"/>
      <c r="F14" s="345" t="s">
        <v>459</v>
      </c>
      <c r="G14" s="347"/>
      <c r="H14" s="173"/>
      <c r="I14" s="6"/>
      <c r="J14" s="6"/>
      <c r="K14" s="6"/>
      <c r="L14" s="6"/>
    </row>
    <row r="15" spans="1:12" s="7" customFormat="1" ht="18" customHeight="1" x14ac:dyDescent="0.25">
      <c r="A15" s="14"/>
      <c r="B15" s="90" t="s">
        <v>456</v>
      </c>
      <c r="C15" s="222"/>
      <c r="D15" s="346"/>
      <c r="E15" s="350"/>
      <c r="F15" s="346"/>
      <c r="G15" s="348"/>
      <c r="H15" s="173"/>
      <c r="I15" s="6"/>
      <c r="J15" s="6"/>
      <c r="K15" s="6"/>
      <c r="L15" s="6"/>
    </row>
    <row r="16" spans="1:12" s="7" customFormat="1" ht="18" customHeight="1" x14ac:dyDescent="0.25">
      <c r="A16" s="14"/>
      <c r="B16" s="90" t="s">
        <v>462</v>
      </c>
      <c r="C16" s="222"/>
      <c r="D16" s="161"/>
      <c r="E16" s="175"/>
      <c r="F16" s="161"/>
      <c r="G16" s="24"/>
      <c r="H16" s="173"/>
      <c r="I16" s="6"/>
      <c r="J16" s="6"/>
      <c r="K16" s="6"/>
      <c r="L16" s="6"/>
    </row>
    <row r="17" spans="1:12" s="7" customFormat="1" ht="9.9499999999999993" customHeight="1" x14ac:dyDescent="0.25">
      <c r="A17" s="14"/>
      <c r="B17" s="15"/>
      <c r="C17" s="16"/>
      <c r="D17" s="161"/>
      <c r="E17" s="23"/>
      <c r="F17" s="161"/>
      <c r="G17" s="161"/>
      <c r="H17" s="173"/>
      <c r="I17" s="6"/>
      <c r="J17" s="6"/>
      <c r="K17" s="6"/>
      <c r="L17" s="6"/>
    </row>
    <row r="18" spans="1:12" s="7" customFormat="1" ht="18" customHeight="1" x14ac:dyDescent="0.25">
      <c r="A18" s="14"/>
      <c r="B18" s="90" t="s">
        <v>461</v>
      </c>
      <c r="C18" s="222"/>
      <c r="D18" s="346" t="s">
        <v>463</v>
      </c>
      <c r="E18" s="349"/>
      <c r="F18" s="345" t="s">
        <v>459</v>
      </c>
      <c r="G18" s="347"/>
      <c r="H18" s="173"/>
      <c r="I18" s="6"/>
      <c r="J18" s="6"/>
      <c r="K18" s="6"/>
      <c r="L18" s="6"/>
    </row>
    <row r="19" spans="1:12" s="7" customFormat="1" ht="18" customHeight="1" x14ac:dyDescent="0.25">
      <c r="A19" s="14"/>
      <c r="B19" s="90" t="s">
        <v>456</v>
      </c>
      <c r="C19" s="222"/>
      <c r="D19" s="346"/>
      <c r="E19" s="350"/>
      <c r="F19" s="346"/>
      <c r="G19" s="348"/>
      <c r="H19" s="173"/>
      <c r="I19" s="6"/>
      <c r="J19" s="6"/>
      <c r="K19" s="6"/>
      <c r="L19" s="6"/>
    </row>
    <row r="20" spans="1:12" s="7" customFormat="1" ht="18" customHeight="1" x14ac:dyDescent="0.25">
      <c r="A20" s="14"/>
      <c r="B20" s="90" t="s">
        <v>462</v>
      </c>
      <c r="C20" s="222"/>
      <c r="D20" s="161"/>
      <c r="E20" s="175"/>
      <c r="F20" s="161"/>
      <c r="G20" s="24"/>
      <c r="H20" s="173"/>
      <c r="I20" s="6"/>
      <c r="J20" s="6"/>
      <c r="K20" s="6"/>
      <c r="L20" s="6"/>
    </row>
    <row r="21" spans="1:12" s="7" customFormat="1" ht="9.9499999999999993" customHeight="1" x14ac:dyDescent="0.25">
      <c r="A21" s="14"/>
      <c r="B21" s="15"/>
      <c r="C21" s="16"/>
      <c r="D21" s="161"/>
      <c r="E21" s="23"/>
      <c r="F21" s="161"/>
      <c r="G21" s="161"/>
      <c r="H21" s="173"/>
      <c r="I21" s="6"/>
      <c r="J21" s="6"/>
      <c r="K21" s="6"/>
      <c r="L21" s="6"/>
    </row>
    <row r="22" spans="1:12" s="7" customFormat="1" ht="18" customHeight="1" x14ac:dyDescent="0.25">
      <c r="A22" s="14"/>
      <c r="B22" s="90" t="s">
        <v>461</v>
      </c>
      <c r="C22" s="222"/>
      <c r="D22" s="346" t="s">
        <v>463</v>
      </c>
      <c r="E22" s="349"/>
      <c r="F22" s="345" t="s">
        <v>459</v>
      </c>
      <c r="G22" s="347"/>
      <c r="H22" s="173"/>
      <c r="I22" s="6"/>
      <c r="J22" s="6"/>
      <c r="K22" s="6"/>
      <c r="L22" s="6"/>
    </row>
    <row r="23" spans="1:12" s="7" customFormat="1" ht="18" customHeight="1" x14ac:dyDescent="0.25">
      <c r="A23" s="14"/>
      <c r="B23" s="90" t="s">
        <v>456</v>
      </c>
      <c r="C23" s="222"/>
      <c r="D23" s="346"/>
      <c r="E23" s="350"/>
      <c r="F23" s="346"/>
      <c r="G23" s="348"/>
      <c r="H23" s="173"/>
      <c r="I23" s="6"/>
      <c r="J23" s="6"/>
      <c r="K23" s="6"/>
      <c r="L23" s="6"/>
    </row>
    <row r="24" spans="1:12" s="7" customFormat="1" ht="18" customHeight="1" x14ac:dyDescent="0.25">
      <c r="A24" s="14"/>
      <c r="B24" s="90" t="s">
        <v>462</v>
      </c>
      <c r="C24" s="222"/>
      <c r="D24" s="161"/>
      <c r="E24" s="175"/>
      <c r="F24" s="161"/>
      <c r="G24" s="24"/>
      <c r="H24" s="173"/>
      <c r="I24" s="6"/>
      <c r="J24" s="6"/>
      <c r="K24" s="6"/>
      <c r="L24" s="6"/>
    </row>
    <row r="25" spans="1:12" s="7" customFormat="1" ht="9.9499999999999993" customHeight="1" x14ac:dyDescent="0.25">
      <c r="A25" s="14"/>
      <c r="B25" s="15"/>
      <c r="C25" s="16"/>
      <c r="D25" s="161"/>
      <c r="E25" s="23"/>
      <c r="F25" s="161"/>
      <c r="G25" s="161"/>
      <c r="H25" s="173"/>
      <c r="I25" s="6"/>
      <c r="J25" s="6"/>
      <c r="K25" s="6"/>
      <c r="L25" s="6"/>
    </row>
    <row r="26" spans="1:12" s="7" customFormat="1" ht="18" customHeight="1" x14ac:dyDescent="0.25">
      <c r="A26" s="14"/>
      <c r="B26" s="90" t="s">
        <v>461</v>
      </c>
      <c r="C26" s="222"/>
      <c r="D26" s="346" t="s">
        <v>463</v>
      </c>
      <c r="E26" s="349"/>
      <c r="F26" s="345" t="s">
        <v>459</v>
      </c>
      <c r="G26" s="347"/>
      <c r="H26" s="173"/>
      <c r="I26" s="6"/>
      <c r="J26" s="6"/>
      <c r="K26" s="6"/>
      <c r="L26" s="6"/>
    </row>
    <row r="27" spans="1:12" s="7" customFormat="1" ht="18" customHeight="1" x14ac:dyDescent="0.25">
      <c r="A27" s="14"/>
      <c r="B27" s="90" t="s">
        <v>456</v>
      </c>
      <c r="C27" s="222"/>
      <c r="D27" s="346"/>
      <c r="E27" s="350"/>
      <c r="F27" s="346"/>
      <c r="G27" s="348"/>
      <c r="H27" s="173"/>
      <c r="I27" s="6"/>
      <c r="J27" s="6"/>
      <c r="K27" s="6"/>
      <c r="L27" s="6"/>
    </row>
    <row r="28" spans="1:12" s="7" customFormat="1" ht="18" customHeight="1" x14ac:dyDescent="0.25">
      <c r="A28" s="14"/>
      <c r="B28" s="90" t="s">
        <v>462</v>
      </c>
      <c r="C28" s="222"/>
      <c r="D28" s="161"/>
      <c r="E28" s="175"/>
      <c r="F28" s="161"/>
      <c r="G28" s="24"/>
      <c r="H28" s="173"/>
      <c r="I28" s="6"/>
      <c r="J28" s="6"/>
      <c r="K28" s="6"/>
      <c r="L28" s="6"/>
    </row>
    <row r="29" spans="1:12" s="7" customFormat="1" ht="9.9499999999999993" customHeight="1" x14ac:dyDescent="0.25">
      <c r="A29" s="14"/>
      <c r="B29" s="15"/>
      <c r="C29" s="16"/>
      <c r="D29" s="161"/>
      <c r="E29" s="23"/>
      <c r="F29" s="161"/>
      <c r="G29" s="161"/>
      <c r="H29" s="173"/>
      <c r="I29" s="6"/>
      <c r="J29" s="6"/>
      <c r="K29" s="6"/>
      <c r="L29" s="6"/>
    </row>
    <row r="30" spans="1:12" s="7" customFormat="1" ht="18" customHeight="1" x14ac:dyDescent="0.25">
      <c r="A30" s="14"/>
      <c r="B30" s="90" t="s">
        <v>461</v>
      </c>
      <c r="C30" s="222"/>
      <c r="D30" s="346" t="s">
        <v>463</v>
      </c>
      <c r="E30" s="349"/>
      <c r="F30" s="345" t="s">
        <v>459</v>
      </c>
      <c r="G30" s="347"/>
      <c r="H30" s="173"/>
      <c r="I30" s="6"/>
      <c r="J30" s="6"/>
      <c r="K30" s="6"/>
      <c r="L30" s="6"/>
    </row>
    <row r="31" spans="1:12" s="7" customFormat="1" ht="18" customHeight="1" x14ac:dyDescent="0.25">
      <c r="A31" s="14"/>
      <c r="B31" s="90" t="s">
        <v>456</v>
      </c>
      <c r="C31" s="222"/>
      <c r="D31" s="346"/>
      <c r="E31" s="350"/>
      <c r="F31" s="346"/>
      <c r="G31" s="348"/>
      <c r="H31" s="173"/>
      <c r="I31" s="6"/>
      <c r="J31" s="6"/>
      <c r="K31" s="6"/>
      <c r="L31" s="6"/>
    </row>
    <row r="32" spans="1:12" s="7" customFormat="1" ht="18" customHeight="1" x14ac:dyDescent="0.25">
      <c r="A32" s="14"/>
      <c r="B32" s="90" t="s">
        <v>462</v>
      </c>
      <c r="C32" s="222"/>
      <c r="D32" s="161"/>
      <c r="E32" s="175"/>
      <c r="F32" s="161"/>
      <c r="G32" s="24"/>
      <c r="H32" s="173"/>
      <c r="I32" s="6"/>
      <c r="J32" s="6"/>
      <c r="K32" s="6"/>
      <c r="L32" s="6"/>
    </row>
    <row r="33" spans="1:12" s="7" customFormat="1" ht="9.9499999999999993" customHeight="1" x14ac:dyDescent="0.25">
      <c r="A33" s="14"/>
      <c r="B33" s="15"/>
      <c r="C33" s="16"/>
      <c r="D33" s="161"/>
      <c r="E33" s="23"/>
      <c r="F33" s="161"/>
      <c r="G33" s="161"/>
      <c r="H33" s="173"/>
      <c r="I33" s="6"/>
      <c r="J33" s="6"/>
      <c r="K33" s="6"/>
      <c r="L33" s="6"/>
    </row>
    <row r="34" spans="1:12" s="7" customFormat="1" ht="18" customHeight="1" x14ac:dyDescent="0.25">
      <c r="A34" s="14"/>
      <c r="B34" s="90" t="s">
        <v>461</v>
      </c>
      <c r="C34" s="222"/>
      <c r="D34" s="346" t="s">
        <v>463</v>
      </c>
      <c r="E34" s="349"/>
      <c r="F34" s="345" t="s">
        <v>459</v>
      </c>
      <c r="G34" s="347"/>
      <c r="H34" s="173"/>
      <c r="I34" s="6"/>
      <c r="J34" s="6"/>
      <c r="K34" s="6"/>
      <c r="L34" s="6"/>
    </row>
    <row r="35" spans="1:12" s="7" customFormat="1" ht="18" customHeight="1" x14ac:dyDescent="0.25">
      <c r="A35" s="14"/>
      <c r="B35" s="90" t="s">
        <v>456</v>
      </c>
      <c r="C35" s="222"/>
      <c r="D35" s="346"/>
      <c r="E35" s="350"/>
      <c r="F35" s="346"/>
      <c r="G35" s="348"/>
      <c r="H35" s="173"/>
      <c r="I35" s="6"/>
      <c r="J35" s="6"/>
      <c r="K35" s="6"/>
      <c r="L35" s="6"/>
    </row>
    <row r="36" spans="1:12" s="7" customFormat="1" ht="18" customHeight="1" x14ac:dyDescent="0.25">
      <c r="A36" s="14"/>
      <c r="B36" s="90" t="s">
        <v>462</v>
      </c>
      <c r="C36" s="222"/>
      <c r="D36" s="161"/>
      <c r="E36" s="175"/>
      <c r="F36" s="161"/>
      <c r="G36" s="24"/>
      <c r="H36" s="173"/>
      <c r="I36" s="6"/>
      <c r="J36" s="6"/>
      <c r="K36" s="6"/>
      <c r="L36" s="6"/>
    </row>
    <row r="37" spans="1:12" s="7" customFormat="1" ht="9.9499999999999993" customHeight="1" x14ac:dyDescent="0.25">
      <c r="A37" s="14"/>
      <c r="B37" s="15"/>
      <c r="C37" s="16"/>
      <c r="D37" s="161"/>
      <c r="E37" s="23"/>
      <c r="F37" s="161"/>
      <c r="G37" s="161"/>
      <c r="H37" s="173"/>
      <c r="I37" s="6"/>
      <c r="J37" s="6"/>
      <c r="K37" s="6"/>
      <c r="L37" s="6"/>
    </row>
    <row r="38" spans="1:12" s="7" customFormat="1" ht="18" customHeight="1" x14ac:dyDescent="0.25">
      <c r="A38" s="14"/>
      <c r="B38" s="90" t="s">
        <v>461</v>
      </c>
      <c r="C38" s="222"/>
      <c r="D38" s="346" t="s">
        <v>463</v>
      </c>
      <c r="E38" s="349"/>
      <c r="F38" s="345" t="s">
        <v>459</v>
      </c>
      <c r="G38" s="347"/>
      <c r="H38" s="173"/>
      <c r="I38" s="6"/>
      <c r="J38" s="6"/>
      <c r="K38" s="6"/>
      <c r="L38" s="6"/>
    </row>
    <row r="39" spans="1:12" s="7" customFormat="1" ht="18" customHeight="1" x14ac:dyDescent="0.25">
      <c r="A39" s="14"/>
      <c r="B39" s="90" t="s">
        <v>456</v>
      </c>
      <c r="C39" s="222"/>
      <c r="D39" s="346"/>
      <c r="E39" s="350"/>
      <c r="F39" s="346"/>
      <c r="G39" s="348"/>
      <c r="H39" s="173"/>
      <c r="I39" s="6"/>
      <c r="J39" s="6"/>
      <c r="K39" s="6"/>
      <c r="L39" s="6"/>
    </row>
    <row r="40" spans="1:12" s="7" customFormat="1" ht="18" customHeight="1" x14ac:dyDescent="0.25">
      <c r="A40" s="14"/>
      <c r="B40" s="90" t="s">
        <v>462</v>
      </c>
      <c r="C40" s="222"/>
      <c r="D40" s="161"/>
      <c r="E40" s="175"/>
      <c r="F40" s="161"/>
      <c r="G40" s="24"/>
      <c r="H40" s="173"/>
      <c r="I40" s="6"/>
      <c r="J40" s="6"/>
      <c r="K40" s="6"/>
      <c r="L40" s="6"/>
    </row>
    <row r="41" spans="1:12" s="7" customFormat="1" ht="9.9499999999999993" customHeight="1" x14ac:dyDescent="0.25">
      <c r="A41" s="14"/>
      <c r="B41" s="15"/>
      <c r="C41" s="16"/>
      <c r="D41" s="161"/>
      <c r="E41" s="23"/>
      <c r="F41" s="161"/>
      <c r="G41" s="161"/>
      <c r="H41" s="173"/>
      <c r="I41" s="6"/>
      <c r="J41" s="6"/>
      <c r="K41" s="6"/>
      <c r="L41" s="6"/>
    </row>
    <row r="42" spans="1:12" s="7" customFormat="1" ht="18" customHeight="1" x14ac:dyDescent="0.25">
      <c r="A42" s="14"/>
      <c r="B42" s="90" t="s">
        <v>461</v>
      </c>
      <c r="C42" s="222"/>
      <c r="D42" s="346" t="s">
        <v>463</v>
      </c>
      <c r="E42" s="349"/>
      <c r="F42" s="345" t="s">
        <v>459</v>
      </c>
      <c r="G42" s="347"/>
      <c r="H42" s="173"/>
      <c r="I42" s="6"/>
      <c r="J42" s="6"/>
      <c r="K42" s="6"/>
      <c r="L42" s="6"/>
    </row>
    <row r="43" spans="1:12" s="7" customFormat="1" ht="18" customHeight="1" x14ac:dyDescent="0.25">
      <c r="A43" s="14"/>
      <c r="B43" s="90" t="s">
        <v>456</v>
      </c>
      <c r="C43" s="222"/>
      <c r="D43" s="346"/>
      <c r="E43" s="350"/>
      <c r="F43" s="346"/>
      <c r="G43" s="348"/>
      <c r="H43" s="173"/>
      <c r="I43" s="6"/>
      <c r="J43" s="6"/>
      <c r="K43" s="6"/>
      <c r="L43" s="6"/>
    </row>
    <row r="44" spans="1:12" s="7" customFormat="1" ht="18" customHeight="1" x14ac:dyDescent="0.25">
      <c r="A44" s="14"/>
      <c r="B44" s="90" t="s">
        <v>462</v>
      </c>
      <c r="C44" s="222"/>
      <c r="D44" s="161"/>
      <c r="E44" s="175"/>
      <c r="F44" s="161"/>
      <c r="G44" s="24"/>
      <c r="H44" s="173"/>
      <c r="I44" s="6"/>
      <c r="J44" s="6"/>
      <c r="K44" s="6"/>
      <c r="L44" s="6"/>
    </row>
    <row r="45" spans="1:12" s="7" customFormat="1" ht="9.9499999999999993" customHeight="1" x14ac:dyDescent="0.25">
      <c r="A45" s="14"/>
      <c r="B45" s="15"/>
      <c r="C45" s="16"/>
      <c r="D45" s="161"/>
      <c r="E45" s="23"/>
      <c r="F45" s="161"/>
      <c r="G45" s="161"/>
      <c r="H45" s="173"/>
      <c r="I45" s="6"/>
      <c r="J45" s="6"/>
      <c r="K45" s="6"/>
      <c r="L45" s="6"/>
    </row>
    <row r="46" spans="1:12" s="7" customFormat="1" ht="18" customHeight="1" x14ac:dyDescent="0.25">
      <c r="A46" s="14"/>
      <c r="B46" s="90" t="s">
        <v>461</v>
      </c>
      <c r="C46" s="222"/>
      <c r="D46" s="346" t="s">
        <v>463</v>
      </c>
      <c r="E46" s="349"/>
      <c r="F46" s="345" t="s">
        <v>459</v>
      </c>
      <c r="G46" s="347"/>
      <c r="H46" s="173"/>
      <c r="I46" s="6"/>
      <c r="J46" s="6"/>
      <c r="K46" s="6"/>
      <c r="L46" s="6"/>
    </row>
    <row r="47" spans="1:12" s="7" customFormat="1" ht="18" customHeight="1" x14ac:dyDescent="0.25">
      <c r="A47" s="14"/>
      <c r="B47" s="90" t="s">
        <v>456</v>
      </c>
      <c r="C47" s="222"/>
      <c r="D47" s="346"/>
      <c r="E47" s="350"/>
      <c r="F47" s="346"/>
      <c r="G47" s="348"/>
      <c r="H47" s="173"/>
      <c r="I47" s="6"/>
      <c r="J47" s="6"/>
      <c r="K47" s="6"/>
      <c r="L47" s="6"/>
    </row>
    <row r="48" spans="1:12" s="7" customFormat="1" ht="18" customHeight="1" x14ac:dyDescent="0.25">
      <c r="A48" s="14"/>
      <c r="B48" s="90" t="s">
        <v>462</v>
      </c>
      <c r="C48" s="222"/>
      <c r="D48" s="161"/>
      <c r="E48" s="175"/>
      <c r="F48" s="161"/>
      <c r="G48" s="24"/>
      <c r="H48" s="173"/>
      <c r="I48" s="6"/>
      <c r="J48" s="6"/>
      <c r="K48" s="6"/>
      <c r="L48" s="6"/>
    </row>
    <row r="49" spans="1:12" s="7" customFormat="1" ht="9.9499999999999993" customHeight="1" x14ac:dyDescent="0.25">
      <c r="A49" s="14"/>
      <c r="B49" s="15"/>
      <c r="C49" s="16"/>
      <c r="D49" s="161"/>
      <c r="E49" s="23"/>
      <c r="F49" s="161"/>
      <c r="G49" s="161"/>
      <c r="H49" s="173"/>
      <c r="I49" s="6"/>
      <c r="J49" s="6"/>
      <c r="K49" s="6"/>
      <c r="L49" s="6"/>
    </row>
    <row r="50" spans="1:12" s="7" customFormat="1" ht="18" customHeight="1" x14ac:dyDescent="0.25">
      <c r="A50" s="14"/>
      <c r="B50" s="90" t="s">
        <v>461</v>
      </c>
      <c r="C50" s="222"/>
      <c r="D50" s="346" t="s">
        <v>463</v>
      </c>
      <c r="E50" s="349"/>
      <c r="F50" s="345" t="s">
        <v>459</v>
      </c>
      <c r="G50" s="347"/>
      <c r="H50" s="173"/>
      <c r="I50" s="6"/>
      <c r="J50" s="6"/>
      <c r="K50" s="6"/>
      <c r="L50" s="6"/>
    </row>
    <row r="51" spans="1:12" s="7" customFormat="1" ht="18" customHeight="1" x14ac:dyDescent="0.25">
      <c r="A51" s="14"/>
      <c r="B51" s="90" t="s">
        <v>456</v>
      </c>
      <c r="C51" s="222"/>
      <c r="D51" s="346"/>
      <c r="E51" s="350"/>
      <c r="F51" s="346"/>
      <c r="G51" s="348"/>
      <c r="H51" s="173"/>
      <c r="I51" s="6"/>
      <c r="J51" s="6"/>
      <c r="K51" s="6"/>
      <c r="L51" s="6"/>
    </row>
    <row r="52" spans="1:12" s="7" customFormat="1" ht="18" customHeight="1" x14ac:dyDescent="0.25">
      <c r="A52" s="14"/>
      <c r="B52" s="90" t="s">
        <v>462</v>
      </c>
      <c r="C52" s="222"/>
      <c r="D52" s="161"/>
      <c r="E52" s="175"/>
      <c r="F52" s="161"/>
      <c r="G52" s="24"/>
      <c r="H52" s="173"/>
      <c r="I52" s="6"/>
      <c r="J52" s="6"/>
      <c r="K52" s="6"/>
      <c r="L52" s="6"/>
    </row>
    <row r="53" spans="1:12" s="7" customFormat="1" ht="9.9499999999999993" customHeight="1" x14ac:dyDescent="0.25">
      <c r="A53" s="14"/>
      <c r="B53" s="15"/>
      <c r="C53" s="16"/>
      <c r="D53" s="161"/>
      <c r="E53" s="23"/>
      <c r="F53" s="161"/>
      <c r="G53" s="161"/>
      <c r="H53" s="173"/>
      <c r="I53" s="6"/>
      <c r="J53" s="6"/>
      <c r="K53" s="6"/>
      <c r="L53" s="6"/>
    </row>
    <row r="54" spans="1:12" s="7" customFormat="1" ht="18" customHeight="1" x14ac:dyDescent="0.25">
      <c r="A54" s="14"/>
      <c r="B54" s="90" t="s">
        <v>461</v>
      </c>
      <c r="C54" s="222"/>
      <c r="D54" s="346" t="s">
        <v>463</v>
      </c>
      <c r="E54" s="349"/>
      <c r="F54" s="345" t="s">
        <v>459</v>
      </c>
      <c r="G54" s="347"/>
      <c r="H54" s="173"/>
      <c r="I54" s="6"/>
      <c r="J54" s="6"/>
      <c r="K54" s="6"/>
      <c r="L54" s="6"/>
    </row>
    <row r="55" spans="1:12" s="7" customFormat="1" ht="18" customHeight="1" x14ac:dyDescent="0.25">
      <c r="A55" s="14"/>
      <c r="B55" s="90" t="s">
        <v>456</v>
      </c>
      <c r="C55" s="222"/>
      <c r="D55" s="346"/>
      <c r="E55" s="350"/>
      <c r="F55" s="346"/>
      <c r="G55" s="348"/>
      <c r="H55" s="173"/>
      <c r="I55" s="6"/>
      <c r="J55" s="6"/>
      <c r="K55" s="6"/>
      <c r="L55" s="6"/>
    </row>
    <row r="56" spans="1:12" s="7" customFormat="1" ht="18" customHeight="1" x14ac:dyDescent="0.25">
      <c r="A56" s="14"/>
      <c r="B56" s="90" t="s">
        <v>462</v>
      </c>
      <c r="C56" s="222"/>
      <c r="D56" s="161"/>
      <c r="E56" s="175"/>
      <c r="F56" s="161"/>
      <c r="G56" s="24"/>
      <c r="H56" s="173"/>
      <c r="I56" s="6"/>
      <c r="J56" s="6"/>
      <c r="K56" s="6"/>
      <c r="L56" s="6"/>
    </row>
    <row r="57" spans="1:12" s="7" customFormat="1" ht="9.9499999999999993" customHeight="1" x14ac:dyDescent="0.25">
      <c r="A57" s="14"/>
      <c r="B57" s="15"/>
      <c r="C57" s="16"/>
      <c r="D57" s="161"/>
      <c r="E57" s="23"/>
      <c r="F57" s="161"/>
      <c r="G57" s="161"/>
      <c r="H57" s="173"/>
      <c r="I57" s="6"/>
      <c r="J57" s="6"/>
      <c r="K57" s="6"/>
      <c r="L57" s="6"/>
    </row>
    <row r="58" spans="1:12" s="7" customFormat="1" ht="18" customHeight="1" x14ac:dyDescent="0.25">
      <c r="A58" s="14"/>
      <c r="B58" s="90" t="s">
        <v>461</v>
      </c>
      <c r="C58" s="222"/>
      <c r="D58" s="346" t="s">
        <v>463</v>
      </c>
      <c r="E58" s="349"/>
      <c r="F58" s="345" t="s">
        <v>459</v>
      </c>
      <c r="G58" s="347"/>
      <c r="H58" s="173"/>
      <c r="I58" s="6"/>
      <c r="J58" s="6"/>
      <c r="K58" s="6"/>
      <c r="L58" s="6"/>
    </row>
    <row r="59" spans="1:12" s="7" customFormat="1" ht="18" customHeight="1" x14ac:dyDescent="0.25">
      <c r="A59" s="14"/>
      <c r="B59" s="90" t="s">
        <v>456</v>
      </c>
      <c r="C59" s="222"/>
      <c r="D59" s="346"/>
      <c r="E59" s="350"/>
      <c r="F59" s="346"/>
      <c r="G59" s="348"/>
      <c r="H59" s="173"/>
      <c r="I59" s="6"/>
      <c r="J59" s="6"/>
      <c r="K59" s="6"/>
      <c r="L59" s="6"/>
    </row>
    <row r="60" spans="1:12" s="7" customFormat="1" ht="18" customHeight="1" x14ac:dyDescent="0.25">
      <c r="A60" s="14"/>
      <c r="B60" s="90" t="s">
        <v>462</v>
      </c>
      <c r="C60" s="222"/>
      <c r="D60" s="161"/>
      <c r="E60" s="175"/>
      <c r="F60" s="161"/>
      <c r="G60" s="24"/>
      <c r="H60" s="173"/>
      <c r="I60" s="6"/>
      <c r="J60" s="6"/>
      <c r="K60" s="6"/>
      <c r="L60" s="6"/>
    </row>
    <row r="61" spans="1:12" s="7" customFormat="1" ht="9.9499999999999993" customHeight="1" x14ac:dyDescent="0.25">
      <c r="A61" s="14"/>
      <c r="B61" s="15"/>
      <c r="C61" s="16"/>
      <c r="D61" s="161"/>
      <c r="E61" s="23"/>
      <c r="F61" s="161"/>
      <c r="G61" s="161"/>
      <c r="H61" s="173"/>
      <c r="I61" s="6"/>
      <c r="J61" s="6"/>
      <c r="K61" s="6"/>
      <c r="L61" s="6"/>
    </row>
    <row r="62" spans="1:12" s="7" customFormat="1" ht="18" customHeight="1" x14ac:dyDescent="0.25">
      <c r="A62" s="14"/>
      <c r="B62" s="90" t="s">
        <v>461</v>
      </c>
      <c r="C62" s="222"/>
      <c r="D62" s="346" t="s">
        <v>463</v>
      </c>
      <c r="E62" s="349"/>
      <c r="F62" s="345" t="s">
        <v>459</v>
      </c>
      <c r="G62" s="347"/>
      <c r="H62" s="173"/>
      <c r="I62" s="6"/>
      <c r="J62" s="6"/>
      <c r="K62" s="6"/>
      <c r="L62" s="6"/>
    </row>
    <row r="63" spans="1:12" s="7" customFormat="1" ht="18" customHeight="1" x14ac:dyDescent="0.25">
      <c r="A63" s="14"/>
      <c r="B63" s="90" t="s">
        <v>456</v>
      </c>
      <c r="C63" s="222"/>
      <c r="D63" s="346"/>
      <c r="E63" s="350"/>
      <c r="F63" s="346"/>
      <c r="G63" s="348"/>
      <c r="H63" s="173"/>
      <c r="I63" s="6"/>
      <c r="J63" s="6"/>
      <c r="K63" s="6"/>
      <c r="L63" s="6"/>
    </row>
    <row r="64" spans="1:12" s="7" customFormat="1" ht="18" customHeight="1" x14ac:dyDescent="0.25">
      <c r="A64" s="14"/>
      <c r="B64" s="90" t="s">
        <v>462</v>
      </c>
      <c r="C64" s="222"/>
      <c r="D64" s="161"/>
      <c r="E64" s="175"/>
      <c r="F64" s="161"/>
      <c r="G64" s="24"/>
      <c r="H64" s="173"/>
      <c r="I64" s="6"/>
      <c r="J64" s="6"/>
      <c r="K64" s="6"/>
      <c r="L64" s="6"/>
    </row>
    <row r="65" spans="1:12" s="7" customFormat="1" ht="9.9499999999999993" customHeight="1" x14ac:dyDescent="0.25">
      <c r="A65" s="14"/>
      <c r="B65" s="15"/>
      <c r="C65" s="16"/>
      <c r="D65" s="161"/>
      <c r="E65" s="23"/>
      <c r="F65" s="161"/>
      <c r="G65" s="161"/>
      <c r="H65" s="173"/>
      <c r="I65" s="6"/>
      <c r="J65" s="6"/>
      <c r="K65" s="6"/>
      <c r="L65" s="6"/>
    </row>
    <row r="66" spans="1:12" s="7" customFormat="1" ht="18" customHeight="1" x14ac:dyDescent="0.25">
      <c r="A66" s="14"/>
      <c r="B66" s="90" t="s">
        <v>461</v>
      </c>
      <c r="C66" s="222"/>
      <c r="D66" s="346" t="s">
        <v>463</v>
      </c>
      <c r="E66" s="349"/>
      <c r="F66" s="345" t="s">
        <v>459</v>
      </c>
      <c r="G66" s="347"/>
      <c r="H66" s="173"/>
      <c r="I66" s="6"/>
      <c r="J66" s="6"/>
      <c r="K66" s="6"/>
      <c r="L66" s="6"/>
    </row>
    <row r="67" spans="1:12" s="7" customFormat="1" ht="18" customHeight="1" x14ac:dyDescent="0.25">
      <c r="A67" s="14"/>
      <c r="B67" s="90" t="s">
        <v>456</v>
      </c>
      <c r="C67" s="222"/>
      <c r="D67" s="346"/>
      <c r="E67" s="350"/>
      <c r="F67" s="346"/>
      <c r="G67" s="348"/>
      <c r="H67" s="173"/>
      <c r="I67" s="6"/>
      <c r="J67" s="6"/>
      <c r="K67" s="6"/>
      <c r="L67" s="6"/>
    </row>
    <row r="68" spans="1:12" s="7" customFormat="1" ht="18" customHeight="1" x14ac:dyDescent="0.25">
      <c r="A68" s="14"/>
      <c r="B68" s="90" t="s">
        <v>462</v>
      </c>
      <c r="C68" s="222"/>
      <c r="D68" s="161"/>
      <c r="E68" s="175"/>
      <c r="F68" s="161"/>
      <c r="G68" s="24"/>
      <c r="H68" s="173"/>
      <c r="I68" s="6"/>
      <c r="J68" s="6"/>
      <c r="K68" s="6"/>
      <c r="L68" s="6"/>
    </row>
    <row r="69" spans="1:12" s="7" customFormat="1" ht="9.9499999999999993" customHeight="1" x14ac:dyDescent="0.25">
      <c r="A69" s="14"/>
      <c r="B69" s="15"/>
      <c r="C69" s="16"/>
      <c r="D69" s="161"/>
      <c r="E69" s="23"/>
      <c r="F69" s="161"/>
      <c r="G69" s="161"/>
      <c r="H69" s="173"/>
      <c r="I69" s="6"/>
      <c r="J69" s="6"/>
      <c r="K69" s="6"/>
      <c r="L69" s="6"/>
    </row>
    <row r="70" spans="1:12" s="7" customFormat="1" ht="18" customHeight="1" x14ac:dyDescent="0.25">
      <c r="A70" s="14"/>
      <c r="B70" s="90" t="s">
        <v>461</v>
      </c>
      <c r="C70" s="222"/>
      <c r="D70" s="346" t="s">
        <v>463</v>
      </c>
      <c r="E70" s="349"/>
      <c r="F70" s="345" t="s">
        <v>459</v>
      </c>
      <c r="G70" s="347"/>
      <c r="H70" s="173"/>
      <c r="I70" s="6"/>
      <c r="J70" s="6"/>
      <c r="K70" s="6"/>
      <c r="L70" s="6"/>
    </row>
    <row r="71" spans="1:12" s="7" customFormat="1" ht="18" customHeight="1" x14ac:dyDescent="0.25">
      <c r="A71" s="14"/>
      <c r="B71" s="90" t="s">
        <v>456</v>
      </c>
      <c r="C71" s="222"/>
      <c r="D71" s="346"/>
      <c r="E71" s="350"/>
      <c r="F71" s="346"/>
      <c r="G71" s="348"/>
      <c r="H71" s="173"/>
      <c r="I71" s="6"/>
      <c r="J71" s="6"/>
      <c r="K71" s="6"/>
      <c r="L71" s="6"/>
    </row>
    <row r="72" spans="1:12" s="7" customFormat="1" ht="18" customHeight="1" x14ac:dyDescent="0.25">
      <c r="A72" s="14"/>
      <c r="B72" s="90" t="s">
        <v>462</v>
      </c>
      <c r="C72" s="222"/>
      <c r="D72" s="161"/>
      <c r="E72" s="175"/>
      <c r="F72" s="161"/>
      <c r="G72" s="24"/>
      <c r="H72" s="173"/>
      <c r="I72" s="6"/>
      <c r="J72" s="6"/>
      <c r="K72" s="6"/>
      <c r="L72" s="6"/>
    </row>
    <row r="73" spans="1:12" s="7" customFormat="1" ht="9.9499999999999993" customHeight="1" x14ac:dyDescent="0.25">
      <c r="A73" s="14"/>
      <c r="B73" s="15"/>
      <c r="C73" s="16"/>
      <c r="D73" s="161"/>
      <c r="E73" s="23"/>
      <c r="F73" s="161"/>
      <c r="G73" s="161"/>
      <c r="H73" s="173"/>
      <c r="I73" s="6"/>
      <c r="J73" s="6"/>
      <c r="K73" s="6"/>
      <c r="L73" s="6"/>
    </row>
    <row r="74" spans="1:12" s="7" customFormat="1" ht="18" customHeight="1" x14ac:dyDescent="0.25">
      <c r="A74" s="14"/>
      <c r="B74" s="90" t="s">
        <v>461</v>
      </c>
      <c r="C74" s="222"/>
      <c r="D74" s="346" t="s">
        <v>463</v>
      </c>
      <c r="E74" s="349"/>
      <c r="F74" s="345" t="s">
        <v>459</v>
      </c>
      <c r="G74" s="347"/>
      <c r="H74" s="173"/>
      <c r="I74" s="6"/>
      <c r="J74" s="6"/>
      <c r="K74" s="6"/>
      <c r="L74" s="6"/>
    </row>
    <row r="75" spans="1:12" s="7" customFormat="1" ht="18" customHeight="1" x14ac:dyDescent="0.25">
      <c r="A75" s="14"/>
      <c r="B75" s="90" t="s">
        <v>456</v>
      </c>
      <c r="C75" s="222"/>
      <c r="D75" s="346"/>
      <c r="E75" s="350"/>
      <c r="F75" s="346"/>
      <c r="G75" s="348"/>
      <c r="H75" s="173"/>
      <c r="I75" s="6"/>
      <c r="J75" s="6"/>
      <c r="K75" s="6"/>
      <c r="L75" s="6"/>
    </row>
    <row r="76" spans="1:12" s="7" customFormat="1" ht="18" customHeight="1" x14ac:dyDescent="0.25">
      <c r="A76" s="14"/>
      <c r="B76" s="90" t="s">
        <v>462</v>
      </c>
      <c r="C76" s="222"/>
      <c r="D76" s="161"/>
      <c r="E76" s="175"/>
      <c r="F76" s="161"/>
      <c r="G76" s="24"/>
      <c r="H76" s="173"/>
      <c r="I76" s="6"/>
      <c r="J76" s="6"/>
      <c r="K76" s="6"/>
      <c r="L76" s="6"/>
    </row>
    <row r="77" spans="1:12" s="7" customFormat="1" ht="9.9499999999999993" customHeight="1" x14ac:dyDescent="0.25">
      <c r="A77" s="14"/>
      <c r="B77" s="15"/>
      <c r="C77" s="16"/>
      <c r="D77" s="161"/>
      <c r="E77" s="23"/>
      <c r="F77" s="161"/>
      <c r="G77" s="161"/>
      <c r="H77" s="173"/>
      <c r="I77" s="6"/>
      <c r="J77" s="6"/>
      <c r="K77" s="6"/>
      <c r="L77" s="6"/>
    </row>
    <row r="78" spans="1:12" s="7" customFormat="1" ht="18" customHeight="1" x14ac:dyDescent="0.25">
      <c r="A78" s="14"/>
      <c r="B78" s="90" t="s">
        <v>461</v>
      </c>
      <c r="C78" s="222"/>
      <c r="D78" s="346" t="s">
        <v>463</v>
      </c>
      <c r="E78" s="349"/>
      <c r="F78" s="345" t="s">
        <v>459</v>
      </c>
      <c r="G78" s="347"/>
      <c r="H78" s="173"/>
      <c r="I78" s="6"/>
      <c r="J78" s="6"/>
      <c r="K78" s="6"/>
      <c r="L78" s="6"/>
    </row>
    <row r="79" spans="1:12" s="7" customFormat="1" ht="18" customHeight="1" x14ac:dyDescent="0.25">
      <c r="A79" s="14"/>
      <c r="B79" s="90" t="s">
        <v>456</v>
      </c>
      <c r="C79" s="222"/>
      <c r="D79" s="346"/>
      <c r="E79" s="350"/>
      <c r="F79" s="346"/>
      <c r="G79" s="348"/>
      <c r="H79" s="173"/>
      <c r="I79" s="6"/>
      <c r="J79" s="6"/>
      <c r="K79" s="6"/>
      <c r="L79" s="6"/>
    </row>
    <row r="80" spans="1:12" s="7" customFormat="1" ht="18" customHeight="1" x14ac:dyDescent="0.25">
      <c r="A80" s="14"/>
      <c r="B80" s="90" t="s">
        <v>462</v>
      </c>
      <c r="C80" s="222"/>
      <c r="D80" s="161"/>
      <c r="E80" s="175"/>
      <c r="F80" s="161"/>
      <c r="G80" s="24"/>
      <c r="H80" s="173"/>
      <c r="I80" s="6"/>
      <c r="J80" s="6"/>
      <c r="K80" s="6"/>
      <c r="L80" s="6"/>
    </row>
    <row r="81" spans="1:12" s="7" customFormat="1" ht="9.9499999999999993" customHeight="1" x14ac:dyDescent="0.25">
      <c r="A81" s="14"/>
      <c r="B81" s="15"/>
      <c r="C81" s="16"/>
      <c r="D81" s="161"/>
      <c r="E81" s="23"/>
      <c r="F81" s="161"/>
      <c r="G81" s="161"/>
      <c r="H81" s="173"/>
      <c r="I81" s="6"/>
      <c r="J81" s="6"/>
      <c r="K81" s="6"/>
      <c r="L81" s="6"/>
    </row>
    <row r="82" spans="1:12" s="7" customFormat="1" ht="18" customHeight="1" x14ac:dyDescent="0.25">
      <c r="A82" s="14"/>
      <c r="B82" s="90"/>
      <c r="C82" s="91"/>
      <c r="D82" s="161"/>
      <c r="E82" s="175"/>
      <c r="F82" s="228" t="s">
        <v>464</v>
      </c>
      <c r="G82" s="220">
        <f>SUM(G6+G10+G14+G18+G22+G26+G30+G34+G38+G42+G46+G50+G54+G58+G62+G66+G70+G74+G78)</f>
        <v>0</v>
      </c>
      <c r="H82" s="173"/>
      <c r="I82" s="6"/>
      <c r="J82" s="6"/>
      <c r="K82" s="6"/>
      <c r="L82" s="6"/>
    </row>
    <row r="83" spans="1:12" s="7" customFormat="1" ht="9.9499999999999993" customHeight="1" x14ac:dyDescent="0.25">
      <c r="A83" s="19"/>
      <c r="B83" s="223"/>
      <c r="C83" s="223"/>
      <c r="D83" s="225"/>
      <c r="E83" s="203"/>
      <c r="F83" s="225"/>
      <c r="G83" s="225"/>
      <c r="H83" s="185"/>
      <c r="I83" s="6"/>
      <c r="J83" s="6"/>
      <c r="K83" s="6"/>
      <c r="L83" s="6"/>
    </row>
    <row r="84" spans="1:12" s="7" customFormat="1" ht="9.9499999999999993" customHeight="1" x14ac:dyDescent="0.25">
      <c r="A84" s="6"/>
      <c r="B84" s="6"/>
      <c r="C84" s="6"/>
      <c r="D84" s="133"/>
      <c r="F84" s="133"/>
      <c r="G84" s="133"/>
      <c r="H84" s="6"/>
      <c r="I84" s="6"/>
      <c r="J84" s="6"/>
      <c r="K84" s="6"/>
      <c r="L84" s="6"/>
    </row>
  </sheetData>
  <sheetProtection algorithmName="SHA-512" hashValue="xR9nviv2iA3s8y6nIbpec9Ntl65YkKDQLcHkT9FGE3m+nujnayKkL0TV4Z5R6TnqtingyB9iIg4rvdKqp59DNQ==" saltValue="1pjUc5NfYqJDd6gxC6n1fw==" spinCount="100000" sheet="1" objects="1" scenarios="1"/>
  <mergeCells count="78">
    <mergeCell ref="D78:D79"/>
    <mergeCell ref="E78:E79"/>
    <mergeCell ref="F78:F79"/>
    <mergeCell ref="G78:G79"/>
    <mergeCell ref="D70:D71"/>
    <mergeCell ref="E70:E71"/>
    <mergeCell ref="F70:F71"/>
    <mergeCell ref="G70:G71"/>
    <mergeCell ref="D74:D75"/>
    <mergeCell ref="E74:E75"/>
    <mergeCell ref="F74:F75"/>
    <mergeCell ref="G74:G75"/>
    <mergeCell ref="D62:D63"/>
    <mergeCell ref="E62:E63"/>
    <mergeCell ref="F62:F63"/>
    <mergeCell ref="G62:G63"/>
    <mergeCell ref="D66:D67"/>
    <mergeCell ref="E66:E67"/>
    <mergeCell ref="F66:F67"/>
    <mergeCell ref="G66:G67"/>
    <mergeCell ref="D54:D55"/>
    <mergeCell ref="E54:E55"/>
    <mergeCell ref="F54:F55"/>
    <mergeCell ref="G54:G55"/>
    <mergeCell ref="D58:D59"/>
    <mergeCell ref="E58:E59"/>
    <mergeCell ref="F58:F59"/>
    <mergeCell ref="G58:G59"/>
    <mergeCell ref="D46:D47"/>
    <mergeCell ref="E46:E47"/>
    <mergeCell ref="F46:F47"/>
    <mergeCell ref="G46:G47"/>
    <mergeCell ref="D50:D51"/>
    <mergeCell ref="E50:E51"/>
    <mergeCell ref="F50:F51"/>
    <mergeCell ref="G50:G51"/>
    <mergeCell ref="D38:D39"/>
    <mergeCell ref="E38:E39"/>
    <mergeCell ref="F38:F39"/>
    <mergeCell ref="G38:G39"/>
    <mergeCell ref="D42:D43"/>
    <mergeCell ref="E42:E43"/>
    <mergeCell ref="F42:F43"/>
    <mergeCell ref="G42:G43"/>
    <mergeCell ref="D30:D31"/>
    <mergeCell ref="E30:E31"/>
    <mergeCell ref="F30:F31"/>
    <mergeCell ref="G30:G31"/>
    <mergeCell ref="D34:D35"/>
    <mergeCell ref="E34:E35"/>
    <mergeCell ref="F34:F35"/>
    <mergeCell ref="G34:G35"/>
    <mergeCell ref="D22:D23"/>
    <mergeCell ref="E22:E23"/>
    <mergeCell ref="F22:F23"/>
    <mergeCell ref="G22:G23"/>
    <mergeCell ref="D26:D27"/>
    <mergeCell ref="E26:E27"/>
    <mergeCell ref="F26:F27"/>
    <mergeCell ref="G26:G27"/>
    <mergeCell ref="D14:D15"/>
    <mergeCell ref="E14:E15"/>
    <mergeCell ref="F14:F15"/>
    <mergeCell ref="G14:G15"/>
    <mergeCell ref="D18:D19"/>
    <mergeCell ref="E18:E19"/>
    <mergeCell ref="F18:F19"/>
    <mergeCell ref="G18:G19"/>
    <mergeCell ref="B2:G2"/>
    <mergeCell ref="D10:D11"/>
    <mergeCell ref="E10:E11"/>
    <mergeCell ref="F10:F11"/>
    <mergeCell ref="G10:G11"/>
    <mergeCell ref="B4:G4"/>
    <mergeCell ref="D6:D7"/>
    <mergeCell ref="E6:E7"/>
    <mergeCell ref="F6:F7"/>
    <mergeCell ref="G6:G7"/>
  </mergeCells>
  <dataValidations count="2">
    <dataValidation type="list" allowBlank="1" showInputMessage="1" showErrorMessage="1" sqref="C8 C12 C16 C20 C24 C28 C32 C36 C40 C44 C48 C52 C56 C60 C64 C68 C72 C76 C80" xr:uid="{F880C36F-A99B-4F72-9DEF-522F26606942}">
      <formula1>Kompetenzzuordnung</formula1>
    </dataValidation>
    <dataValidation type="list" allowBlank="1" showInputMessage="1" showErrorMessage="1" sqref="E6:E8 E74:E76 E10:E12 E14:E16 E18:E20 E22:E24 E26:E28 E30:E32 E34:E36 E38:E40 E42:E44 E46:E48 E50:E52 E54:E56 E58:E60 E62:E64 E66:E68 E70:E72 E78:E80" xr:uid="{CDB8C55E-C627-4C60-BC83-D223600C9112}">
      <formula1>Dokumentenart</formula1>
    </dataValidation>
  </dataValidations>
  <printOptions horizontalCentered="1"/>
  <pageMargins left="0.39370078740157483" right="0.39370078740157483" top="1.5748031496062993" bottom="0.59055118110236227" header="0.39370078740157483" footer="0.31496062992125984"/>
  <pageSetup paperSize="9" scale="92" fitToHeight="0" orientation="landscape" horizontalDpi="300" verticalDpi="300" r:id="rId1"/>
  <headerFooter>
    <oddHeader>&amp;L&amp;"Verdana,Standard"&amp;9&amp;G&amp;C&amp;"Verdana,Fett"&amp;12
IPMA Level A, B and C
Recertification application
Self-study&amp;R&amp;G</oddHeader>
    <oddFooter>&amp;L&amp;"Verdana,Standard"&amp;9© VZPM&amp;C&amp;"Verdana,Standard"&amp;9&amp;F&amp;R&amp;"Verdana,Standard"&amp;9&amp;A Page &amp;P/&amp;N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D234-20CC-4D1F-A2CA-CAADD9C1D9CD}">
  <sheetPr>
    <pageSetUpPr fitToPage="1"/>
  </sheetPr>
  <dimension ref="A1:N14"/>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60.7109375" style="6" customWidth="1"/>
    <col min="4" max="4" width="6.7109375" style="133" customWidth="1"/>
    <col min="5" max="5" width="15.7109375" style="7" customWidth="1"/>
    <col min="6" max="6" width="10.7109375" style="133" customWidth="1"/>
    <col min="7" max="7" width="7.7109375" style="133" customWidth="1"/>
    <col min="8" max="8" width="10.7109375" style="133" customWidth="1"/>
    <col min="9" max="9" width="7.7109375" style="133" customWidth="1"/>
    <col min="10" max="10" width="1.7109375" style="6" customWidth="1"/>
    <col min="11" max="16384" width="11.42578125" style="6"/>
  </cols>
  <sheetData>
    <row r="1" spans="1:14" s="7" customFormat="1" ht="9.9499999999999993" customHeight="1" x14ac:dyDescent="0.25">
      <c r="A1" s="11"/>
      <c r="B1" s="12"/>
      <c r="C1" s="12"/>
      <c r="D1" s="226"/>
      <c r="E1" s="197"/>
      <c r="F1" s="226"/>
      <c r="G1" s="226"/>
      <c r="H1" s="226"/>
      <c r="I1" s="226"/>
      <c r="J1" s="184"/>
      <c r="K1" s="6"/>
      <c r="L1" s="6"/>
      <c r="M1" s="6"/>
      <c r="N1" s="6"/>
    </row>
    <row r="2" spans="1:14" s="7" customFormat="1" ht="18" customHeight="1" x14ac:dyDescent="0.25">
      <c r="A2" s="14"/>
      <c r="B2" s="306" t="s">
        <v>416</v>
      </c>
      <c r="C2" s="306"/>
      <c r="D2" s="306"/>
      <c r="E2" s="306"/>
      <c r="F2" s="306"/>
      <c r="G2" s="306"/>
      <c r="H2" s="306"/>
      <c r="I2" s="306"/>
      <c r="J2" s="173"/>
      <c r="K2" s="6"/>
      <c r="L2" s="6"/>
      <c r="M2" s="6"/>
      <c r="N2" s="6"/>
    </row>
    <row r="3" spans="1:14" s="7" customFormat="1" ht="9.9499999999999993" customHeight="1" x14ac:dyDescent="0.25">
      <c r="A3" s="14"/>
      <c r="B3" s="15"/>
      <c r="C3" s="16"/>
      <c r="D3" s="161"/>
      <c r="E3" s="23"/>
      <c r="F3" s="161"/>
      <c r="G3" s="161"/>
      <c r="H3" s="161"/>
      <c r="I3" s="161"/>
      <c r="J3" s="173"/>
      <c r="K3" s="6"/>
      <c r="L3" s="6"/>
      <c r="M3" s="6"/>
      <c r="N3" s="6"/>
    </row>
    <row r="4" spans="1:14" s="7" customFormat="1" ht="27.95" customHeight="1" x14ac:dyDescent="0.25">
      <c r="A4" s="231"/>
      <c r="B4" s="307" t="s">
        <v>467</v>
      </c>
      <c r="C4" s="307"/>
      <c r="D4" s="307"/>
      <c r="E4" s="307"/>
      <c r="F4" s="307"/>
      <c r="G4" s="307"/>
      <c r="H4" s="307"/>
      <c r="I4" s="307"/>
      <c r="J4" s="173"/>
      <c r="K4" s="6"/>
      <c r="L4" s="6"/>
      <c r="M4" s="6"/>
      <c r="N4" s="6"/>
    </row>
    <row r="5" spans="1:14" s="7" customFormat="1" ht="12" customHeight="1" x14ac:dyDescent="0.25">
      <c r="A5" s="14"/>
      <c r="B5" s="15"/>
      <c r="C5" s="16"/>
      <c r="D5" s="161"/>
      <c r="E5" s="164" t="s">
        <v>445</v>
      </c>
      <c r="F5" s="161"/>
      <c r="G5" s="161"/>
      <c r="H5" s="161"/>
      <c r="I5" s="161"/>
      <c r="J5" s="173"/>
      <c r="K5" s="6"/>
      <c r="L5" s="6"/>
      <c r="M5" s="6"/>
      <c r="N5" s="6"/>
    </row>
    <row r="6" spans="1:14" s="7" customFormat="1" ht="18" customHeight="1" x14ac:dyDescent="0.25">
      <c r="A6" s="14"/>
      <c r="B6" s="90" t="s">
        <v>465</v>
      </c>
      <c r="C6" s="222"/>
      <c r="D6" s="161" t="s">
        <v>446</v>
      </c>
      <c r="E6" s="229"/>
      <c r="F6" s="345" t="s">
        <v>448</v>
      </c>
      <c r="G6" s="351">
        <f>IF(C6&lt;&gt;"",40,0)</f>
        <v>0</v>
      </c>
      <c r="H6" s="345" t="s">
        <v>449</v>
      </c>
      <c r="I6" s="347"/>
      <c r="J6" s="173"/>
      <c r="K6" s="6"/>
      <c r="L6" s="6"/>
      <c r="M6" s="6"/>
      <c r="N6" s="6"/>
    </row>
    <row r="7" spans="1:14" s="7" customFormat="1" ht="18" customHeight="1" x14ac:dyDescent="0.25">
      <c r="A7" s="14"/>
      <c r="B7" s="90" t="s">
        <v>466</v>
      </c>
      <c r="C7" s="222"/>
      <c r="D7" s="161" t="s">
        <v>447</v>
      </c>
      <c r="E7" s="229"/>
      <c r="F7" s="346"/>
      <c r="G7" s="352"/>
      <c r="H7" s="346"/>
      <c r="I7" s="348"/>
      <c r="J7" s="173"/>
      <c r="K7" s="6"/>
      <c r="L7" s="6"/>
      <c r="M7" s="6"/>
      <c r="N7" s="6"/>
    </row>
    <row r="8" spans="1:14" s="7" customFormat="1" ht="9.9499999999999993" customHeight="1" x14ac:dyDescent="0.25">
      <c r="A8" s="14"/>
      <c r="B8" s="15"/>
      <c r="C8" s="16"/>
      <c r="D8" s="161"/>
      <c r="E8" s="23"/>
      <c r="F8" s="161"/>
      <c r="G8" s="161"/>
      <c r="H8" s="161"/>
      <c r="I8" s="161"/>
      <c r="J8" s="173"/>
      <c r="K8" s="6"/>
      <c r="L8" s="6"/>
      <c r="M8" s="6"/>
      <c r="N8" s="6"/>
    </row>
    <row r="9" spans="1:14" s="7" customFormat="1" ht="18" customHeight="1" x14ac:dyDescent="0.25">
      <c r="A9" s="14"/>
      <c r="B9" s="90" t="s">
        <v>465</v>
      </c>
      <c r="C9" s="222"/>
      <c r="D9" s="161" t="s">
        <v>446</v>
      </c>
      <c r="E9" s="229"/>
      <c r="F9" s="345" t="s">
        <v>448</v>
      </c>
      <c r="G9" s="351">
        <f>IF(C9&lt;&gt;"",40,0)</f>
        <v>0</v>
      </c>
      <c r="H9" s="345" t="s">
        <v>449</v>
      </c>
      <c r="I9" s="347"/>
      <c r="J9" s="173"/>
      <c r="K9" s="6"/>
      <c r="L9" s="6"/>
      <c r="M9" s="6"/>
      <c r="N9" s="6"/>
    </row>
    <row r="10" spans="1:14" s="7" customFormat="1" ht="18" customHeight="1" x14ac:dyDescent="0.25">
      <c r="A10" s="14"/>
      <c r="B10" s="90" t="s">
        <v>466</v>
      </c>
      <c r="C10" s="222"/>
      <c r="D10" s="161" t="s">
        <v>447</v>
      </c>
      <c r="E10" s="229"/>
      <c r="F10" s="346"/>
      <c r="G10" s="352"/>
      <c r="H10" s="346"/>
      <c r="I10" s="348"/>
      <c r="J10" s="173"/>
      <c r="K10" s="6"/>
      <c r="L10" s="6"/>
      <c r="M10" s="6"/>
      <c r="N10" s="6"/>
    </row>
    <row r="11" spans="1:14" s="7" customFormat="1" ht="9.9499999999999993" customHeight="1" x14ac:dyDescent="0.25">
      <c r="A11" s="14"/>
      <c r="B11" s="15"/>
      <c r="C11" s="16"/>
      <c r="D11" s="161"/>
      <c r="E11" s="23"/>
      <c r="F11" s="161"/>
      <c r="G11" s="161"/>
      <c r="H11" s="161"/>
      <c r="I11" s="161"/>
      <c r="J11" s="173"/>
      <c r="K11" s="6"/>
      <c r="L11" s="6"/>
      <c r="M11" s="6"/>
      <c r="N11" s="6"/>
    </row>
    <row r="12" spans="1:14" s="7" customFormat="1" ht="18" customHeight="1" x14ac:dyDescent="0.25">
      <c r="A12" s="14"/>
      <c r="B12" s="90"/>
      <c r="C12" s="91"/>
      <c r="D12" s="161"/>
      <c r="E12" s="175"/>
      <c r="F12" s="228" t="s">
        <v>450</v>
      </c>
      <c r="G12" s="220">
        <f>SUM(G6+G9)</f>
        <v>0</v>
      </c>
      <c r="H12" s="161"/>
      <c r="I12" s="227"/>
      <c r="J12" s="173"/>
      <c r="K12" s="6"/>
      <c r="L12" s="6"/>
      <c r="M12" s="6"/>
      <c r="N12" s="6"/>
    </row>
    <row r="13" spans="1:14" s="7" customFormat="1" ht="9.9499999999999993" customHeight="1" x14ac:dyDescent="0.25">
      <c r="A13" s="19"/>
      <c r="B13" s="223"/>
      <c r="C13" s="223"/>
      <c r="D13" s="225"/>
      <c r="E13" s="203"/>
      <c r="F13" s="225"/>
      <c r="G13" s="225"/>
      <c r="H13" s="225"/>
      <c r="I13" s="225"/>
      <c r="J13" s="185"/>
      <c r="K13" s="6"/>
      <c r="L13" s="6"/>
      <c r="M13" s="6"/>
      <c r="N13" s="6"/>
    </row>
    <row r="14" spans="1:14" s="7" customFormat="1" ht="9.9499999999999993" customHeight="1" x14ac:dyDescent="0.25">
      <c r="A14" s="6"/>
      <c r="B14" s="6"/>
      <c r="C14" s="6"/>
      <c r="D14" s="133"/>
      <c r="F14" s="133"/>
      <c r="G14" s="133"/>
      <c r="H14" s="133"/>
      <c r="I14" s="133"/>
      <c r="J14" s="6"/>
      <c r="K14" s="6"/>
      <c r="L14" s="6"/>
      <c r="M14" s="6"/>
      <c r="N14" s="6"/>
    </row>
  </sheetData>
  <sheetProtection algorithmName="SHA-512" hashValue="BdQNNonB+2h72QN5TObt8cyVJN60SI49eKo9h4WZWuXeN+h+unf33iuEv1R06VSpia8XswASmkc7WA/kUCHguw==" saltValue="xdDTEfTf2gcRVf42KVHY8Q==" spinCount="100000" sheet="1" objects="1" scenarios="1"/>
  <mergeCells count="10">
    <mergeCell ref="B2:I2"/>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A, B and C
Recertification application
Professional related certifications&amp;R&amp;G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e is outside the recertification period!" xr:uid="{ADC055BB-56C1-425C-BFC1-70F0B8E910EA}">
          <x14:formula1>
            <xm:f>Pers!$D$17</xm:f>
          </x14:formula1>
          <x14:formula2>
            <xm:f>Pers!$D$18</xm:f>
          </x14:formula2>
          <xm:sqref>E6:E7 E9:E10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BA6AD6FDACBFB46BA7650EAF4F6AC41" ma:contentTypeVersion="6" ma:contentTypeDescription="Ein neues Dokument erstellen." ma:contentTypeScope="" ma:versionID="295c092214557462fd2e300ee49ad46d">
  <xsd:schema xmlns:xsd="http://www.w3.org/2001/XMLSchema" xmlns:xs="http://www.w3.org/2001/XMLSchema" xmlns:p="http://schemas.microsoft.com/office/2006/metadata/properties" xmlns:ns2="af8d43f7-26e5-45e3-b1c1-646c8735c409" xmlns:ns3="81a12181-9cb0-4722-b283-4886528fdeda" targetNamespace="http://schemas.microsoft.com/office/2006/metadata/properties" ma:root="true" ma:fieldsID="2a3eae9183a08b2f3c76dd32d347230a" ns2:_="" ns3:_="">
    <xsd:import namespace="af8d43f7-26e5-45e3-b1c1-646c8735c409"/>
    <xsd:import namespace="81a12181-9cb0-4722-b283-4886528fde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d43f7-26e5-45e3-b1c1-646c8735c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a12181-9cb0-4722-b283-4886528fded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917E8B-E2C9-47F0-90ED-9C1BE7A646E0}">
  <ds:schemaRefs>
    <ds:schemaRef ds:uri="http://schemas.microsoft.com/sharepoint/v3/contenttype/forms"/>
  </ds:schemaRefs>
</ds:datastoreItem>
</file>

<file path=customXml/itemProps2.xml><?xml version="1.0" encoding="utf-8"?>
<ds:datastoreItem xmlns:ds="http://schemas.openxmlformats.org/officeDocument/2006/customXml" ds:itemID="{5CF6C147-FB35-4F89-9EB5-5E20631D3258}">
  <ds:schemaRefs>
    <ds:schemaRef ds:uri="http://www.w3.org/XML/1998/namespac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af8d43f7-26e5-45e3-b1c1-646c8735c409"/>
    <ds:schemaRef ds:uri="81a12181-9cb0-4722-b283-4886528fded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D88306B-582C-43C7-8358-EAEE3C1B8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d43f7-26e5-45e3-b1c1-646c8735c409"/>
    <ds:schemaRef ds:uri="81a12181-9cb0-4722-b283-4886528fd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190</vt:i4>
      </vt:variant>
    </vt:vector>
  </HeadingPairs>
  <TitlesOfParts>
    <vt:vector size="213" baseType="lpstr">
      <vt:lpstr>Tips</vt:lpstr>
      <vt:lpstr>Pers</vt:lpstr>
      <vt:lpstr>Sum</vt:lpstr>
      <vt:lpstr>Pos</vt:lpstr>
      <vt:lpstr>Edu1</vt:lpstr>
      <vt:lpstr>Edu2</vt:lpstr>
      <vt:lpstr>Edu3</vt:lpstr>
      <vt:lpstr>Edu4</vt:lpstr>
      <vt:lpstr>Edu5</vt:lpstr>
      <vt:lpstr>Edu6</vt:lpstr>
      <vt:lpstr>Edu7</vt:lpstr>
      <vt:lpstr>PM</vt:lpstr>
      <vt:lpstr>PgM</vt:lpstr>
      <vt:lpstr>PfM</vt:lpstr>
      <vt:lpstr>SAPM</vt:lpstr>
      <vt:lpstr>SAPgM</vt:lpstr>
      <vt:lpstr>SAPfM</vt:lpstr>
      <vt:lpstr>CXPM</vt:lpstr>
      <vt:lpstr>CXPgM</vt:lpstr>
      <vt:lpstr>CXPfM</vt:lpstr>
      <vt:lpstr>Admin</vt:lpstr>
      <vt:lpstr>Exp</vt:lpstr>
      <vt:lpstr>Vorgaben</vt:lpstr>
      <vt:lpstr>'Edu1'!Anrede</vt:lpstr>
      <vt:lpstr>'Edu2'!Anrede</vt:lpstr>
      <vt:lpstr>'Edu3'!Anrede</vt:lpstr>
      <vt:lpstr>'Edu4'!Anrede</vt:lpstr>
      <vt:lpstr>'Edu5'!Anrede</vt:lpstr>
      <vt:lpstr>'Edu6'!Anrede</vt:lpstr>
      <vt:lpstr>'Edu7'!Anrede</vt:lpstr>
      <vt:lpstr>Tips!Anrede</vt:lpstr>
      <vt:lpstr>Anrede</vt:lpstr>
      <vt:lpstr>Antragsprüfer</vt:lpstr>
      <vt:lpstr>'Edu1'!Beschluss</vt:lpstr>
      <vt:lpstr>'Edu2'!Beschluss</vt:lpstr>
      <vt:lpstr>'Edu3'!Beschluss</vt:lpstr>
      <vt:lpstr>'Edu4'!Beschluss</vt:lpstr>
      <vt:lpstr>'Edu5'!Beschluss</vt:lpstr>
      <vt:lpstr>'Edu6'!Beschluss</vt:lpstr>
      <vt:lpstr>'Edu7'!Beschluss</vt:lpstr>
      <vt:lpstr>Tips!Beschluss</vt:lpstr>
      <vt:lpstr>Beschluss</vt:lpstr>
      <vt:lpstr>BillingAddressLine1</vt:lpstr>
      <vt:lpstr>BillingAddressLine2</vt:lpstr>
      <vt:lpstr>BillingCountry</vt:lpstr>
      <vt:lpstr>BillingLocality</vt:lpstr>
      <vt:lpstr>BillingPoBox</vt:lpstr>
      <vt:lpstr>BillingPostcode</vt:lpstr>
      <vt:lpstr>BillingStreetAndNumber</vt:lpstr>
      <vt:lpstr>'Edu1'!Branchen</vt:lpstr>
      <vt:lpstr>'Edu2'!Branchen</vt:lpstr>
      <vt:lpstr>'Edu3'!Branchen</vt:lpstr>
      <vt:lpstr>'Edu4'!Branchen</vt:lpstr>
      <vt:lpstr>'Edu5'!Branchen</vt:lpstr>
      <vt:lpstr>'Edu6'!Branchen</vt:lpstr>
      <vt:lpstr>'Edu7'!Branchen</vt:lpstr>
      <vt:lpstr>Tips!Branchen</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CertLanguageCertificate</vt:lpstr>
      <vt:lpstr>CertLevel</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Dokumentenart</vt:lpstr>
      <vt:lpstr>Admin!Druckbereich</vt:lpstr>
      <vt:lpstr>CXPfM!Druckbereich</vt:lpstr>
      <vt:lpstr>CXPgM!Druckbereich</vt:lpstr>
      <vt:lpstr>CXPM!Druckbereich</vt:lpstr>
      <vt:lpstr>'Edu1'!Druckbereich</vt:lpstr>
      <vt:lpstr>'Edu2'!Druckbereich</vt:lpstr>
      <vt:lpstr>'Edu3'!Druckbereich</vt:lpstr>
      <vt:lpstr>'Edu4'!Druckbereich</vt:lpstr>
      <vt:lpstr>'Edu5'!Druckbereich</vt:lpstr>
      <vt:lpstr>'Edu6'!Druckbereich</vt:lpstr>
      <vt:lpstr>'Edu7'!Druckbereich</vt:lpstr>
      <vt:lpstr>Exp!Druckbereich</vt:lpstr>
      <vt:lpstr>Pers!Druckbereich</vt:lpstr>
      <vt:lpstr>PfM!Druckbereich</vt:lpstr>
      <vt:lpstr>PgM!Druckbereich</vt:lpstr>
      <vt:lpstr>PM!Druckbereich</vt:lpstr>
      <vt:lpstr>Pos!Druckbereich</vt:lpstr>
      <vt:lpstr>SAPfM!Druckbereich</vt:lpstr>
      <vt:lpstr>SAPgM!Druckbereich</vt:lpstr>
      <vt:lpstr>SAPM!Druckbereich</vt:lpstr>
      <vt:lpstr>Sum!Druckbereich</vt:lpstr>
      <vt:lpstr>Tips!Druckbereich</vt:lpstr>
      <vt:lpstr>Vorgaben!Druckbereich</vt:lpstr>
      <vt:lpstr>Exp!Drucktitel</vt:lpstr>
      <vt:lpstr>'Edu1'!Empfehlung</vt:lpstr>
      <vt:lpstr>'Edu2'!Empfehlung</vt:lpstr>
      <vt:lpstr>'Edu3'!Empfehlung</vt:lpstr>
      <vt:lpstr>'Edu4'!Empfehlung</vt:lpstr>
      <vt:lpstr>'Edu5'!Empfehlung</vt:lpstr>
      <vt:lpstr>'Edu6'!Empfehlung</vt:lpstr>
      <vt:lpstr>'Edu7'!Empfehlung</vt:lpstr>
      <vt:lpstr>Tips!Empfehlung</vt:lpstr>
      <vt:lpstr>EmpfehlungRez</vt:lpstr>
      <vt:lpstr>'Edu1'!Entscheid</vt:lpstr>
      <vt:lpstr>'Edu2'!Entscheid</vt:lpstr>
      <vt:lpstr>'Edu3'!Entscheid</vt:lpstr>
      <vt:lpstr>'Edu4'!Entscheid</vt:lpstr>
      <vt:lpstr>'Edu5'!Entscheid</vt:lpstr>
      <vt:lpstr>'Edu6'!Entscheid</vt:lpstr>
      <vt:lpstr>'Edu7'!Entscheid</vt:lpstr>
      <vt:lpstr>Tips!Entscheid</vt:lpstr>
      <vt:lpstr>Entscheid</vt:lpstr>
      <vt:lpstr>Entscheid2</vt:lpstr>
      <vt:lpstr>InvoiceAdditionalDetails</vt:lpstr>
      <vt:lpstr>InvoiceRecipient</vt:lpstr>
      <vt:lpstr>Kompetenzzuordnung</vt:lpstr>
      <vt:lpstr>Komplexität</vt:lpstr>
      <vt:lpstr>'Edu1'!Level</vt:lpstr>
      <vt:lpstr>'Edu2'!Level</vt:lpstr>
      <vt:lpstr>'Edu3'!Level</vt:lpstr>
      <vt:lpstr>'Edu4'!Level</vt:lpstr>
      <vt:lpstr>'Edu5'!Level</vt:lpstr>
      <vt:lpstr>'Edu6'!Level</vt:lpstr>
      <vt:lpstr>'Edu7'!Level</vt:lpstr>
      <vt:lpstr>Tips!Level</vt:lpstr>
      <vt:lpstr>Level</vt:lpstr>
      <vt:lpstr>'Edu1'!Personentage</vt:lpstr>
      <vt:lpstr>'Edu2'!Personentage</vt:lpstr>
      <vt:lpstr>'Edu3'!Personentage</vt:lpstr>
      <vt:lpstr>'Edu4'!Personentage</vt:lpstr>
      <vt:lpstr>'Edu5'!Personentage</vt:lpstr>
      <vt:lpstr>'Edu6'!Personentage</vt:lpstr>
      <vt:lpstr>'Edu7'!Personentage</vt:lpstr>
      <vt:lpstr>Tips!Personentage</vt:lpstr>
      <vt:lpstr>PreviousCertificationExpirationDate</vt:lpstr>
      <vt:lpstr>PreviousCertificationLevel</vt:lpstr>
      <vt:lpstr>PreviousCertificationNumber</vt:lpstr>
      <vt:lpstr>Projektarten</vt:lpstr>
      <vt:lpstr>'Edu1'!Projektrollen</vt:lpstr>
      <vt:lpstr>'Edu2'!Projektrollen</vt:lpstr>
      <vt:lpstr>'Edu3'!Projektrollen</vt:lpstr>
      <vt:lpstr>'Edu4'!Projektrollen</vt:lpstr>
      <vt:lpstr>'Edu5'!Projektrollen</vt:lpstr>
      <vt:lpstr>'Edu6'!Projektrollen</vt:lpstr>
      <vt:lpstr>'Edu7'!Projektrollen</vt:lpstr>
      <vt:lpstr>Tips!Projektrollen</vt:lpstr>
      <vt:lpstr>Projektrollen</vt:lpstr>
      <vt:lpstr>'Edu1'!Rechnung_an</vt:lpstr>
      <vt:lpstr>'Edu2'!Rechnung_an</vt:lpstr>
      <vt:lpstr>'Edu3'!Rechnung_an</vt:lpstr>
      <vt:lpstr>'Edu4'!Rechnung_an</vt:lpstr>
      <vt:lpstr>'Edu5'!Rechnung_an</vt:lpstr>
      <vt:lpstr>'Edu6'!Rechnung_an</vt:lpstr>
      <vt:lpstr>'Edu7'!Rechnung_an</vt:lpstr>
      <vt:lpstr>Tips!Rechnung_an</vt:lpstr>
      <vt:lpstr>Rechnung_an</vt:lpstr>
      <vt:lpstr>'Edu1'!Rollen</vt:lpstr>
      <vt:lpstr>'Edu2'!Rollen</vt:lpstr>
      <vt:lpstr>'Edu3'!Rollen</vt:lpstr>
      <vt:lpstr>'Edu4'!Rollen</vt:lpstr>
      <vt:lpstr>'Edu5'!Rollen</vt:lpstr>
      <vt:lpstr>'Edu6'!Rollen</vt:lpstr>
      <vt:lpstr>'Edu7'!Rollen</vt:lpstr>
      <vt:lpstr>Tips!Rollen</vt:lpstr>
      <vt:lpstr>Rollen</vt:lpstr>
      <vt:lpstr>Selbstbeurteilung</vt:lpstr>
      <vt:lpstr>'Edu1'!Sprachen</vt:lpstr>
      <vt:lpstr>'Edu2'!Sprachen</vt:lpstr>
      <vt:lpstr>'Edu3'!Sprachen</vt:lpstr>
      <vt:lpstr>'Edu4'!Sprachen</vt:lpstr>
      <vt:lpstr>'Edu5'!Sprachen</vt:lpstr>
      <vt:lpstr>'Edu6'!Sprachen</vt:lpstr>
      <vt:lpstr>'Edu7'!Sprachen</vt:lpstr>
      <vt:lpstr>Tips!Sprachen</vt:lpstr>
      <vt:lpstr>Sprachen</vt:lpstr>
      <vt:lpstr>'Edu1'!Zertifikat</vt:lpstr>
      <vt:lpstr>'Edu2'!Zertifikat</vt:lpstr>
      <vt:lpstr>'Edu3'!Zertifikat</vt:lpstr>
      <vt:lpstr>'Edu4'!Zertifikat</vt:lpstr>
      <vt:lpstr>'Edu5'!Zertifikat</vt:lpstr>
      <vt:lpstr>'Edu6'!Zertifikat</vt:lpstr>
      <vt:lpstr>'Edu7'!Zertifikat</vt:lpstr>
      <vt:lpstr>Tips!Zertifikat</vt:lpstr>
      <vt:lpstr>Zertifikat</vt:lpstr>
      <vt:lpstr>'Edu1'!Zertifikate</vt:lpstr>
      <vt:lpstr>'Edu2'!Zertifikate</vt:lpstr>
      <vt:lpstr>'Edu3'!Zertifikate</vt:lpstr>
      <vt:lpstr>'Edu4'!Zertifikate</vt:lpstr>
      <vt:lpstr>'Edu5'!Zertifikate</vt:lpstr>
      <vt:lpstr>'Edu6'!Zertifikate</vt:lpstr>
      <vt:lpstr>'Edu7'!Zertifikate</vt:lpstr>
      <vt:lpstr>Tips!Zertifikate</vt:lpstr>
      <vt:lpstr>Zertifikate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2019-01-11T17:55:23Z</cp:lastPrinted>
  <dcterms:created xsi:type="dcterms:W3CDTF">2010-05-03T13:28:30Z</dcterms:created>
  <dcterms:modified xsi:type="dcterms:W3CDTF">2021-06-28T16:27:40Z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0x0101005BA6AD6FDACBFB46BA7650EAF4F6AC41</vt:lpwstr>
  </property>
  <property fmtid="{D5CDD505-2E9C-101B-9397-08002B2CF9AE}" pid="3" name="AuthorIds_UIVersion_512">
    <vt:lpwstr>15</vt:lpwstr>
  </property>
  <property fmtid="{D5CDD505-2E9C-101B-9397-08002B2CF9AE}" pid="4" name="AuthorIds_UIVersion_1536">
    <vt:lpwstr>15</vt:lpwstr>
  </property>
</Properties>
</file>