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updateLinks="never" codeName="DieseArbeitsmappe" defaultThemeVersion="124226"/>
  <mc:AlternateContent xmlns:mc="http://schemas.openxmlformats.org/markup-compatibility/2006">
    <mc:Choice Requires="x15">
      <x15ac:absPath xmlns:x15ac="http://schemas.microsoft.com/office/spreadsheetml/2010/11/ac" url="C:\Users\Jean-PierreWidmann\Documents\VZPM\Projekte\CH-IPMA ICR4-ICB4\TP Prozesse\Lieferobjekte\Rezertifizierung\"/>
    </mc:Choice>
  </mc:AlternateContent>
  <xr:revisionPtr revIDLastSave="0" documentId="13_ncr:1_{B5649EDE-3EEA-4E1F-8AEC-9ABBB6F258B5}" xr6:coauthVersionLast="45" xr6:coauthVersionMax="45" xr10:uidLastSave="{00000000-0000-0000-0000-000000000000}"/>
  <workbookProtection workbookAlgorithmName="SHA-512" workbookHashValue="TUoQaAypic9lSbIYScaVC4jDa41lGbs/1kDdi9cDekk0c1ncGvXT3sGoEQPeuE2CpoPWR4n4ukS07qQMSF/OnA==" workbookSaltValue="YS5PS2ZVCBo+ZMST4SNrbQ==" workbookSpinCount="100000" lockStructure="1"/>
  <bookViews>
    <workbookView xWindow="4035" yWindow="3630" windowWidth="28800" windowHeight="15435" xr2:uid="{00000000-000D-0000-FFFF-FFFF00000000}"/>
  </bookViews>
  <sheets>
    <sheet name="Tips" sheetId="18" r:id="rId1"/>
    <sheet name="Pers" sheetId="13" r:id="rId2"/>
    <sheet name="Sum" sheetId="17" r:id="rId3"/>
    <sheet name="Pos" sheetId="20" r:id="rId4"/>
    <sheet name="Edu1" sheetId="38" r:id="rId5"/>
    <sheet name="Edu2" sheetId="39" r:id="rId6"/>
    <sheet name="Edu3" sheetId="40" r:id="rId7"/>
    <sheet name="Edu4" sheetId="41" r:id="rId8"/>
    <sheet name="Edu5" sheetId="42" r:id="rId9"/>
    <sheet name="Edu6" sheetId="43" r:id="rId10"/>
    <sheet name="Edu7" sheetId="44" r:id="rId11"/>
    <sheet name="MP" sheetId="4" r:id="rId12"/>
    <sheet name="MPg" sheetId="23" r:id="rId13"/>
    <sheet name="MPf" sheetId="24" r:id="rId14"/>
    <sheet name="SAMP" sheetId="26" r:id="rId15"/>
    <sheet name="SAMPg" sheetId="27" r:id="rId16"/>
    <sheet name="SAMPf" sheetId="28" r:id="rId17"/>
    <sheet name="CXMP" sheetId="25" r:id="rId18"/>
    <sheet name="CXMPg" sheetId="29" r:id="rId19"/>
    <sheet name="CXMPf" sheetId="30" r:id="rId20"/>
    <sheet name="Admin" sheetId="3" r:id="rId21"/>
    <sheet name="Exp" sheetId="19" state="hidden" r:id="rId22"/>
    <sheet name="Vorgaben" sheetId="2" state="hidden" r:id="rId23"/>
  </sheets>
  <externalReferences>
    <externalReference r:id="rId24"/>
    <externalReference r:id="rId25"/>
  </externalReferences>
  <definedNames>
    <definedName name="Anrede" localSheetId="4">[1]Vorgaben!$B$1:$B$2</definedName>
    <definedName name="Anrede" localSheetId="5">[1]Vorgaben!$B$1:$B$2</definedName>
    <definedName name="Anrede" localSheetId="6">[1]Vorgaben!$B$1:$B$2</definedName>
    <definedName name="Anrede" localSheetId="7">[1]Vorgaben!$B$1:$B$2</definedName>
    <definedName name="Anrede" localSheetId="8">[1]Vorgaben!$B$1:$B$2</definedName>
    <definedName name="Anrede" localSheetId="9">[1]Vorgaben!$B$1:$B$2</definedName>
    <definedName name="Anrede" localSheetId="10">[1]Vorgaben!$B$1:$B$2</definedName>
    <definedName name="Anrede">Vorgaben!$B$1:$B$2</definedName>
    <definedName name="Antragsprüfer">Vorgaben!$B$137:$B$143</definedName>
    <definedName name="Beschluss" localSheetId="4">[1]Vorgaben!$B$79:$B$80</definedName>
    <definedName name="Beschluss" localSheetId="5">[1]Vorgaben!$B$79:$B$80</definedName>
    <definedName name="Beschluss" localSheetId="6">[1]Vorgaben!$B$79:$B$80</definedName>
    <definedName name="Beschluss" localSheetId="7">[1]Vorgaben!$B$79:$B$80</definedName>
    <definedName name="Beschluss" localSheetId="8">[1]Vorgaben!$B$79:$B$80</definedName>
    <definedName name="Beschluss" localSheetId="9">[1]Vorgaben!$B$79:$B$80</definedName>
    <definedName name="Beschluss" localSheetId="10">[1]Vorgaben!$B$79:$B$80</definedName>
    <definedName name="Beschluss">Vorgaben!$B$69:$B$70</definedName>
    <definedName name="BillingAddressLine1">Pers!$D$62</definedName>
    <definedName name="BillingAddressLine2">Pers!$D$63</definedName>
    <definedName name="BillingCountry">Pers!$D$68</definedName>
    <definedName name="BillingLocality">Pers!$D$67</definedName>
    <definedName name="BillingPoBox">Pers!$D$65</definedName>
    <definedName name="BillingPostcode">Pers!$D$66</definedName>
    <definedName name="BillingStreetAndNumber">Pers!$D$64</definedName>
    <definedName name="Branchen" localSheetId="4">[1]Vorgaben!$B$4:$B$17</definedName>
    <definedName name="Branchen" localSheetId="5">[1]Vorgaben!$B$4:$B$17</definedName>
    <definedName name="Branchen" localSheetId="6">[1]Vorgaben!$B$4:$B$17</definedName>
    <definedName name="Branchen" localSheetId="7">[1]Vorgaben!$B$4:$B$17</definedName>
    <definedName name="Branchen" localSheetId="8">[1]Vorgaben!$B$4:$B$17</definedName>
    <definedName name="Branchen" localSheetId="9">[1]Vorgaben!$B$4:$B$17</definedName>
    <definedName name="Branchen" localSheetId="10">[1]Vorgaben!$B$4:$B$17</definedName>
    <definedName name="Branchen">Vorgaben!$B$4:$B$17</definedName>
    <definedName name="CandidateAddressLine1">Pers!$D$32</definedName>
    <definedName name="CandidateBirthday">Pers!$D$27</definedName>
    <definedName name="CandidateCountry">Pers!$D$37</definedName>
    <definedName name="CandidateEmail">Pers!$D$40</definedName>
    <definedName name="CandidateFunction">Pers!$D$24</definedName>
    <definedName name="CandidateLocality">Pers!$D$36</definedName>
    <definedName name="CandidateMobilePhone">Pers!$D$39</definedName>
    <definedName name="CandidateName">Pers!$D$26</definedName>
    <definedName name="CandidateNationality">Pers!$D$28</definedName>
    <definedName name="CandidatePhone">Pers!$D$38</definedName>
    <definedName name="CandidatePlaceOfBirth">Pers!$D$29</definedName>
    <definedName name="CandidatePoBox">Pers!$D$34</definedName>
    <definedName name="CandidatePostcode">Pers!$D$35</definedName>
    <definedName name="CandidateStreetAndNumber">Pers!$D$33</definedName>
    <definedName name="CandidateSurname">Pers!$D$25</definedName>
    <definedName name="CandidateTitle">Pers!$D$23</definedName>
    <definedName name="CertCertificate">Pers!$D$13</definedName>
    <definedName name="CertLanguageCertificate">Pers!$D$14</definedName>
    <definedName name="CertLevel">Pers!$D$12</definedName>
    <definedName name="CompanyAddressLine1">Pers!$D$46</definedName>
    <definedName name="CompanyCountry">Pers!$D$51</definedName>
    <definedName name="CompanyDepartment">Pers!$D$45</definedName>
    <definedName name="CompanyEmail">Pers!$D$54</definedName>
    <definedName name="CompanyIndustry">Pers!$D$43</definedName>
    <definedName name="CompanyLocality">Pers!$D$50</definedName>
    <definedName name="CompanyMobilePhone">Pers!$D$53</definedName>
    <definedName name="CompanyName">Pers!$D$44</definedName>
    <definedName name="CompanyPhone">Pers!$D$52</definedName>
    <definedName name="CompanyPoBox">Pers!$D$48</definedName>
    <definedName name="CompanyPostcode">Pers!$D$49</definedName>
    <definedName name="CompanyStreetAndNumber">Pers!$D$47</definedName>
    <definedName name="Dokumentenart">Vorgaben!$B$145:$B$148</definedName>
    <definedName name="_xlnm.Print_Area" localSheetId="20">Admin!$A$2:$E$20</definedName>
    <definedName name="_xlnm.Print_Area" localSheetId="17">CXMP!$A$1:$J$49</definedName>
    <definedName name="_xlnm.Print_Area" localSheetId="19">CXMPf!$A$1:$J$44</definedName>
    <definedName name="_xlnm.Print_Area" localSheetId="18">CXMPg!$A$1:$J$46</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'Edu6'!$A$1:$K$34</definedName>
    <definedName name="_xlnm.Print_Area" localSheetId="10">'Edu7'!$A$1:$J$31</definedName>
    <definedName name="_xlnm.Print_Area" localSheetId="21">Exp!$A$1:$BU$74</definedName>
    <definedName name="_xlnm.Print_Area" localSheetId="11">MP!$A$1:$K$415</definedName>
    <definedName name="_xlnm.Print_Area" localSheetId="13">MPf!$A$1:$M$245</definedName>
    <definedName name="_xlnm.Print_Area" localSheetId="12">MPg!$A$1:$M$245</definedName>
    <definedName name="_xlnm.Print_Area" localSheetId="1">Pers!$A$1:$L$72</definedName>
    <definedName name="_xlnm.Print_Area" localSheetId="3">Pos!$A$1:$K$13</definedName>
    <definedName name="_xlnm.Print_Area" localSheetId="14">SAMP!$A$1:$G$232</definedName>
    <definedName name="_xlnm.Print_Area" localSheetId="16">SAMPf!$A$1:$G$212</definedName>
    <definedName name="_xlnm.Print_Area" localSheetId="15">SAMPg!$A$1:$G$237</definedName>
    <definedName name="_xlnm.Print_Area" localSheetId="2">Sum!$A$1:$I$49</definedName>
    <definedName name="_xlnm.Print_Area" localSheetId="0">Tips!$A$1:$D$17</definedName>
    <definedName name="_xlnm.Print_Area" localSheetId="22">Vorgaben!$A$1:$B$70</definedName>
    <definedName name="_xlnm.Print_Titles" localSheetId="21">Exp!$A:$H,Exp!$1:$9</definedName>
    <definedName name="Empfehlung" localSheetId="4">[1]Vorgaben!$B$76:$B$77</definedName>
    <definedName name="Empfehlung" localSheetId="5">[1]Vorgaben!$B$76:$B$77</definedName>
    <definedName name="Empfehlung" localSheetId="6">[1]Vorgaben!$B$76:$B$77</definedName>
    <definedName name="Empfehlung" localSheetId="7">[1]Vorgaben!$B$76:$B$77</definedName>
    <definedName name="Empfehlung" localSheetId="8">[1]Vorgaben!$B$76:$B$77</definedName>
    <definedName name="Empfehlung" localSheetId="9">[1]Vorgaben!$B$76:$B$77</definedName>
    <definedName name="Empfehlung" localSheetId="10">[1]Vorgaben!$B$76:$B$77</definedName>
    <definedName name="EmpfehlungRez">Vorgaben!$B$134:$B$135</definedName>
    <definedName name="Entscheid" localSheetId="4">[1]Vorgaben!$B$73:$B$74</definedName>
    <definedName name="Entscheid" localSheetId="5">[1]Vorgaben!$B$73:$B$74</definedName>
    <definedName name="Entscheid" localSheetId="6">[1]Vorgaben!$B$73:$B$74</definedName>
    <definedName name="Entscheid" localSheetId="7">[1]Vorgaben!$B$73:$B$74</definedName>
    <definedName name="Entscheid" localSheetId="8">[1]Vorgaben!$B$73:$B$74</definedName>
    <definedName name="Entscheid" localSheetId="9">[1]Vorgaben!$B$73:$B$74</definedName>
    <definedName name="Entscheid" localSheetId="10">[1]Vorgaben!$B$73:$B$74</definedName>
    <definedName name="Entscheid">Vorgaben!$B$66:$B$67</definedName>
    <definedName name="Entscheid2">Vorgaben!$B$150:$B$151</definedName>
    <definedName name="InvoiceAdditionalDetails">Pers!$D$58</definedName>
    <definedName name="InvoiceRecipient">Pers!$D$57</definedName>
    <definedName name="Jahre" localSheetId="17">Vorgaben!#REF!</definedName>
    <definedName name="Jahre" localSheetId="19">Vorgaben!#REF!</definedName>
    <definedName name="Jahre" localSheetId="18">Vorgaben!#REF!</definedName>
    <definedName name="Jahre" localSheetId="14">Vorgaben!#REF!</definedName>
    <definedName name="Jahre" localSheetId="16">Vorgaben!#REF!</definedName>
    <definedName name="Jahre" localSheetId="15">Vorgaben!#REF!</definedName>
    <definedName name="Jahre">Vorgaben!#REF!</definedName>
    <definedName name="Kompetenzzuordnung">Vorgaben!$B$100:$B$132</definedName>
    <definedName name="Komplexität">Vorgaben!$B$20:$B$40</definedName>
    <definedName name="Level" localSheetId="4">[1]Vorgaben!$B$19:$B$21</definedName>
    <definedName name="Level" localSheetId="5">[1]Vorgaben!$B$19:$B$21</definedName>
    <definedName name="Level" localSheetId="6">[1]Vorgaben!$B$19:$B$21</definedName>
    <definedName name="Level" localSheetId="7">[1]Vorgaben!$B$19:$B$21</definedName>
    <definedName name="Level" localSheetId="8">[1]Vorgaben!$B$19:$B$21</definedName>
    <definedName name="Level" localSheetId="9">[1]Vorgaben!$B$19:$B$21</definedName>
    <definedName name="Level" localSheetId="10">[1]Vorgaben!$B$19:$B$21</definedName>
    <definedName name="Level">Vorgaben!$B$19:$B$21</definedName>
    <definedName name="Personentage" localSheetId="17">Vorgaben!#REF!</definedName>
    <definedName name="Personentage" localSheetId="19">Vorgaben!#REF!</definedName>
    <definedName name="Personentage" localSheetId="18">Vorgaben!#REF!</definedName>
    <definedName name="Personentage" localSheetId="4">[1]Vorgaben!$B$68:$B$71</definedName>
    <definedName name="Personentage" localSheetId="5">[1]Vorgaben!$B$68:$B$71</definedName>
    <definedName name="Personentage" localSheetId="6">[1]Vorgaben!$B$68:$B$71</definedName>
    <definedName name="Personentage" localSheetId="7">[1]Vorgaben!$B$68:$B$71</definedName>
    <definedName name="Personentage" localSheetId="8">[1]Vorgaben!$B$68:$B$71</definedName>
    <definedName name="Personentage" localSheetId="9">[1]Vorgaben!$B$68:$B$71</definedName>
    <definedName name="Personentage" localSheetId="10">[1]Vorgaben!$B$68:$B$71</definedName>
    <definedName name="Personentage" localSheetId="14">Vorgaben!#REF!</definedName>
    <definedName name="Personentage" localSheetId="16">Vorgaben!#REF!</definedName>
    <definedName name="Personentage" localSheetId="15">Vorgaben!#REF!</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 localSheetId="4">[1]Vorgaben!$B$86:$B$98</definedName>
    <definedName name="Projektarten" localSheetId="5">[1]Vorgaben!$B$86:$B$98</definedName>
    <definedName name="Projektarten" localSheetId="6">[1]Vorgaben!$B$86:$B$98</definedName>
    <definedName name="Projektarten" localSheetId="7">[1]Vorgaben!$B$86:$B$98</definedName>
    <definedName name="Projektarten" localSheetId="8">[1]Vorgaben!$B$86:$B$98</definedName>
    <definedName name="Projektarten" localSheetId="9">[1]Vorgaben!$B$86:$B$98</definedName>
    <definedName name="Projektarten" localSheetId="10">[1]Vorgaben!$B$86:$B$98</definedName>
    <definedName name="Projektarten">Vorgaben!$B$86:$B$98</definedName>
    <definedName name="Projektrollen" localSheetId="4">[1]Vorgaben!$B$82:$B$98</definedName>
    <definedName name="Projektrollen" localSheetId="5">[1]Vorgaben!$B$82:$B$98</definedName>
    <definedName name="Projektrollen" localSheetId="6">[1]Vorgaben!$B$82:$B$98</definedName>
    <definedName name="Projektrollen" localSheetId="7">[1]Vorgaben!$B$82:$B$98</definedName>
    <definedName name="Projektrollen" localSheetId="8">[1]Vorgaben!$B$82:$B$98</definedName>
    <definedName name="Projektrollen" localSheetId="9">[1]Vorgaben!$B$82:$B$98</definedName>
    <definedName name="Projektrollen" localSheetId="10">[1]Vorgaben!$B$82:$B$98</definedName>
    <definedName name="Projektrollen">Vorgaben!$B$72:$B$84</definedName>
    <definedName name="Rechnung_an" localSheetId="4">[1]Vorgaben!$B$39:$B$41</definedName>
    <definedName name="Rechnung_an" localSheetId="5">[1]Vorgaben!$B$39:$B$41</definedName>
    <definedName name="Rechnung_an" localSheetId="6">[1]Vorgaben!$B$39:$B$41</definedName>
    <definedName name="Rechnung_an" localSheetId="7">[1]Vorgaben!$B$39:$B$41</definedName>
    <definedName name="Rechnung_an" localSheetId="8">[1]Vorgaben!$B$39:$B$41</definedName>
    <definedName name="Rechnung_an" localSheetId="9">[1]Vorgaben!$B$39:$B$41</definedName>
    <definedName name="Rechnung_an" localSheetId="10">[1]Vorgaben!$B$39:$B$41</definedName>
    <definedName name="Rechnung_an">Vorgaben!$B$44:$B$46</definedName>
    <definedName name="Rollen" localSheetId="4">[1]Vorgaben!$B$48:$B$66</definedName>
    <definedName name="Rollen" localSheetId="5">[1]Vorgaben!$B$48:$B$66</definedName>
    <definedName name="Rollen" localSheetId="6">[1]Vorgaben!$B$48:$B$66</definedName>
    <definedName name="Rollen" localSheetId="7">[1]Vorgaben!$B$48:$B$66</definedName>
    <definedName name="Rollen" localSheetId="8">[1]Vorgaben!$B$48:$B$66</definedName>
    <definedName name="Rollen" localSheetId="9">[1]Vorgaben!$B$48:$B$66</definedName>
    <definedName name="Rollen" localSheetId="10">[1]Vorgaben!$B$48:$B$66</definedName>
    <definedName name="Rollen">Vorgaben!$B$48:$B$64</definedName>
    <definedName name="Selbstbeurteilung">Vorgaben!$B$44:$B$46</definedName>
    <definedName name="Sprachen" localSheetId="4">[1]Vorgaben!$B$35:$B$37</definedName>
    <definedName name="Sprachen" localSheetId="5">[1]Vorgaben!$B$35:$B$37</definedName>
    <definedName name="Sprachen" localSheetId="6">[1]Vorgaben!$B$35:$B$37</definedName>
    <definedName name="Sprachen" localSheetId="7">[1]Vorgaben!$B$35:$B$37</definedName>
    <definedName name="Sprachen" localSheetId="8">[1]Vorgaben!$B$35:$B$37</definedName>
    <definedName name="Sprachen" localSheetId="9">[1]Vorgaben!$B$35:$B$37</definedName>
    <definedName name="Sprachen" localSheetId="10">[1]Vorgaben!$B$35:$B$37</definedName>
    <definedName name="Sprachen">Vorgaben!$B$40:$B$42</definedName>
    <definedName name="Verlängerung">Vorgaben!#REF!</definedName>
    <definedName name="Verlängerungsentscheid">Vorgaben!#REF!</definedName>
    <definedName name="Zertifikat" localSheetId="4">[1]Vorgaben!$B$31:$B$33</definedName>
    <definedName name="Zertifikat" localSheetId="5">[1]Vorgaben!$B$31:$B$33</definedName>
    <definedName name="Zertifikat" localSheetId="6">[1]Vorgaben!$B$31:$B$33</definedName>
    <definedName name="Zertifikat" localSheetId="7">[1]Vorgaben!$B$31:$B$33</definedName>
    <definedName name="Zertifikat" localSheetId="8">[1]Vorgaben!$B$31:$B$33</definedName>
    <definedName name="Zertifikat" localSheetId="9">[1]Vorgaben!$B$31:$B$33</definedName>
    <definedName name="Zertifikat" localSheetId="10">[1]Vorgaben!$B$31:$B$33</definedName>
    <definedName name="Zertifikat">Vorgaben!$B$31:$B$38</definedName>
    <definedName name="Zertifikate" localSheetId="4">[1]Vorgaben!$B$23:$B$29</definedName>
    <definedName name="Zertifikate" localSheetId="5">[1]Vorgaben!$B$23:$B$29</definedName>
    <definedName name="Zertifikate" localSheetId="6">[1]Vorgaben!$B$23:$B$29</definedName>
    <definedName name="Zertifikate" localSheetId="7">[1]Vorgaben!$B$23:$B$29</definedName>
    <definedName name="Zertifikate" localSheetId="8">[1]Vorgaben!$B$23:$B$29</definedName>
    <definedName name="Zertifikate" localSheetId="9">[1]Vorgaben!$B$23:$B$29</definedName>
    <definedName name="Zertifikate" localSheetId="10">[1]Vorgaben!$B$23:$B$29</definedName>
    <definedName name="Zertifikate">Vorgaben!$B$23:$B$29</definedName>
    <definedName name="Zulassung">Vorgaben!#REF!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37" i="24" l="1"/>
  <c r="P236" i="24"/>
  <c r="P235" i="24"/>
  <c r="P234" i="24"/>
  <c r="P233" i="24"/>
  <c r="P232" i="24"/>
  <c r="P231" i="24"/>
  <c r="P230" i="24"/>
  <c r="P229" i="24"/>
  <c r="P228" i="24"/>
  <c r="P227" i="24"/>
  <c r="P226" i="24"/>
  <c r="P225" i="24"/>
  <c r="P224" i="24"/>
  <c r="P223" i="24"/>
  <c r="P222" i="24"/>
  <c r="P221" i="24"/>
  <c r="P220" i="24"/>
  <c r="P219" i="24"/>
  <c r="P218" i="24"/>
  <c r="P217" i="24"/>
  <c r="P216" i="24"/>
  <c r="P215" i="24"/>
  <c r="P214" i="24"/>
  <c r="P213" i="24"/>
  <c r="P212" i="24"/>
  <c r="P211" i="24"/>
  <c r="P210" i="24"/>
  <c r="P209" i="24"/>
  <c r="R207" i="24" s="1"/>
  <c r="P208" i="24"/>
  <c r="P157" i="24"/>
  <c r="P156" i="24"/>
  <c r="P155" i="24"/>
  <c r="P154" i="24"/>
  <c r="P153" i="24"/>
  <c r="P152" i="24"/>
  <c r="P151" i="24"/>
  <c r="P150" i="24"/>
  <c r="P149" i="24"/>
  <c r="P148" i="24"/>
  <c r="P147" i="24"/>
  <c r="P146" i="24"/>
  <c r="P145" i="24"/>
  <c r="P144" i="24"/>
  <c r="P143" i="24"/>
  <c r="P142" i="24"/>
  <c r="P141" i="24"/>
  <c r="P140" i="24"/>
  <c r="P139" i="24"/>
  <c r="P138" i="24"/>
  <c r="P137" i="24"/>
  <c r="P136" i="24"/>
  <c r="P135" i="24"/>
  <c r="P134" i="24"/>
  <c r="P133" i="24"/>
  <c r="P132" i="24"/>
  <c r="P131" i="24"/>
  <c r="P130" i="24"/>
  <c r="P129" i="24"/>
  <c r="P128" i="24"/>
  <c r="R127" i="24" s="1"/>
  <c r="P77" i="24"/>
  <c r="P76" i="24"/>
  <c r="P75" i="24"/>
  <c r="P74" i="24"/>
  <c r="P73" i="24"/>
  <c r="P72" i="24"/>
  <c r="P71" i="24"/>
  <c r="P70" i="24"/>
  <c r="P69" i="24"/>
  <c r="P68" i="24"/>
  <c r="P67" i="24"/>
  <c r="P66" i="24"/>
  <c r="P65" i="24"/>
  <c r="P64" i="24"/>
  <c r="P63" i="24"/>
  <c r="P62" i="24"/>
  <c r="P61" i="24"/>
  <c r="P60" i="24"/>
  <c r="P59" i="24"/>
  <c r="P58" i="24"/>
  <c r="P57" i="24"/>
  <c r="P56" i="24"/>
  <c r="P55" i="24"/>
  <c r="P54" i="24"/>
  <c r="P53" i="24"/>
  <c r="P52" i="24"/>
  <c r="P51" i="24"/>
  <c r="P50" i="24"/>
  <c r="P49" i="24"/>
  <c r="P48" i="24"/>
  <c r="P237" i="23"/>
  <c r="P236" i="23"/>
  <c r="P235" i="23"/>
  <c r="P234" i="23"/>
  <c r="P233" i="23"/>
  <c r="P232" i="23"/>
  <c r="P231" i="23"/>
  <c r="P230" i="23"/>
  <c r="P229" i="23"/>
  <c r="P228" i="23"/>
  <c r="P227" i="23"/>
  <c r="P226" i="23"/>
  <c r="P225" i="23"/>
  <c r="P224" i="23"/>
  <c r="P223" i="23"/>
  <c r="P222" i="23"/>
  <c r="P221" i="23"/>
  <c r="P220" i="23"/>
  <c r="P219" i="23"/>
  <c r="P218" i="23"/>
  <c r="P217" i="23"/>
  <c r="P216" i="23"/>
  <c r="P215" i="23"/>
  <c r="P214" i="23"/>
  <c r="P213" i="23"/>
  <c r="P212" i="23"/>
  <c r="P211" i="23"/>
  <c r="P210" i="23"/>
  <c r="P209" i="23"/>
  <c r="P208" i="23"/>
  <c r="P157" i="23"/>
  <c r="P156" i="23"/>
  <c r="P155" i="23"/>
  <c r="P154" i="23"/>
  <c r="P153" i="23"/>
  <c r="P152" i="23"/>
  <c r="P151" i="23"/>
  <c r="P150" i="23"/>
  <c r="P149" i="23"/>
  <c r="P148" i="23"/>
  <c r="P147" i="23"/>
  <c r="P146" i="23"/>
  <c r="P145" i="23"/>
  <c r="P144" i="23"/>
  <c r="P143" i="23"/>
  <c r="P142" i="23"/>
  <c r="P141" i="23"/>
  <c r="P140" i="23"/>
  <c r="P139" i="23"/>
  <c r="P138" i="23"/>
  <c r="P137" i="23"/>
  <c r="P136" i="23"/>
  <c r="P135" i="23"/>
  <c r="P134" i="23"/>
  <c r="P133" i="23"/>
  <c r="P132" i="23"/>
  <c r="P131" i="23"/>
  <c r="P130" i="23"/>
  <c r="R127" i="23" s="1"/>
  <c r="P129" i="23"/>
  <c r="P128" i="23"/>
  <c r="P77" i="23"/>
  <c r="P76" i="23"/>
  <c r="P75" i="23"/>
  <c r="P74" i="23"/>
  <c r="P73" i="23"/>
  <c r="P72" i="23"/>
  <c r="P71" i="23"/>
  <c r="P70" i="23"/>
  <c r="P69" i="23"/>
  <c r="P68" i="23"/>
  <c r="P67" i="23"/>
  <c r="P66" i="23"/>
  <c r="P65" i="23"/>
  <c r="P64" i="23"/>
  <c r="P63" i="23"/>
  <c r="P62" i="23"/>
  <c r="P61" i="23"/>
  <c r="P60" i="23"/>
  <c r="P59" i="23"/>
  <c r="P58" i="23"/>
  <c r="P57" i="23"/>
  <c r="P56" i="23"/>
  <c r="P55" i="23"/>
  <c r="P54" i="23"/>
  <c r="P53" i="23"/>
  <c r="P52" i="23"/>
  <c r="P51" i="23"/>
  <c r="P50" i="23"/>
  <c r="P49" i="23"/>
  <c r="P48" i="23"/>
  <c r="M393" i="4"/>
  <c r="O396" i="4" s="1"/>
  <c r="P396" i="4" s="1"/>
  <c r="M352" i="4"/>
  <c r="Q355" i="4" s="1"/>
  <c r="R355" i="4" s="1"/>
  <c r="M311" i="4"/>
  <c r="Q314" i="4" s="1"/>
  <c r="R314" i="4" s="1"/>
  <c r="M270" i="4"/>
  <c r="M272" i="4" s="1"/>
  <c r="N272" i="4" s="1"/>
  <c r="M229" i="4"/>
  <c r="O231" i="4" s="1"/>
  <c r="P231" i="4" s="1"/>
  <c r="M188" i="4"/>
  <c r="Q191" i="4" s="1"/>
  <c r="R191" i="4" s="1"/>
  <c r="M147" i="4"/>
  <c r="O150" i="4" s="1"/>
  <c r="P150" i="4" s="1"/>
  <c r="M106" i="4"/>
  <c r="O109" i="4" s="1"/>
  <c r="P109" i="4" s="1"/>
  <c r="M65" i="4"/>
  <c r="O68" i="4" s="1"/>
  <c r="P68" i="4" s="1"/>
  <c r="M24" i="4"/>
  <c r="O27" i="4" s="1"/>
  <c r="P27" i="4" s="1"/>
  <c r="V127" i="24" l="1"/>
  <c r="V207" i="23"/>
  <c r="V47" i="23"/>
  <c r="V127" i="23"/>
  <c r="R47" i="23"/>
  <c r="R207" i="23"/>
  <c r="T47" i="23"/>
  <c r="T207" i="23"/>
  <c r="R47" i="24"/>
  <c r="V207" i="24"/>
  <c r="T207" i="24"/>
  <c r="T127" i="24"/>
  <c r="T47" i="24"/>
  <c r="V47" i="24"/>
  <c r="T127" i="23"/>
  <c r="O395" i="4"/>
  <c r="P395" i="4" s="1"/>
  <c r="O394" i="4"/>
  <c r="P394" i="4" s="1"/>
  <c r="Q395" i="4"/>
  <c r="R395" i="4" s="1"/>
  <c r="M394" i="4"/>
  <c r="N394" i="4" s="1"/>
  <c r="Q396" i="4"/>
  <c r="R396" i="4" s="1"/>
  <c r="Q394" i="4"/>
  <c r="R394" i="4" s="1"/>
  <c r="M396" i="4"/>
  <c r="N396" i="4" s="1"/>
  <c r="M395" i="4"/>
  <c r="N395" i="4" s="1"/>
  <c r="O353" i="4"/>
  <c r="P353" i="4" s="1"/>
  <c r="M354" i="4"/>
  <c r="N354" i="4" s="1"/>
  <c r="O355" i="4"/>
  <c r="P355" i="4" s="1"/>
  <c r="M355" i="4"/>
  <c r="N355" i="4" s="1"/>
  <c r="Q354" i="4"/>
  <c r="R354" i="4" s="1"/>
  <c r="Q353" i="4"/>
  <c r="R353" i="4" s="1"/>
  <c r="M353" i="4"/>
  <c r="N353" i="4" s="1"/>
  <c r="O354" i="4"/>
  <c r="P354" i="4" s="1"/>
  <c r="Q313" i="4"/>
  <c r="R313" i="4" s="1"/>
  <c r="O312" i="4"/>
  <c r="P312" i="4" s="1"/>
  <c r="Q312" i="4"/>
  <c r="R312" i="4" s="1"/>
  <c r="M313" i="4"/>
  <c r="N313" i="4" s="1"/>
  <c r="O314" i="4"/>
  <c r="P314" i="4" s="1"/>
  <c r="M314" i="4"/>
  <c r="N314" i="4" s="1"/>
  <c r="M312" i="4"/>
  <c r="N312" i="4" s="1"/>
  <c r="O313" i="4"/>
  <c r="P313" i="4" s="1"/>
  <c r="O271" i="4"/>
  <c r="P271" i="4" s="1"/>
  <c r="Q272" i="4"/>
  <c r="R272" i="4" s="1"/>
  <c r="Q271" i="4"/>
  <c r="R271" i="4" s="1"/>
  <c r="M273" i="4"/>
  <c r="N273" i="4" s="1"/>
  <c r="O273" i="4"/>
  <c r="P273" i="4" s="1"/>
  <c r="M271" i="4"/>
  <c r="N271" i="4" s="1"/>
  <c r="O272" i="4"/>
  <c r="P272" i="4" s="1"/>
  <c r="Q273" i="4"/>
  <c r="R273" i="4" s="1"/>
  <c r="O230" i="4"/>
  <c r="P230" i="4" s="1"/>
  <c r="Q232" i="4"/>
  <c r="R232" i="4" s="1"/>
  <c r="Q231" i="4"/>
  <c r="R231" i="4" s="1"/>
  <c r="Q230" i="4"/>
  <c r="R230" i="4" s="1"/>
  <c r="M232" i="4"/>
  <c r="N232" i="4" s="1"/>
  <c r="M231" i="4"/>
  <c r="N231" i="4" s="1"/>
  <c r="O232" i="4"/>
  <c r="P232" i="4" s="1"/>
  <c r="M230" i="4"/>
  <c r="N230" i="4" s="1"/>
  <c r="O189" i="4"/>
  <c r="P189" i="4" s="1"/>
  <c r="Q190" i="4"/>
  <c r="R190" i="4" s="1"/>
  <c r="Q189" i="4"/>
  <c r="R189" i="4" s="1"/>
  <c r="M191" i="4"/>
  <c r="N191" i="4" s="1"/>
  <c r="M190" i="4"/>
  <c r="N190" i="4" s="1"/>
  <c r="O191" i="4"/>
  <c r="P191" i="4" s="1"/>
  <c r="M189" i="4"/>
  <c r="N189" i="4" s="1"/>
  <c r="O190" i="4"/>
  <c r="P190" i="4" s="1"/>
  <c r="M148" i="4"/>
  <c r="N148" i="4" s="1"/>
  <c r="Q150" i="4"/>
  <c r="R150" i="4" s="1"/>
  <c r="O148" i="4"/>
  <c r="P148" i="4" s="1"/>
  <c r="Q149" i="4"/>
  <c r="R149" i="4" s="1"/>
  <c r="Q148" i="4"/>
  <c r="R148" i="4" s="1"/>
  <c r="O149" i="4"/>
  <c r="P149" i="4" s="1"/>
  <c r="M150" i="4"/>
  <c r="N150" i="4" s="1"/>
  <c r="M149" i="4"/>
  <c r="N149" i="4" s="1"/>
  <c r="M107" i="4"/>
  <c r="N107" i="4" s="1"/>
  <c r="Q107" i="4"/>
  <c r="R107" i="4" s="1"/>
  <c r="O108" i="4"/>
  <c r="P108" i="4" s="1"/>
  <c r="O107" i="4"/>
  <c r="P107" i="4" s="1"/>
  <c r="Q109" i="4"/>
  <c r="R109" i="4" s="1"/>
  <c r="Q108" i="4"/>
  <c r="R108" i="4" s="1"/>
  <c r="M109" i="4"/>
  <c r="N109" i="4" s="1"/>
  <c r="M108" i="4"/>
  <c r="N108" i="4" s="1"/>
  <c r="O67" i="4"/>
  <c r="P67" i="4" s="1"/>
  <c r="O66" i="4"/>
  <c r="P66" i="4" s="1"/>
  <c r="Q67" i="4"/>
  <c r="R67" i="4" s="1"/>
  <c r="M66" i="4"/>
  <c r="N66" i="4" s="1"/>
  <c r="Q68" i="4"/>
  <c r="R68" i="4" s="1"/>
  <c r="Q66" i="4"/>
  <c r="R66" i="4" s="1"/>
  <c r="M68" i="4"/>
  <c r="N68" i="4" s="1"/>
  <c r="M67" i="4"/>
  <c r="N67" i="4" s="1"/>
  <c r="M25" i="4"/>
  <c r="N25" i="4" s="1"/>
  <c r="O26" i="4"/>
  <c r="P26" i="4" s="1"/>
  <c r="Q27" i="4"/>
  <c r="R27" i="4" s="1"/>
  <c r="O25" i="4"/>
  <c r="P25" i="4" s="1"/>
  <c r="Q26" i="4"/>
  <c r="R26" i="4" s="1"/>
  <c r="Q25" i="4"/>
  <c r="R25" i="4" s="1"/>
  <c r="M27" i="4"/>
  <c r="N27" i="4" s="1"/>
  <c r="M26" i="4"/>
  <c r="N26" i="4" s="1"/>
  <c r="D78" i="17" l="1"/>
  <c r="F42" i="17" l="1"/>
  <c r="N9" i="13" l="1"/>
  <c r="D20" i="13" s="1"/>
  <c r="D18" i="13"/>
  <c r="D17" i="13"/>
  <c r="G30" i="44" l="1"/>
  <c r="G18" i="17" s="1"/>
  <c r="H18" i="17" s="1"/>
  <c r="H31" i="43"/>
  <c r="H29" i="43"/>
  <c r="H33" i="43" s="1"/>
  <c r="G17" i="17" s="1"/>
  <c r="H17" i="17" s="1"/>
  <c r="H18" i="43"/>
  <c r="H15" i="43"/>
  <c r="H13" i="43"/>
  <c r="H12" i="43"/>
  <c r="H10" i="43"/>
  <c r="H9" i="43"/>
  <c r="H7" i="43"/>
  <c r="H6" i="43"/>
  <c r="G9" i="42"/>
  <c r="G6" i="42"/>
  <c r="G82" i="41"/>
  <c r="G14" i="17" s="1"/>
  <c r="H14" i="17" s="1"/>
  <c r="G38" i="40"/>
  <c r="G13" i="17" s="1"/>
  <c r="H13" i="17" s="1"/>
  <c r="G82" i="39"/>
  <c r="G12" i="17" s="1"/>
  <c r="H12" i="17" s="1"/>
  <c r="G82" i="38"/>
  <c r="G11" i="17" s="1"/>
  <c r="G12" i="42" l="1"/>
  <c r="G15" i="17" s="1"/>
  <c r="H15" i="17" s="1"/>
  <c r="H11" i="17"/>
  <c r="H21" i="43"/>
  <c r="G16" i="17" s="1"/>
  <c r="H16" i="17" s="1"/>
  <c r="F199" i="28"/>
  <c r="I199" i="28" s="1"/>
  <c r="F193" i="28"/>
  <c r="F185" i="28"/>
  <c r="I185" i="28" s="1"/>
  <c r="F177" i="28"/>
  <c r="F171" i="28"/>
  <c r="F167" i="28"/>
  <c r="F161" i="28"/>
  <c r="F156" i="28"/>
  <c r="F152" i="28"/>
  <c r="F145" i="28"/>
  <c r="F141" i="28"/>
  <c r="I141" i="28" s="1"/>
  <c r="F136" i="28"/>
  <c r="F132" i="28"/>
  <c r="F127" i="28"/>
  <c r="F118" i="28"/>
  <c r="F110" i="28"/>
  <c r="F102" i="28"/>
  <c r="F95" i="28"/>
  <c r="F87" i="28"/>
  <c r="I87" i="28" s="1"/>
  <c r="F79" i="28"/>
  <c r="F71" i="28"/>
  <c r="F63" i="28"/>
  <c r="F55" i="28"/>
  <c r="F47" i="28"/>
  <c r="F40" i="28"/>
  <c r="F34" i="28"/>
  <c r="F25" i="28"/>
  <c r="I25" i="28" s="1"/>
  <c r="F17" i="28"/>
  <c r="F9" i="28"/>
  <c r="F226" i="27"/>
  <c r="I226" i="27" s="1"/>
  <c r="F219" i="27"/>
  <c r="F211" i="27"/>
  <c r="F203" i="27"/>
  <c r="F195" i="27"/>
  <c r="F189" i="27"/>
  <c r="I189" i="27" s="1"/>
  <c r="F181" i="27"/>
  <c r="F173" i="27"/>
  <c r="F168" i="27"/>
  <c r="F161" i="27"/>
  <c r="F155" i="27"/>
  <c r="F148" i="27"/>
  <c r="F140" i="27"/>
  <c r="F129" i="27"/>
  <c r="I129" i="27" s="1"/>
  <c r="F120" i="27"/>
  <c r="F112" i="27"/>
  <c r="F104" i="27"/>
  <c r="F97" i="27"/>
  <c r="F89" i="27"/>
  <c r="F81" i="27"/>
  <c r="F73" i="27"/>
  <c r="F65" i="27"/>
  <c r="I65" i="27" s="1"/>
  <c r="F57" i="27"/>
  <c r="F49" i="27"/>
  <c r="F42" i="27"/>
  <c r="F36" i="27"/>
  <c r="F27" i="27"/>
  <c r="I27" i="27" s="1"/>
  <c r="F17" i="27"/>
  <c r="F9" i="27"/>
  <c r="I9" i="27" s="1"/>
  <c r="F221" i="26"/>
  <c r="I221" i="26" s="1"/>
  <c r="F213" i="26"/>
  <c r="I213" i="26" s="1"/>
  <c r="F205" i="26"/>
  <c r="F196" i="26"/>
  <c r="F189" i="26"/>
  <c r="F181" i="26"/>
  <c r="F173" i="26"/>
  <c r="F165" i="26"/>
  <c r="F158" i="26"/>
  <c r="I158" i="26" s="1"/>
  <c r="F150" i="26"/>
  <c r="F143" i="26"/>
  <c r="F137" i="26"/>
  <c r="F129" i="26"/>
  <c r="F120" i="26"/>
  <c r="F112" i="26"/>
  <c r="F104" i="26"/>
  <c r="F97" i="26"/>
  <c r="F89" i="26"/>
  <c r="I89" i="26" s="1"/>
  <c r="F81" i="26"/>
  <c r="F73" i="26"/>
  <c r="F65" i="26"/>
  <c r="F57" i="26"/>
  <c r="F49" i="26"/>
  <c r="F42" i="26"/>
  <c r="F36" i="26"/>
  <c r="F27" i="26"/>
  <c r="I27" i="26" s="1"/>
  <c r="F17" i="26"/>
  <c r="F9" i="26"/>
  <c r="I9" i="26" s="1"/>
  <c r="F238" i="24"/>
  <c r="F158" i="24"/>
  <c r="L102" i="24" s="1"/>
  <c r="F78" i="24"/>
  <c r="F238" i="23"/>
  <c r="L182" i="23" s="1"/>
  <c r="F158" i="23"/>
  <c r="L102" i="23" s="1"/>
  <c r="F78" i="23"/>
  <c r="L22" i="23" s="1"/>
  <c r="D12" i="13"/>
  <c r="U179" i="24"/>
  <c r="L179" i="24" s="1"/>
  <c r="Q186" i="24" s="1"/>
  <c r="R186" i="24" s="1"/>
  <c r="S188" i="24"/>
  <c r="T188" i="24" s="1"/>
  <c r="W188" i="24"/>
  <c r="X188" i="24" s="1"/>
  <c r="AA188" i="24"/>
  <c r="AB188" i="24" s="1"/>
  <c r="L181" i="24"/>
  <c r="AE188" i="24" s="1"/>
  <c r="AF188" i="24" s="1"/>
  <c r="AI187" i="24"/>
  <c r="AJ187" i="24" s="1"/>
  <c r="AI188" i="24"/>
  <c r="AJ188" i="24" s="1"/>
  <c r="L190" i="24"/>
  <c r="S187" i="24"/>
  <c r="T187" i="24" s="1"/>
  <c r="W187" i="24"/>
  <c r="X187" i="24" s="1"/>
  <c r="AA187" i="24"/>
  <c r="AB187" i="24" s="1"/>
  <c r="S186" i="24"/>
  <c r="T186" i="24" s="1"/>
  <c r="W186" i="24"/>
  <c r="X186" i="24" s="1"/>
  <c r="AA186" i="24"/>
  <c r="AB186" i="24" s="1"/>
  <c r="AI186" i="24"/>
  <c r="AJ186" i="24" s="1"/>
  <c r="U99" i="24"/>
  <c r="L99" i="24" s="1"/>
  <c r="Q106" i="24" s="1"/>
  <c r="R106" i="24" s="1"/>
  <c r="S108" i="24"/>
  <c r="T108" i="24" s="1"/>
  <c r="W108" i="24"/>
  <c r="X108" i="24" s="1"/>
  <c r="AA108" i="24"/>
  <c r="AB108" i="24" s="1"/>
  <c r="L101" i="24"/>
  <c r="AG107" i="24" s="1"/>
  <c r="AH107" i="24" s="1"/>
  <c r="AI107" i="24"/>
  <c r="AJ107" i="24" s="1"/>
  <c r="L110" i="24"/>
  <c r="S107" i="24"/>
  <c r="T107" i="24" s="1"/>
  <c r="W107" i="24"/>
  <c r="X107" i="24" s="1"/>
  <c r="AA107" i="24"/>
  <c r="AB107" i="24" s="1"/>
  <c r="S106" i="24"/>
  <c r="T106" i="24" s="1"/>
  <c r="W106" i="24"/>
  <c r="X106" i="24" s="1"/>
  <c r="AA106" i="24"/>
  <c r="AB106" i="24" s="1"/>
  <c r="U19" i="24"/>
  <c r="L19" i="24" s="1"/>
  <c r="Q26" i="24" s="1"/>
  <c r="R26" i="24" s="1"/>
  <c r="S28" i="24"/>
  <c r="T28" i="24" s="1"/>
  <c r="W28" i="24"/>
  <c r="X28" i="24" s="1"/>
  <c r="AA28" i="24"/>
  <c r="AB28" i="24" s="1"/>
  <c r="L21" i="24"/>
  <c r="AE27" i="24" s="1"/>
  <c r="AF27" i="24" s="1"/>
  <c r="AI28" i="24"/>
  <c r="AJ28" i="24" s="1"/>
  <c r="L30" i="24"/>
  <c r="S27" i="24"/>
  <c r="T27" i="24" s="1"/>
  <c r="W27" i="24"/>
  <c r="X27" i="24" s="1"/>
  <c r="AA27" i="24"/>
  <c r="AB27" i="24" s="1"/>
  <c r="S26" i="24"/>
  <c r="T26" i="24" s="1"/>
  <c r="W26" i="24"/>
  <c r="X26" i="24" s="1"/>
  <c r="AA26" i="24"/>
  <c r="AB26" i="24" s="1"/>
  <c r="AK396" i="4"/>
  <c r="U396" i="4"/>
  <c r="V396" i="4" s="1"/>
  <c r="AA396" i="4"/>
  <c r="AB396" i="4" s="1"/>
  <c r="J398" i="4"/>
  <c r="AK395" i="4"/>
  <c r="U395" i="4"/>
  <c r="V395" i="4" s="1"/>
  <c r="AA395" i="4"/>
  <c r="AB395" i="4" s="1"/>
  <c r="AK355" i="4"/>
  <c r="U355" i="4"/>
  <c r="V355" i="4" s="1"/>
  <c r="AA355" i="4"/>
  <c r="AB355" i="4" s="1"/>
  <c r="J357" i="4"/>
  <c r="AK354" i="4"/>
  <c r="U354" i="4"/>
  <c r="V354" i="4" s="1"/>
  <c r="AA354" i="4"/>
  <c r="AB354" i="4" s="1"/>
  <c r="AK314" i="4"/>
  <c r="U314" i="4"/>
  <c r="V314" i="4" s="1"/>
  <c r="AA314" i="4"/>
  <c r="AB314" i="4" s="1"/>
  <c r="J316" i="4"/>
  <c r="AK313" i="4"/>
  <c r="U313" i="4"/>
  <c r="V313" i="4" s="1"/>
  <c r="AG313" i="4" s="1"/>
  <c r="AA313" i="4"/>
  <c r="AB313" i="4" s="1"/>
  <c r="AK273" i="4"/>
  <c r="U273" i="4"/>
  <c r="V273" i="4" s="1"/>
  <c r="AA273" i="4"/>
  <c r="AB273" i="4" s="1"/>
  <c r="J275" i="4"/>
  <c r="AK272" i="4"/>
  <c r="U272" i="4"/>
  <c r="V272" i="4" s="1"/>
  <c r="AA272" i="4"/>
  <c r="AB272" i="4" s="1"/>
  <c r="AK232" i="4"/>
  <c r="U232" i="4"/>
  <c r="V232" i="4" s="1"/>
  <c r="AA232" i="4"/>
  <c r="AB232" i="4" s="1"/>
  <c r="J234" i="4"/>
  <c r="AK231" i="4"/>
  <c r="U231" i="4"/>
  <c r="V231" i="4" s="1"/>
  <c r="AA231" i="4"/>
  <c r="AB231" i="4" s="1"/>
  <c r="AK191" i="4"/>
  <c r="U191" i="4"/>
  <c r="V191" i="4" s="1"/>
  <c r="AA191" i="4"/>
  <c r="AB191" i="4" s="1"/>
  <c r="J193" i="4"/>
  <c r="AK190" i="4"/>
  <c r="U190" i="4"/>
  <c r="V190" i="4" s="1"/>
  <c r="AA190" i="4"/>
  <c r="AB190" i="4" s="1"/>
  <c r="AJ189" i="4"/>
  <c r="S189" i="4"/>
  <c r="T189" i="4" s="1"/>
  <c r="Y189" i="4"/>
  <c r="Z189" i="4" s="1"/>
  <c r="AK150" i="4"/>
  <c r="U150" i="4"/>
  <c r="V150" i="4" s="1"/>
  <c r="AA150" i="4"/>
  <c r="AB150" i="4" s="1"/>
  <c r="J152" i="4"/>
  <c r="AK149" i="4"/>
  <c r="U149" i="4"/>
  <c r="V149" i="4" s="1"/>
  <c r="AA149" i="4"/>
  <c r="AB149" i="4" s="1"/>
  <c r="AK109" i="4"/>
  <c r="U109" i="4"/>
  <c r="V109" i="4" s="1"/>
  <c r="AA109" i="4"/>
  <c r="AB109" i="4" s="1"/>
  <c r="J111" i="4"/>
  <c r="AK108" i="4"/>
  <c r="U108" i="4"/>
  <c r="V108" i="4" s="1"/>
  <c r="AA108" i="4"/>
  <c r="AB108" i="4" s="1"/>
  <c r="AK68" i="4"/>
  <c r="U68" i="4"/>
  <c r="V68" i="4" s="1"/>
  <c r="AA68" i="4"/>
  <c r="AB68" i="4" s="1"/>
  <c r="J70" i="4"/>
  <c r="AK67" i="4"/>
  <c r="U67" i="4"/>
  <c r="V67" i="4" s="1"/>
  <c r="AA67" i="4"/>
  <c r="AB67" i="4" s="1"/>
  <c r="AK27" i="4"/>
  <c r="U27" i="4"/>
  <c r="V27" i="4" s="1"/>
  <c r="AA27" i="4"/>
  <c r="AB27" i="4" s="1"/>
  <c r="J29" i="4"/>
  <c r="AK26" i="4"/>
  <c r="U26" i="4"/>
  <c r="V26" i="4" s="1"/>
  <c r="AA26" i="4"/>
  <c r="AB26" i="4" s="1"/>
  <c r="U179" i="23"/>
  <c r="L179" i="23" s="1"/>
  <c r="S188" i="23"/>
  <c r="T188" i="23" s="1"/>
  <c r="W188" i="23"/>
  <c r="X188" i="23" s="1"/>
  <c r="AA188" i="23"/>
  <c r="AB188" i="23" s="1"/>
  <c r="L181" i="23"/>
  <c r="AI188" i="23"/>
  <c r="AJ188" i="23" s="1"/>
  <c r="L190" i="23"/>
  <c r="S187" i="23"/>
  <c r="T187" i="23" s="1"/>
  <c r="W187" i="23"/>
  <c r="X187" i="23" s="1"/>
  <c r="AA187" i="23"/>
  <c r="AB187" i="23" s="1"/>
  <c r="S186" i="23"/>
  <c r="T186" i="23" s="1"/>
  <c r="W186" i="23"/>
  <c r="X186" i="23" s="1"/>
  <c r="AA186" i="23"/>
  <c r="AB186" i="23" s="1"/>
  <c r="U99" i="23"/>
  <c r="L99" i="23" s="1"/>
  <c r="S108" i="23"/>
  <c r="T108" i="23" s="1"/>
  <c r="W108" i="23"/>
  <c r="X108" i="23" s="1"/>
  <c r="AA108" i="23"/>
  <c r="AB108" i="23" s="1"/>
  <c r="L101" i="23"/>
  <c r="AG108" i="23" s="1"/>
  <c r="AH108" i="23" s="1"/>
  <c r="AI108" i="23"/>
  <c r="AJ108" i="23" s="1"/>
  <c r="L110" i="23"/>
  <c r="S107" i="23"/>
  <c r="T107" i="23" s="1"/>
  <c r="W107" i="23"/>
  <c r="X107" i="23" s="1"/>
  <c r="AA107" i="23"/>
  <c r="AB107" i="23" s="1"/>
  <c r="S106" i="23"/>
  <c r="T106" i="23" s="1"/>
  <c r="W106" i="23"/>
  <c r="X106" i="23"/>
  <c r="AA106" i="23"/>
  <c r="AB106" i="23" s="1"/>
  <c r="AI26" i="23"/>
  <c r="AJ26" i="23" s="1"/>
  <c r="U19" i="23"/>
  <c r="S26" i="23"/>
  <c r="T26" i="23" s="1"/>
  <c r="W26" i="23"/>
  <c r="X26" i="23" s="1"/>
  <c r="AA26" i="23"/>
  <c r="AB26" i="23" s="1"/>
  <c r="L21" i="23"/>
  <c r="AE26" i="23" s="1"/>
  <c r="AF26" i="23"/>
  <c r="L30" i="23"/>
  <c r="S27" i="23"/>
  <c r="T27" i="23" s="1"/>
  <c r="W27" i="23"/>
  <c r="X27" i="23" s="1"/>
  <c r="AA27" i="23"/>
  <c r="AB27" i="23" s="1"/>
  <c r="S28" i="23"/>
  <c r="T28" i="23" s="1"/>
  <c r="W28" i="23"/>
  <c r="X28" i="23" s="1"/>
  <c r="AA28" i="23"/>
  <c r="AB28" i="23" s="1"/>
  <c r="AJ396" i="4"/>
  <c r="AC396" i="4"/>
  <c r="AD396" i="4" s="1"/>
  <c r="W396" i="4"/>
  <c r="X396" i="4" s="1"/>
  <c r="AJ395" i="4"/>
  <c r="AC395" i="4"/>
  <c r="AD395" i="4" s="1"/>
  <c r="W395" i="4"/>
  <c r="X395" i="4" s="1"/>
  <c r="AK394" i="4"/>
  <c r="AJ394" i="4"/>
  <c r="W394" i="4"/>
  <c r="X394" i="4" s="1"/>
  <c r="AC394" i="4"/>
  <c r="AD394" i="4" s="1"/>
  <c r="AJ355" i="4"/>
  <c r="W355" i="4"/>
  <c r="X355" i="4" s="1"/>
  <c r="AC355" i="4"/>
  <c r="AD355" i="4" s="1"/>
  <c r="AJ354" i="4"/>
  <c r="W354" i="4"/>
  <c r="X354" i="4" s="1"/>
  <c r="AC354" i="4"/>
  <c r="AD354" i="4" s="1"/>
  <c r="AK353" i="4"/>
  <c r="AJ353" i="4"/>
  <c r="W353" i="4"/>
  <c r="X353" i="4" s="1"/>
  <c r="AC353" i="4"/>
  <c r="AD353" i="4" s="1"/>
  <c r="AJ314" i="4"/>
  <c r="W314" i="4"/>
  <c r="X314" i="4" s="1"/>
  <c r="AC314" i="4"/>
  <c r="AD314" i="4" s="1"/>
  <c r="AJ313" i="4"/>
  <c r="W313" i="4"/>
  <c r="X313" i="4" s="1"/>
  <c r="AC313" i="4"/>
  <c r="AD313" i="4" s="1"/>
  <c r="AK312" i="4"/>
  <c r="AJ312" i="4"/>
  <c r="W312" i="4"/>
  <c r="X312" i="4" s="1"/>
  <c r="AC312" i="4"/>
  <c r="AD312" i="4" s="1"/>
  <c r="AJ273" i="4"/>
  <c r="W273" i="4"/>
  <c r="X273" i="4" s="1"/>
  <c r="AC273" i="4"/>
  <c r="AD273" i="4" s="1"/>
  <c r="AJ272" i="4"/>
  <c r="W272" i="4"/>
  <c r="X272" i="4" s="1"/>
  <c r="AC272" i="4"/>
  <c r="AD272" i="4" s="1"/>
  <c r="AK271" i="4"/>
  <c r="AJ271" i="4"/>
  <c r="W271" i="4"/>
  <c r="X271" i="4" s="1"/>
  <c r="AC271" i="4"/>
  <c r="AD271" i="4" s="1"/>
  <c r="AJ232" i="4"/>
  <c r="W232" i="4"/>
  <c r="X232" i="4" s="1"/>
  <c r="AC232" i="4"/>
  <c r="AD232" i="4" s="1"/>
  <c r="AJ231" i="4"/>
  <c r="W231" i="4"/>
  <c r="X231" i="4" s="1"/>
  <c r="AC231" i="4"/>
  <c r="AD231" i="4" s="1"/>
  <c r="AK230" i="4"/>
  <c r="AJ230" i="4"/>
  <c r="W230" i="4"/>
  <c r="X230" i="4" s="1"/>
  <c r="AC230" i="4"/>
  <c r="AD230" i="4" s="1"/>
  <c r="AJ191" i="4"/>
  <c r="W191" i="4"/>
  <c r="X191" i="4" s="1"/>
  <c r="AC191" i="4"/>
  <c r="AD191" i="4" s="1"/>
  <c r="AJ190" i="4"/>
  <c r="W190" i="4"/>
  <c r="X190" i="4" s="1"/>
  <c r="AC190" i="4"/>
  <c r="AD190" i="4" s="1"/>
  <c r="AK189" i="4"/>
  <c r="W189" i="4"/>
  <c r="X189" i="4" s="1"/>
  <c r="AC189" i="4"/>
  <c r="AD189" i="4" s="1"/>
  <c r="AJ150" i="4"/>
  <c r="W150" i="4"/>
  <c r="X150" i="4" s="1"/>
  <c r="AC150" i="4"/>
  <c r="AD150" i="4" s="1"/>
  <c r="AJ149" i="4"/>
  <c r="W149" i="4"/>
  <c r="X149" i="4" s="1"/>
  <c r="AC149" i="4"/>
  <c r="AD149" i="4" s="1"/>
  <c r="AK148" i="4"/>
  <c r="AJ148" i="4"/>
  <c r="W148" i="4"/>
  <c r="X148" i="4" s="1"/>
  <c r="AC148" i="4"/>
  <c r="AD148" i="4" s="1"/>
  <c r="AJ109" i="4"/>
  <c r="W109" i="4"/>
  <c r="X109" i="4" s="1"/>
  <c r="AC109" i="4"/>
  <c r="AD109" i="4" s="1"/>
  <c r="AJ108" i="4"/>
  <c r="W108" i="4"/>
  <c r="X108" i="4" s="1"/>
  <c r="AC108" i="4"/>
  <c r="AD108" i="4" s="1"/>
  <c r="AK107" i="4"/>
  <c r="AJ107" i="4"/>
  <c r="W107" i="4"/>
  <c r="X107" i="4" s="1"/>
  <c r="AC107" i="4"/>
  <c r="AD107" i="4" s="1"/>
  <c r="AJ68" i="4"/>
  <c r="W68" i="4"/>
  <c r="X68" i="4" s="1"/>
  <c r="AC68" i="4"/>
  <c r="AD68" i="4" s="1"/>
  <c r="AJ67" i="4"/>
  <c r="W67" i="4"/>
  <c r="X67" i="4" s="1"/>
  <c r="AC67" i="4"/>
  <c r="AD67" i="4" s="1"/>
  <c r="AK66" i="4"/>
  <c r="AJ66" i="4"/>
  <c r="W66" i="4"/>
  <c r="X66" i="4" s="1"/>
  <c r="AC66" i="4"/>
  <c r="AD66" i="4" s="1"/>
  <c r="AJ27" i="4"/>
  <c r="AJ26" i="4"/>
  <c r="AJ25" i="4"/>
  <c r="AK25" i="4"/>
  <c r="W27" i="4"/>
  <c r="X27" i="4" s="1"/>
  <c r="AC27" i="4"/>
  <c r="AD27" i="4" s="1"/>
  <c r="W26" i="4"/>
  <c r="X26" i="4" s="1"/>
  <c r="AC26" i="4"/>
  <c r="AD26" i="4" s="1"/>
  <c r="W25" i="4"/>
  <c r="X25" i="4" s="1"/>
  <c r="AC25" i="4"/>
  <c r="AD25" i="4" s="1"/>
  <c r="M4" i="19"/>
  <c r="M5" i="19"/>
  <c r="N4" i="19"/>
  <c r="N5" i="19"/>
  <c r="O4" i="19"/>
  <c r="O5" i="19"/>
  <c r="P4" i="19"/>
  <c r="P5" i="19"/>
  <c r="Q4" i="19"/>
  <c r="Q5" i="19"/>
  <c r="R4" i="19"/>
  <c r="R5" i="19"/>
  <c r="S4" i="19"/>
  <c r="S5" i="19"/>
  <c r="T4" i="19"/>
  <c r="T5" i="19"/>
  <c r="U4" i="19"/>
  <c r="U5" i="19"/>
  <c r="V4" i="19"/>
  <c r="V5" i="19"/>
  <c r="W4" i="19"/>
  <c r="W5" i="19"/>
  <c r="X4" i="19"/>
  <c r="X5" i="19"/>
  <c r="Y4" i="19"/>
  <c r="Y5" i="19"/>
  <c r="Z4" i="19"/>
  <c r="Z5" i="19"/>
  <c r="AA4" i="19"/>
  <c r="AA5" i="19"/>
  <c r="AB4" i="19"/>
  <c r="AB5" i="19"/>
  <c r="AC4" i="19"/>
  <c r="AC5" i="19"/>
  <c r="AD4" i="19"/>
  <c r="AD5" i="19"/>
  <c r="AE4" i="19"/>
  <c r="AE5" i="19"/>
  <c r="AF4" i="19"/>
  <c r="AF5" i="19"/>
  <c r="AG4" i="19"/>
  <c r="AG5" i="19"/>
  <c r="AH4" i="19"/>
  <c r="AH5" i="19"/>
  <c r="AI4" i="19"/>
  <c r="AI5" i="19"/>
  <c r="AJ4" i="19"/>
  <c r="AJ5" i="19"/>
  <c r="AK4" i="19"/>
  <c r="AK5" i="19"/>
  <c r="AL4" i="19"/>
  <c r="AL5" i="19"/>
  <c r="AM4" i="19"/>
  <c r="AM5" i="19"/>
  <c r="AN4" i="19"/>
  <c r="AN5" i="19"/>
  <c r="AO4" i="19"/>
  <c r="AO5" i="19"/>
  <c r="AP4" i="19"/>
  <c r="AP5" i="19"/>
  <c r="AW4" i="19"/>
  <c r="AW5" i="19"/>
  <c r="AX4" i="19"/>
  <c r="AX5" i="19"/>
  <c r="AY4" i="19"/>
  <c r="AY5" i="19"/>
  <c r="AZ4" i="19"/>
  <c r="AZ5" i="19"/>
  <c r="BA4" i="19"/>
  <c r="BA5" i="19"/>
  <c r="BB4" i="19"/>
  <c r="BB5" i="19"/>
  <c r="BC4" i="19"/>
  <c r="BC5" i="19"/>
  <c r="BD4" i="19"/>
  <c r="BD5" i="19"/>
  <c r="BE4" i="19"/>
  <c r="BE5" i="19"/>
  <c r="BL4" i="19"/>
  <c r="BL5" i="19"/>
  <c r="BM4" i="19"/>
  <c r="BM5" i="19"/>
  <c r="BN4" i="19"/>
  <c r="BN5" i="19"/>
  <c r="BO4" i="19"/>
  <c r="BO5" i="19"/>
  <c r="BP4" i="19"/>
  <c r="BP5" i="19"/>
  <c r="BQ4" i="19"/>
  <c r="BQ5" i="19"/>
  <c r="BR4" i="19"/>
  <c r="BR5" i="19"/>
  <c r="BS4" i="19"/>
  <c r="BS5" i="19"/>
  <c r="BT4" i="19"/>
  <c r="BT5" i="19"/>
  <c r="AO394" i="4"/>
  <c r="J394" i="4"/>
  <c r="U394" i="4"/>
  <c r="V394" i="4" s="1"/>
  <c r="AA394" i="4"/>
  <c r="AB394" i="4" s="1"/>
  <c r="S394" i="4"/>
  <c r="T394" i="4" s="1"/>
  <c r="Y394" i="4"/>
  <c r="Z394" i="4" s="1"/>
  <c r="Y395" i="4"/>
  <c r="Z395" i="4" s="1"/>
  <c r="S395" i="4"/>
  <c r="T395" i="4" s="1"/>
  <c r="Y396" i="4"/>
  <c r="Z396" i="4" s="1"/>
  <c r="S396" i="4"/>
  <c r="T396" i="4" s="1"/>
  <c r="I195" i="27"/>
  <c r="I168" i="27"/>
  <c r="I161" i="27"/>
  <c r="I140" i="27"/>
  <c r="I42" i="27"/>
  <c r="I36" i="27"/>
  <c r="I17" i="27"/>
  <c r="I205" i="26"/>
  <c r="I196" i="26"/>
  <c r="I189" i="26"/>
  <c r="I181" i="26"/>
  <c r="I165" i="26"/>
  <c r="I137" i="26"/>
  <c r="I104" i="26"/>
  <c r="I73" i="26"/>
  <c r="I49" i="26"/>
  <c r="U25" i="4"/>
  <c r="V25" i="4" s="1"/>
  <c r="AA25" i="4"/>
  <c r="AB25" i="4" s="1"/>
  <c r="S25" i="4"/>
  <c r="T25" i="4" s="1"/>
  <c r="Y25" i="4"/>
  <c r="Z25" i="4" s="1"/>
  <c r="S26" i="4"/>
  <c r="T26" i="4" s="1"/>
  <c r="Y26" i="4"/>
  <c r="Z26" i="4" s="1"/>
  <c r="S27" i="4"/>
  <c r="T27" i="4" s="1"/>
  <c r="Y27" i="4"/>
  <c r="Z27" i="4" s="1"/>
  <c r="L22" i="24"/>
  <c r="L182" i="24"/>
  <c r="J107" i="4"/>
  <c r="J148" i="4"/>
  <c r="J189" i="4"/>
  <c r="J230" i="4"/>
  <c r="J271" i="4"/>
  <c r="J312" i="4"/>
  <c r="J353" i="4"/>
  <c r="AO25" i="4"/>
  <c r="AM25" i="4" s="1"/>
  <c r="M6" i="19" s="1"/>
  <c r="J25" i="4"/>
  <c r="AO26" i="4"/>
  <c r="AM26" i="4" s="1"/>
  <c r="N6" i="19" s="1"/>
  <c r="J26" i="4"/>
  <c r="B7" i="3"/>
  <c r="AS26" i="23"/>
  <c r="J78" i="23"/>
  <c r="J18" i="23" s="1"/>
  <c r="L78" i="23"/>
  <c r="L18" i="23" s="1"/>
  <c r="O19" i="23"/>
  <c r="Q19" i="23"/>
  <c r="U26" i="23"/>
  <c r="V26" i="23" s="1"/>
  <c r="Y26" i="23"/>
  <c r="Z26" i="23" s="1"/>
  <c r="AC26" i="23"/>
  <c r="AD26" i="23" s="1"/>
  <c r="U27" i="23"/>
  <c r="V27" i="23" s="1"/>
  <c r="Y27" i="23"/>
  <c r="Z27" i="23"/>
  <c r="AC27" i="23"/>
  <c r="AD27" i="23" s="1"/>
  <c r="U28" i="23"/>
  <c r="V28" i="23" s="1"/>
  <c r="Y28" i="23"/>
  <c r="Z28" i="23" s="1"/>
  <c r="AC28" i="23"/>
  <c r="AD28" i="23" s="1"/>
  <c r="K179" i="23"/>
  <c r="K99" i="23"/>
  <c r="K78" i="23"/>
  <c r="K18" i="23" s="1"/>
  <c r="AS188" i="24"/>
  <c r="J238" i="24"/>
  <c r="J178" i="24"/>
  <c r="L238" i="24"/>
  <c r="L178" i="24" s="1"/>
  <c r="AS187" i="24"/>
  <c r="AS186" i="24"/>
  <c r="AS108" i="24"/>
  <c r="J158" i="24"/>
  <c r="J98" i="24"/>
  <c r="L158" i="24"/>
  <c r="L98" i="24" s="1"/>
  <c r="AS107" i="24"/>
  <c r="AS106" i="24"/>
  <c r="AS28" i="24"/>
  <c r="J78" i="24"/>
  <c r="J18" i="24" s="1"/>
  <c r="L78" i="24"/>
  <c r="L18" i="24" s="1"/>
  <c r="AS27" i="24"/>
  <c r="AS26" i="24"/>
  <c r="J238" i="23"/>
  <c r="J178" i="23" s="1"/>
  <c r="L238" i="23"/>
  <c r="L178" i="23"/>
  <c r="AS187" i="23"/>
  <c r="AS188" i="23"/>
  <c r="AS186" i="23"/>
  <c r="L158" i="23"/>
  <c r="L98" i="23" s="1"/>
  <c r="J158" i="23"/>
  <c r="J98" i="23" s="1"/>
  <c r="AS108" i="23"/>
  <c r="AS107" i="23"/>
  <c r="AS106" i="23"/>
  <c r="AS28" i="23"/>
  <c r="AS27" i="23"/>
  <c r="L26" i="23"/>
  <c r="AK187" i="24"/>
  <c r="AL187" i="24" s="1"/>
  <c r="AK108" i="24"/>
  <c r="AL108" i="24" s="1"/>
  <c r="AK28" i="24"/>
  <c r="AL28" i="24" s="1"/>
  <c r="AK106" i="23"/>
  <c r="AL106" i="23" s="1"/>
  <c r="AO396" i="4"/>
  <c r="AO395" i="4"/>
  <c r="AO355" i="4"/>
  <c r="AM355" i="4" s="1"/>
  <c r="AM6" i="19" s="1"/>
  <c r="AO354" i="4"/>
  <c r="AM354" i="4" s="1"/>
  <c r="AL6" i="19" s="1"/>
  <c r="AO353" i="4"/>
  <c r="AM353" i="4" s="1"/>
  <c r="AK6" i="19" s="1"/>
  <c r="AO314" i="4"/>
  <c r="AM314" i="4" s="1"/>
  <c r="AJ6" i="19" s="1"/>
  <c r="AO313" i="4"/>
  <c r="AO312" i="4"/>
  <c r="AM312" i="4" s="1"/>
  <c r="AH6" i="19" s="1"/>
  <c r="AO273" i="4"/>
  <c r="AO272" i="4"/>
  <c r="AM272" i="4" s="1"/>
  <c r="AF6" i="19" s="1"/>
  <c r="AO271" i="4"/>
  <c r="AO232" i="4"/>
  <c r="AO231" i="4"/>
  <c r="AM231" i="4" s="1"/>
  <c r="AC6" i="19" s="1"/>
  <c r="AO230" i="4"/>
  <c r="AM230" i="4" s="1"/>
  <c r="AB6" i="19" s="1"/>
  <c r="AO191" i="4"/>
  <c r="AM191" i="4" s="1"/>
  <c r="AA6" i="19" s="1"/>
  <c r="AO190" i="4"/>
  <c r="AM190" i="4" s="1"/>
  <c r="Z6" i="19" s="1"/>
  <c r="AO189" i="4"/>
  <c r="AM189" i="4" s="1"/>
  <c r="Y6" i="19" s="1"/>
  <c r="AO150" i="4"/>
  <c r="AO149" i="4"/>
  <c r="AM149" i="4" s="1"/>
  <c r="W6" i="19" s="1"/>
  <c r="AO148" i="4"/>
  <c r="AO109" i="4"/>
  <c r="AO108" i="4"/>
  <c r="AM108" i="4" s="1"/>
  <c r="T6" i="19" s="1"/>
  <c r="AO107" i="4"/>
  <c r="AO68" i="4"/>
  <c r="AM68" i="4" s="1"/>
  <c r="R6" i="19" s="1"/>
  <c r="AO67" i="4"/>
  <c r="AM67" i="4" s="1"/>
  <c r="Q6" i="19" s="1"/>
  <c r="AO66" i="4"/>
  <c r="AM66" i="4" s="1"/>
  <c r="P6" i="19" s="1"/>
  <c r="AO27" i="4"/>
  <c r="AM27" i="4" s="1"/>
  <c r="O6" i="19" s="1"/>
  <c r="L28" i="23"/>
  <c r="L27" i="23"/>
  <c r="Q187" i="24"/>
  <c r="R187" i="24" s="1"/>
  <c r="Q107" i="24"/>
  <c r="R107" i="24" s="1"/>
  <c r="AK106" i="24"/>
  <c r="AL106" i="24" s="1"/>
  <c r="Q28" i="24"/>
  <c r="R28" i="24" s="1"/>
  <c r="Y28" i="24"/>
  <c r="Z28" i="24" s="1"/>
  <c r="U28" i="24"/>
  <c r="V28" i="24" s="1"/>
  <c r="AC28" i="24"/>
  <c r="AD28" i="24" s="1"/>
  <c r="Y27" i="24"/>
  <c r="Z27" i="24" s="1"/>
  <c r="U27" i="24"/>
  <c r="V27" i="24" s="1"/>
  <c r="AC27" i="24"/>
  <c r="AD27" i="24" s="1"/>
  <c r="AK26" i="24"/>
  <c r="AL26" i="24" s="1"/>
  <c r="Y26" i="24"/>
  <c r="Z26" i="24" s="1"/>
  <c r="U26" i="24"/>
  <c r="V26" i="24" s="1"/>
  <c r="AC26" i="24"/>
  <c r="AD26" i="24" s="1"/>
  <c r="AK187" i="23"/>
  <c r="AL187" i="23" s="1"/>
  <c r="AK108" i="23"/>
  <c r="AL108" i="23" s="1"/>
  <c r="Y108" i="23"/>
  <c r="Z108" i="23" s="1"/>
  <c r="U108" i="23"/>
  <c r="V108" i="23" s="1"/>
  <c r="AC108" i="23"/>
  <c r="AD108" i="23" s="1"/>
  <c r="AK107" i="23"/>
  <c r="AL107" i="23" s="1"/>
  <c r="Y107" i="23"/>
  <c r="Z107" i="23" s="1"/>
  <c r="U107" i="23"/>
  <c r="V107" i="23" s="1"/>
  <c r="AC107" i="23"/>
  <c r="AD107" i="23" s="1"/>
  <c r="Y106" i="23"/>
  <c r="Z106" i="23" s="1"/>
  <c r="U106" i="23"/>
  <c r="V106" i="23" s="1"/>
  <c r="AC106" i="23"/>
  <c r="AD106" i="23" s="1"/>
  <c r="S355" i="4"/>
  <c r="T355" i="4" s="1"/>
  <c r="Y355" i="4"/>
  <c r="Z355" i="4" s="1"/>
  <c r="S354" i="4"/>
  <c r="T354" i="4" s="1"/>
  <c r="Y354" i="4"/>
  <c r="Z354" i="4" s="1"/>
  <c r="U353" i="4"/>
  <c r="V353" i="4" s="1"/>
  <c r="AA353" i="4"/>
  <c r="AB353" i="4" s="1"/>
  <c r="S353" i="4"/>
  <c r="T353" i="4" s="1"/>
  <c r="Y353" i="4"/>
  <c r="Z353" i="4" s="1"/>
  <c r="S314" i="4"/>
  <c r="T314" i="4" s="1"/>
  <c r="Y314" i="4"/>
  <c r="Z314" i="4" s="1"/>
  <c r="S313" i="4"/>
  <c r="T313" i="4" s="1"/>
  <c r="Y313" i="4"/>
  <c r="Z313" i="4" s="1"/>
  <c r="U312" i="4"/>
  <c r="V312" i="4" s="1"/>
  <c r="AA312" i="4"/>
  <c r="AB312" i="4" s="1"/>
  <c r="S312" i="4"/>
  <c r="T312" i="4" s="1"/>
  <c r="Y312" i="4"/>
  <c r="Z312" i="4" s="1"/>
  <c r="S273" i="4"/>
  <c r="T273" i="4" s="1"/>
  <c r="Y273" i="4"/>
  <c r="Z273" i="4" s="1"/>
  <c r="S272" i="4"/>
  <c r="T272" i="4" s="1"/>
  <c r="Y272" i="4"/>
  <c r="Z272" i="4" s="1"/>
  <c r="U271" i="4"/>
  <c r="V271" i="4" s="1"/>
  <c r="AA271" i="4"/>
  <c r="AB271" i="4" s="1"/>
  <c r="S271" i="4"/>
  <c r="T271" i="4" s="1"/>
  <c r="Y271" i="4"/>
  <c r="Z271" i="4" s="1"/>
  <c r="S232" i="4"/>
  <c r="T232" i="4" s="1"/>
  <c r="Y232" i="4"/>
  <c r="Z232" i="4" s="1"/>
  <c r="S231" i="4"/>
  <c r="T231" i="4" s="1"/>
  <c r="Y231" i="4"/>
  <c r="Z231" i="4" s="1"/>
  <c r="U230" i="4"/>
  <c r="V230" i="4" s="1"/>
  <c r="AA230" i="4"/>
  <c r="AB230" i="4" s="1"/>
  <c r="S230" i="4"/>
  <c r="T230" i="4" s="1"/>
  <c r="Y230" i="4"/>
  <c r="Z230" i="4" s="1"/>
  <c r="S191" i="4"/>
  <c r="T191" i="4" s="1"/>
  <c r="Y191" i="4"/>
  <c r="Z191" i="4" s="1"/>
  <c r="S190" i="4"/>
  <c r="T190" i="4" s="1"/>
  <c r="Y190" i="4"/>
  <c r="Z190" i="4" s="1"/>
  <c r="U189" i="4"/>
  <c r="V189" i="4" s="1"/>
  <c r="AA189" i="4"/>
  <c r="AB189" i="4" s="1"/>
  <c r="S150" i="4"/>
  <c r="T150" i="4" s="1"/>
  <c r="Y150" i="4"/>
  <c r="Z150" i="4" s="1"/>
  <c r="S149" i="4"/>
  <c r="T149" i="4" s="1"/>
  <c r="Y149" i="4"/>
  <c r="Z149" i="4" s="1"/>
  <c r="U148" i="4"/>
  <c r="V148" i="4" s="1"/>
  <c r="AA148" i="4"/>
  <c r="AB148" i="4" s="1"/>
  <c r="S148" i="4"/>
  <c r="T148" i="4" s="1"/>
  <c r="Y148" i="4"/>
  <c r="Z148" i="4" s="1"/>
  <c r="S109" i="4"/>
  <c r="T109" i="4" s="1"/>
  <c r="Y109" i="4"/>
  <c r="Z109" i="4" s="1"/>
  <c r="S108" i="4"/>
  <c r="T108" i="4" s="1"/>
  <c r="Y108" i="4"/>
  <c r="Z108" i="4" s="1"/>
  <c r="U107" i="4"/>
  <c r="V107" i="4" s="1"/>
  <c r="AA107" i="4"/>
  <c r="AB107" i="4" s="1"/>
  <c r="S107" i="4"/>
  <c r="T107" i="4" s="1"/>
  <c r="Y107" i="4"/>
  <c r="Z107" i="4" s="1"/>
  <c r="S68" i="4"/>
  <c r="T68" i="4" s="1"/>
  <c r="Y68" i="4"/>
  <c r="Z68" i="4" s="1"/>
  <c r="S67" i="4"/>
  <c r="T67" i="4" s="1"/>
  <c r="Y67" i="4"/>
  <c r="Z67" i="4" s="1"/>
  <c r="U66" i="4"/>
  <c r="V66" i="4" s="1"/>
  <c r="AA66" i="4"/>
  <c r="AB66" i="4" s="1"/>
  <c r="S66" i="4"/>
  <c r="T66" i="4" s="1"/>
  <c r="Y66" i="4"/>
  <c r="Z66" i="4" s="1"/>
  <c r="K78" i="24"/>
  <c r="K18" i="24" s="1"/>
  <c r="O179" i="24"/>
  <c r="Q179" i="24"/>
  <c r="O99" i="24"/>
  <c r="Q99" i="24"/>
  <c r="O19" i="24"/>
  <c r="Q19" i="24"/>
  <c r="O99" i="23"/>
  <c r="S99" i="23" s="1"/>
  <c r="Q99" i="23"/>
  <c r="K158" i="23"/>
  <c r="K98" i="23" s="1"/>
  <c r="O179" i="23"/>
  <c r="Q179" i="23"/>
  <c r="L26" i="24"/>
  <c r="I9" i="28"/>
  <c r="I17" i="28"/>
  <c r="I34" i="28"/>
  <c r="I40" i="28"/>
  <c r="I47" i="28"/>
  <c r="I55" i="28"/>
  <c r="I63" i="28"/>
  <c r="I71" i="28"/>
  <c r="I79" i="28"/>
  <c r="I95" i="28"/>
  <c r="I102" i="28"/>
  <c r="I110" i="28"/>
  <c r="I118" i="28"/>
  <c r="I127" i="28"/>
  <c r="I132" i="28"/>
  <c r="I136" i="28"/>
  <c r="I145" i="28"/>
  <c r="I152" i="28"/>
  <c r="I156" i="28"/>
  <c r="I161" i="28"/>
  <c r="I167" i="28"/>
  <c r="I171" i="28"/>
  <c r="I177" i="28"/>
  <c r="I193" i="28"/>
  <c r="I181" i="27"/>
  <c r="I49" i="27"/>
  <c r="I57" i="27"/>
  <c r="I73" i="27"/>
  <c r="I81" i="27"/>
  <c r="I89" i="27"/>
  <c r="I97" i="27"/>
  <c r="I104" i="27"/>
  <c r="I112" i="27"/>
  <c r="I120" i="27"/>
  <c r="I148" i="27"/>
  <c r="I155" i="27"/>
  <c r="I173" i="27"/>
  <c r="I203" i="27"/>
  <c r="I211" i="27"/>
  <c r="I219" i="27"/>
  <c r="I17" i="26"/>
  <c r="I36" i="26"/>
  <c r="I42" i="26"/>
  <c r="I57" i="26"/>
  <c r="I65" i="26"/>
  <c r="I81" i="26"/>
  <c r="I97" i="26"/>
  <c r="I112" i="26"/>
  <c r="I120" i="26"/>
  <c r="I129" i="26"/>
  <c r="I143" i="26"/>
  <c r="I150" i="26"/>
  <c r="I173" i="26"/>
  <c r="L188" i="24"/>
  <c r="L187" i="24"/>
  <c r="L186" i="24"/>
  <c r="L108" i="24"/>
  <c r="L107" i="24"/>
  <c r="L106" i="24"/>
  <c r="L28" i="24"/>
  <c r="U188" i="24"/>
  <c r="V188" i="24" s="1"/>
  <c r="Y188" i="24"/>
  <c r="Z188" i="24" s="1"/>
  <c r="AC188" i="24"/>
  <c r="AD188" i="24" s="1"/>
  <c r="U187" i="24"/>
  <c r="V187" i="24" s="1"/>
  <c r="Y187" i="24"/>
  <c r="Z187" i="24" s="1"/>
  <c r="AC187" i="24"/>
  <c r="AD187" i="24" s="1"/>
  <c r="U186" i="24"/>
  <c r="V186" i="24" s="1"/>
  <c r="Y186" i="24"/>
  <c r="Z186" i="24" s="1"/>
  <c r="AC186" i="24"/>
  <c r="AD186" i="24" s="1"/>
  <c r="U108" i="24"/>
  <c r="V108" i="24" s="1"/>
  <c r="Y108" i="24"/>
  <c r="Z108" i="24" s="1"/>
  <c r="AC108" i="24"/>
  <c r="AD108" i="24" s="1"/>
  <c r="U107" i="24"/>
  <c r="V107" i="24" s="1"/>
  <c r="Y107" i="24"/>
  <c r="Z107" i="24" s="1"/>
  <c r="AC107" i="24"/>
  <c r="AD107" i="24" s="1"/>
  <c r="U106" i="24"/>
  <c r="V106" i="24" s="1"/>
  <c r="Y106" i="24"/>
  <c r="Z106" i="24" s="1"/>
  <c r="AC106" i="24"/>
  <c r="AD106" i="24" s="1"/>
  <c r="K238" i="24"/>
  <c r="K178" i="24" s="1"/>
  <c r="I238" i="24"/>
  <c r="I178" i="24" s="1"/>
  <c r="L174" i="24"/>
  <c r="K158" i="24"/>
  <c r="K98" i="24" s="1"/>
  <c r="I158" i="24"/>
  <c r="I98" i="24" s="1"/>
  <c r="L94" i="24"/>
  <c r="L107" i="23"/>
  <c r="L108" i="23"/>
  <c r="L187" i="23"/>
  <c r="L188" i="23"/>
  <c r="L106" i="23"/>
  <c r="L186" i="23"/>
  <c r="I78" i="24"/>
  <c r="I18" i="24" s="1"/>
  <c r="L27" i="24"/>
  <c r="L14" i="24"/>
  <c r="K238" i="23"/>
  <c r="K178" i="23" s="1"/>
  <c r="I238" i="23"/>
  <c r="I178" i="23" s="1"/>
  <c r="U188" i="23"/>
  <c r="V188" i="23" s="1"/>
  <c r="Y188" i="23"/>
  <c r="Z188" i="23"/>
  <c r="AC188" i="23"/>
  <c r="AD188" i="23" s="1"/>
  <c r="U187" i="23"/>
  <c r="V187" i="23" s="1"/>
  <c r="Y187" i="23"/>
  <c r="Z187" i="23" s="1"/>
  <c r="AC187" i="23"/>
  <c r="AD187" i="23" s="1"/>
  <c r="U186" i="23"/>
  <c r="V186" i="23" s="1"/>
  <c r="Y186" i="23"/>
  <c r="Z186" i="23"/>
  <c r="AC186" i="23"/>
  <c r="AD186" i="23" s="1"/>
  <c r="L174" i="23"/>
  <c r="I158" i="23"/>
  <c r="I98" i="23" s="1"/>
  <c r="L94" i="23"/>
  <c r="I78" i="23"/>
  <c r="I18" i="23" s="1"/>
  <c r="L14" i="23"/>
  <c r="J27" i="4"/>
  <c r="J66" i="4"/>
  <c r="J67" i="4"/>
  <c r="J68" i="4"/>
  <c r="J108" i="4"/>
  <c r="J109" i="4"/>
  <c r="J149" i="4"/>
  <c r="J150" i="4"/>
  <c r="J190" i="4"/>
  <c r="J191" i="4"/>
  <c r="J231" i="4"/>
  <c r="J232" i="4"/>
  <c r="J272" i="4"/>
  <c r="J273" i="4"/>
  <c r="J313" i="4"/>
  <c r="J314" i="4"/>
  <c r="J354" i="4"/>
  <c r="J355" i="4"/>
  <c r="J395" i="4"/>
  <c r="J396" i="4"/>
  <c r="J384" i="4"/>
  <c r="J343" i="4"/>
  <c r="J302" i="4"/>
  <c r="J261" i="4"/>
  <c r="J220" i="4"/>
  <c r="J179" i="4"/>
  <c r="J138" i="4"/>
  <c r="J97" i="4"/>
  <c r="J56" i="4"/>
  <c r="J15" i="4"/>
  <c r="AG354" i="4"/>
  <c r="AM232" i="4"/>
  <c r="AD6" i="19" s="1"/>
  <c r="AB7" i="19"/>
  <c r="AB8" i="19" s="1"/>
  <c r="B11" i="19"/>
  <c r="Y7" i="19"/>
  <c r="Y8" i="19" s="1"/>
  <c r="Z7" i="19"/>
  <c r="Z8" i="19" s="1"/>
  <c r="AP7" i="19"/>
  <c r="AP8" i="19" s="1"/>
  <c r="AA7" i="19"/>
  <c r="AA8" i="19" s="1"/>
  <c r="P7" i="19"/>
  <c r="P8" i="19" s="1"/>
  <c r="AG107" i="23" l="1"/>
  <c r="AH107" i="23" s="1"/>
  <c r="AG27" i="23"/>
  <c r="AH27" i="23" s="1"/>
  <c r="O26" i="24"/>
  <c r="P26" i="24" s="1"/>
  <c r="AF189" i="4"/>
  <c r="S179" i="24"/>
  <c r="AG106" i="23"/>
  <c r="AH106" i="23" s="1"/>
  <c r="AM395" i="4"/>
  <c r="AO6" i="19" s="1"/>
  <c r="AG26" i="23"/>
  <c r="AH26" i="23" s="1"/>
  <c r="AM396" i="4"/>
  <c r="AP6" i="19" s="1"/>
  <c r="AM394" i="4"/>
  <c r="AN6" i="19" s="1"/>
  <c r="AQ187" i="24"/>
  <c r="BS6" i="19" s="1"/>
  <c r="Q108" i="24"/>
  <c r="R108" i="24" s="1"/>
  <c r="AM313" i="4"/>
  <c r="AI6" i="19" s="1"/>
  <c r="AG271" i="4"/>
  <c r="AM148" i="4"/>
  <c r="V6" i="19" s="1"/>
  <c r="AM150" i="4"/>
  <c r="X6" i="19" s="1"/>
  <c r="AG28" i="23"/>
  <c r="AH28" i="23" s="1"/>
  <c r="O108" i="24"/>
  <c r="P108" i="24" s="1"/>
  <c r="BO11" i="19"/>
  <c r="AK27" i="24"/>
  <c r="AL27" i="24" s="1"/>
  <c r="AM109" i="4"/>
  <c r="U6" i="19" s="1"/>
  <c r="AM273" i="4"/>
  <c r="AG6" i="19" s="1"/>
  <c r="AQ106" i="24"/>
  <c r="BO6" i="19" s="1"/>
  <c r="S19" i="23"/>
  <c r="AQ27" i="23"/>
  <c r="AX6" i="19" s="1"/>
  <c r="AQ188" i="23"/>
  <c r="BE6" i="19" s="1"/>
  <c r="AI186" i="23"/>
  <c r="AJ186" i="23" s="1"/>
  <c r="AI187" i="23"/>
  <c r="AJ187" i="23" s="1"/>
  <c r="H8" i="17"/>
  <c r="C44" i="17" s="1"/>
  <c r="AQ186" i="24"/>
  <c r="BR6" i="19" s="1"/>
  <c r="S99" i="24"/>
  <c r="AF232" i="4"/>
  <c r="AM107" i="4"/>
  <c r="S6" i="19" s="1"/>
  <c r="AM271" i="4"/>
  <c r="AE6" i="19" s="1"/>
  <c r="AE28" i="23"/>
  <c r="AF28" i="23" s="1"/>
  <c r="AI28" i="23"/>
  <c r="AJ28" i="23" s="1"/>
  <c r="AI106" i="24"/>
  <c r="AJ106" i="24" s="1"/>
  <c r="AK7" i="19"/>
  <c r="AK8" i="19" s="1"/>
  <c r="D42" i="17"/>
  <c r="T7" i="19"/>
  <c r="T8" i="19" s="1"/>
  <c r="AO7" i="19"/>
  <c r="AO8" i="19" s="1"/>
  <c r="U7" i="19"/>
  <c r="U8" i="19" s="1"/>
  <c r="AM7" i="19"/>
  <c r="AM8" i="19" s="1"/>
  <c r="AD7" i="19"/>
  <c r="AD8" i="19" s="1"/>
  <c r="AJ7" i="19"/>
  <c r="AJ8" i="19" s="1"/>
  <c r="R7" i="19"/>
  <c r="R8" i="19" s="1"/>
  <c r="Q7" i="19"/>
  <c r="Q8" i="19" s="1"/>
  <c r="W7" i="19"/>
  <c r="W8" i="19" s="1"/>
  <c r="AN7" i="19"/>
  <c r="AN8" i="19" s="1"/>
  <c r="X7" i="19"/>
  <c r="X8" i="19" s="1"/>
  <c r="S7" i="19"/>
  <c r="S8" i="19" s="1"/>
  <c r="AH7" i="19"/>
  <c r="AH8" i="19" s="1"/>
  <c r="AQ28" i="24"/>
  <c r="BN6" i="19" s="1"/>
  <c r="AQ27" i="24"/>
  <c r="BM6" i="19" s="1"/>
  <c r="AQ188" i="24"/>
  <c r="BT6" i="19" s="1"/>
  <c r="S19" i="24"/>
  <c r="AG27" i="24"/>
  <c r="AH27" i="24" s="1"/>
  <c r="AK107" i="24"/>
  <c r="AL107" i="24" s="1"/>
  <c r="AO107" i="24" s="1"/>
  <c r="Q188" i="24"/>
  <c r="R188" i="24" s="1"/>
  <c r="AQ107" i="24"/>
  <c r="BP6" i="19" s="1"/>
  <c r="K99" i="24"/>
  <c r="AI26" i="24"/>
  <c r="AJ26" i="24" s="1"/>
  <c r="AI27" i="24"/>
  <c r="AJ27" i="24" s="1"/>
  <c r="AI108" i="24"/>
  <c r="AJ108" i="24" s="1"/>
  <c r="AE187" i="24"/>
  <c r="AF187" i="24" s="1"/>
  <c r="AG106" i="24"/>
  <c r="AH106" i="24" s="1"/>
  <c r="AG108" i="24"/>
  <c r="AH108" i="24" s="1"/>
  <c r="AG187" i="24"/>
  <c r="AH187" i="24" s="1"/>
  <c r="AG26" i="24"/>
  <c r="AH26" i="24" s="1"/>
  <c r="O186" i="24"/>
  <c r="P186" i="24" s="1"/>
  <c r="AN186" i="24" s="1"/>
  <c r="BR7" i="19" s="1"/>
  <c r="BR8" i="19" s="1"/>
  <c r="AG186" i="24"/>
  <c r="AH186" i="24" s="1"/>
  <c r="AG188" i="24"/>
  <c r="AH188" i="24" s="1"/>
  <c r="AG28" i="24"/>
  <c r="AH28" i="24" s="1"/>
  <c r="AK188" i="24"/>
  <c r="AL188" i="24" s="1"/>
  <c r="K179" i="24"/>
  <c r="AE186" i="24"/>
  <c r="AF186" i="24" s="1"/>
  <c r="Q106" i="23"/>
  <c r="R106" i="23" s="1"/>
  <c r="Q107" i="23"/>
  <c r="R107" i="23" s="1"/>
  <c r="O188" i="23"/>
  <c r="P188" i="23" s="1"/>
  <c r="Q188" i="23"/>
  <c r="R188" i="23" s="1"/>
  <c r="Q186" i="23"/>
  <c r="R186" i="23" s="1"/>
  <c r="O187" i="23"/>
  <c r="P187" i="23" s="1"/>
  <c r="Q187" i="23"/>
  <c r="R187" i="23" s="1"/>
  <c r="O186" i="23"/>
  <c r="P186" i="23" s="1"/>
  <c r="AQ106" i="23"/>
  <c r="AZ6" i="19" s="1"/>
  <c r="AQ108" i="23"/>
  <c r="BB6" i="19" s="1"/>
  <c r="AI106" i="23"/>
  <c r="AJ106" i="23" s="1"/>
  <c r="AI107" i="23"/>
  <c r="AJ107" i="23" s="1"/>
  <c r="AQ107" i="23"/>
  <c r="BA6" i="19" s="1"/>
  <c r="AQ28" i="23"/>
  <c r="AY6" i="19" s="1"/>
  <c r="S179" i="23"/>
  <c r="AE27" i="23"/>
  <c r="AF27" i="23" s="1"/>
  <c r="AI27" i="23"/>
  <c r="AJ27" i="23" s="1"/>
  <c r="AQ26" i="23"/>
  <c r="AW6" i="19" s="1"/>
  <c r="AF66" i="4"/>
  <c r="AF231" i="4"/>
  <c r="AG312" i="4"/>
  <c r="AF396" i="4"/>
  <c r="AH66" i="4"/>
  <c r="AH68" i="4"/>
  <c r="AF230" i="4"/>
  <c r="AG66" i="4"/>
  <c r="AG189" i="4"/>
  <c r="AH108" i="4"/>
  <c r="AH149" i="4"/>
  <c r="AH191" i="4"/>
  <c r="AH230" i="4"/>
  <c r="AH271" i="4"/>
  <c r="AG273" i="4"/>
  <c r="AF148" i="4"/>
  <c r="AF355" i="4"/>
  <c r="AH67" i="4"/>
  <c r="AH150" i="4"/>
  <c r="AG109" i="4"/>
  <c r="AG231" i="4"/>
  <c r="AG355" i="4"/>
  <c r="AF107" i="4"/>
  <c r="AG67" i="4"/>
  <c r="AG190" i="4"/>
  <c r="AG314" i="4"/>
  <c r="AF68" i="4"/>
  <c r="AG148" i="4"/>
  <c r="AH27" i="4"/>
  <c r="AH189" i="4"/>
  <c r="AH232" i="4"/>
  <c r="AF272" i="4"/>
  <c r="AH273" i="4"/>
  <c r="AH314" i="4"/>
  <c r="AH394" i="4"/>
  <c r="AG108" i="4"/>
  <c r="AG230" i="4"/>
  <c r="AG353" i="4"/>
  <c r="AF27" i="4"/>
  <c r="AF25" i="4"/>
  <c r="AG25" i="4"/>
  <c r="AH353" i="4"/>
  <c r="AG26" i="4"/>
  <c r="N7" i="19" s="1"/>
  <c r="N8" i="19" s="1"/>
  <c r="AH190" i="4"/>
  <c r="AH231" i="4"/>
  <c r="AE7" i="19"/>
  <c r="AE8" i="19" s="1"/>
  <c r="BQ7" i="19"/>
  <c r="BQ8" i="19" s="1"/>
  <c r="AI7" i="19"/>
  <c r="AI8" i="19" s="1"/>
  <c r="AL7" i="19"/>
  <c r="AL8" i="19" s="1"/>
  <c r="V7" i="19"/>
  <c r="V8" i="19" s="1"/>
  <c r="AC7" i="19"/>
  <c r="AC8" i="19" s="1"/>
  <c r="M7" i="19"/>
  <c r="M8" i="19" s="1"/>
  <c r="AF7" i="19"/>
  <c r="AF8" i="19" s="1"/>
  <c r="AG7" i="19"/>
  <c r="AG8" i="19" s="1"/>
  <c r="S11" i="19"/>
  <c r="AI11" i="19"/>
  <c r="BM11" i="19"/>
  <c r="R11" i="19"/>
  <c r="AH11" i="19"/>
  <c r="BA11" i="19"/>
  <c r="BT11" i="19"/>
  <c r="Y11" i="19"/>
  <c r="AO11" i="19"/>
  <c r="BR11" i="19"/>
  <c r="AJ11" i="19"/>
  <c r="T11" i="19"/>
  <c r="AA11" i="19"/>
  <c r="AX11" i="19"/>
  <c r="B12" i="19"/>
  <c r="Z11" i="19"/>
  <c r="AP11" i="19"/>
  <c r="BL11" i="19"/>
  <c r="Q11" i="19"/>
  <c r="AG11" i="19"/>
  <c r="AN11" i="19"/>
  <c r="BC11" i="19"/>
  <c r="P11" i="19"/>
  <c r="BS11" i="19"/>
  <c r="W11" i="19"/>
  <c r="BQ11" i="19"/>
  <c r="AL11" i="19"/>
  <c r="M11" i="19"/>
  <c r="X11" i="19"/>
  <c r="BN11" i="19"/>
  <c r="AE11" i="19"/>
  <c r="N11" i="19"/>
  <c r="AW11" i="19"/>
  <c r="U11" i="19"/>
  <c r="BD11" i="19"/>
  <c r="AZ11" i="19"/>
  <c r="AM11" i="19"/>
  <c r="V11" i="19"/>
  <c r="BE11" i="19"/>
  <c r="AC11" i="19"/>
  <c r="AB11" i="19"/>
  <c r="AY11" i="19"/>
  <c r="BP11" i="19"/>
  <c r="O11" i="19"/>
  <c r="AK11" i="19"/>
  <c r="AD11" i="19"/>
  <c r="AF11" i="19"/>
  <c r="BB11" i="19"/>
  <c r="AF109" i="4"/>
  <c r="AF190" i="4"/>
  <c r="AO187" i="24"/>
  <c r="AK26" i="23"/>
  <c r="AL26" i="23" s="1"/>
  <c r="AK28" i="23"/>
  <c r="AL28" i="23" s="1"/>
  <c r="AK27" i="23"/>
  <c r="AL27" i="23" s="1"/>
  <c r="AG394" i="4"/>
  <c r="AF150" i="4"/>
  <c r="AF273" i="4"/>
  <c r="AF313" i="4"/>
  <c r="AG107" i="4"/>
  <c r="AF314" i="4"/>
  <c r="AF354" i="4"/>
  <c r="AO106" i="23"/>
  <c r="I210" i="28"/>
  <c r="F210" i="28" s="1"/>
  <c r="I208" i="28"/>
  <c r="F208" i="28" s="1"/>
  <c r="I211" i="28"/>
  <c r="F211" i="28" s="1"/>
  <c r="I209" i="28"/>
  <c r="F209" i="28" s="1"/>
  <c r="AF271" i="4"/>
  <c r="AF312" i="4"/>
  <c r="AF353" i="4"/>
  <c r="AO106" i="24"/>
  <c r="AO108" i="24"/>
  <c r="AQ108" i="24"/>
  <c r="BQ6" i="19" s="1"/>
  <c r="AF67" i="4"/>
  <c r="AF108" i="4"/>
  <c r="AF149" i="4"/>
  <c r="AF191" i="4"/>
  <c r="AO107" i="23"/>
  <c r="AO26" i="24"/>
  <c r="AE188" i="23"/>
  <c r="AF188" i="23" s="1"/>
  <c r="AN188" i="23" s="1"/>
  <c r="BE7" i="19" s="1"/>
  <c r="BE8" i="19" s="1"/>
  <c r="AE187" i="23"/>
  <c r="AF187" i="23" s="1"/>
  <c r="AE186" i="23"/>
  <c r="AF186" i="23" s="1"/>
  <c r="AG188" i="23"/>
  <c r="AH188" i="23" s="1"/>
  <c r="AG187" i="23"/>
  <c r="AH187" i="23" s="1"/>
  <c r="AO187" i="23" s="1"/>
  <c r="AG186" i="23"/>
  <c r="AH186" i="23" s="1"/>
  <c r="AG395" i="4"/>
  <c r="AO28" i="24"/>
  <c r="AQ187" i="23"/>
  <c r="BD6" i="19" s="1"/>
  <c r="AQ186" i="23"/>
  <c r="BC6" i="19" s="1"/>
  <c r="AQ26" i="24"/>
  <c r="BL6" i="19" s="1"/>
  <c r="I231" i="26"/>
  <c r="F231" i="26" s="1"/>
  <c r="I230" i="26"/>
  <c r="F230" i="26" s="1"/>
  <c r="I229" i="26"/>
  <c r="F229" i="26" s="1"/>
  <c r="I228" i="26"/>
  <c r="F228" i="26" s="1"/>
  <c r="AK186" i="24"/>
  <c r="AL186" i="24" s="1"/>
  <c r="K19" i="24"/>
  <c r="AH312" i="4"/>
  <c r="AH355" i="4"/>
  <c r="I236" i="27"/>
  <c r="F236" i="27" s="1"/>
  <c r="I234" i="27"/>
  <c r="F234" i="27" s="1"/>
  <c r="I235" i="27"/>
  <c r="F235" i="27" s="1"/>
  <c r="I233" i="27"/>
  <c r="F233" i="27" s="1"/>
  <c r="AF394" i="4"/>
  <c r="AH25" i="4"/>
  <c r="AH26" i="4"/>
  <c r="AH107" i="4"/>
  <c r="AH109" i="4"/>
  <c r="O108" i="23"/>
  <c r="P108" i="23" s="1"/>
  <c r="O107" i="23"/>
  <c r="P107" i="23" s="1"/>
  <c r="O106" i="23"/>
  <c r="P106" i="23" s="1"/>
  <c r="Q108" i="23"/>
  <c r="R108" i="23" s="1"/>
  <c r="AO108" i="23" s="1"/>
  <c r="AG272" i="4"/>
  <c r="AK188" i="23"/>
  <c r="AL188" i="23" s="1"/>
  <c r="AK186" i="23"/>
  <c r="AL186" i="23" s="1"/>
  <c r="AF26" i="4"/>
  <c r="AF395" i="4"/>
  <c r="AH272" i="4"/>
  <c r="AH313" i="4"/>
  <c r="AH354" i="4"/>
  <c r="L19" i="23"/>
  <c r="K19" i="23"/>
  <c r="AG150" i="4"/>
  <c r="AH148" i="4"/>
  <c r="O27" i="24"/>
  <c r="P27" i="24" s="1"/>
  <c r="O28" i="24"/>
  <c r="P28" i="24" s="1"/>
  <c r="Q27" i="24"/>
  <c r="R27" i="24" s="1"/>
  <c r="AO27" i="24" s="1"/>
  <c r="AE107" i="24"/>
  <c r="AF107" i="24" s="1"/>
  <c r="AE108" i="24"/>
  <c r="AF108" i="24" s="1"/>
  <c r="AE106" i="24"/>
  <c r="AF106" i="24" s="1"/>
  <c r="AG191" i="4"/>
  <c r="AG232" i="4"/>
  <c r="AG396" i="4"/>
  <c r="AH396" i="4"/>
  <c r="AH395" i="4"/>
  <c r="O107" i="24"/>
  <c r="P107" i="24" s="1"/>
  <c r="O106" i="24"/>
  <c r="P106" i="24" s="1"/>
  <c r="O187" i="24"/>
  <c r="P187" i="24" s="1"/>
  <c r="AN187" i="24" s="1"/>
  <c r="BS7" i="19" s="1"/>
  <c r="BS8" i="19" s="1"/>
  <c r="O188" i="24"/>
  <c r="P188" i="24" s="1"/>
  <c r="AN188" i="24" s="1"/>
  <c r="BT7" i="19" s="1"/>
  <c r="BT8" i="19" s="1"/>
  <c r="AG27" i="4"/>
  <c r="O7" i="19" s="1"/>
  <c r="O8" i="19" s="1"/>
  <c r="AG68" i="4"/>
  <c r="AE107" i="23"/>
  <c r="AF107" i="23" s="1"/>
  <c r="AE106" i="23"/>
  <c r="AF106" i="23" s="1"/>
  <c r="AE108" i="23"/>
  <c r="AF108" i="23" s="1"/>
  <c r="AG149" i="4"/>
  <c r="AE28" i="24"/>
  <c r="AF28" i="24" s="1"/>
  <c r="AE26" i="24"/>
  <c r="AF26" i="24" s="1"/>
  <c r="AN108" i="24" l="1"/>
  <c r="AN107" i="24"/>
  <c r="BP7" i="19" s="1"/>
  <c r="BP8" i="19" s="1"/>
  <c r="AN187" i="23"/>
  <c r="BD7" i="19" s="1"/>
  <c r="BD8" i="19" s="1"/>
  <c r="AN26" i="24"/>
  <c r="BL7" i="19" s="1"/>
  <c r="BL8" i="19" s="1"/>
  <c r="AN186" i="23"/>
  <c r="BC7" i="19" s="1"/>
  <c r="BC8" i="19" s="1"/>
  <c r="AN108" i="23"/>
  <c r="BB7" i="19" s="1"/>
  <c r="BB8" i="19" s="1"/>
  <c r="AO188" i="24"/>
  <c r="AN106" i="24"/>
  <c r="BO7" i="19" s="1"/>
  <c r="BO8" i="19" s="1"/>
  <c r="AN27" i="24"/>
  <c r="BM7" i="19" s="1"/>
  <c r="BM8" i="19" s="1"/>
  <c r="AO186" i="24"/>
  <c r="AN107" i="23"/>
  <c r="BA7" i="19" s="1"/>
  <c r="BA8" i="19" s="1"/>
  <c r="AO186" i="23"/>
  <c r="AO188" i="23"/>
  <c r="BK11" i="19"/>
  <c r="BG11" i="19"/>
  <c r="I11" i="19"/>
  <c r="J11" i="19"/>
  <c r="H11" i="19"/>
  <c r="L11" i="19"/>
  <c r="O26" i="23"/>
  <c r="P26" i="23" s="1"/>
  <c r="AN26" i="23" s="1"/>
  <c r="AW7" i="19" s="1"/>
  <c r="AW8" i="19" s="1"/>
  <c r="Q26" i="23"/>
  <c r="R26" i="23" s="1"/>
  <c r="AO26" i="23" s="1"/>
  <c r="O28" i="23"/>
  <c r="P28" i="23" s="1"/>
  <c r="AN28" i="23" s="1"/>
  <c r="AY7" i="19" s="1"/>
  <c r="AY8" i="19" s="1"/>
  <c r="O27" i="23"/>
  <c r="P27" i="23" s="1"/>
  <c r="AN27" i="23" s="1"/>
  <c r="AX7" i="19" s="1"/>
  <c r="AX8" i="19" s="1"/>
  <c r="Q28" i="23"/>
  <c r="R28" i="23" s="1"/>
  <c r="AO28" i="23" s="1"/>
  <c r="Q27" i="23"/>
  <c r="R27" i="23" s="1"/>
  <c r="AO27" i="23" s="1"/>
  <c r="AB12" i="19"/>
  <c r="AW12" i="19"/>
  <c r="BR12" i="19"/>
  <c r="Y12" i="19"/>
  <c r="AO12" i="19"/>
  <c r="BS12" i="19"/>
  <c r="AD12" i="19"/>
  <c r="BT12" i="19"/>
  <c r="AM12" i="19"/>
  <c r="AH12" i="19"/>
  <c r="BD12" i="19"/>
  <c r="BQ12" i="19"/>
  <c r="T12" i="19"/>
  <c r="AJ12" i="19"/>
  <c r="BE12" i="19"/>
  <c r="Q12" i="19"/>
  <c r="AG12" i="19"/>
  <c r="BB12" i="19"/>
  <c r="N12" i="19"/>
  <c r="AY12" i="19"/>
  <c r="W12" i="19"/>
  <c r="BM12" i="19"/>
  <c r="S12" i="19"/>
  <c r="BP12" i="19"/>
  <c r="AF12" i="19"/>
  <c r="M12" i="19"/>
  <c r="AX12" i="19"/>
  <c r="AL12" i="19"/>
  <c r="AZ12" i="19"/>
  <c r="Z12" i="19"/>
  <c r="AN12" i="19"/>
  <c r="U12" i="19"/>
  <c r="BO12" i="19"/>
  <c r="BL12" i="19"/>
  <c r="R12" i="19"/>
  <c r="AA12" i="19"/>
  <c r="P12" i="19"/>
  <c r="BA12" i="19"/>
  <c r="AC12" i="19"/>
  <c r="B13" i="19"/>
  <c r="O12" i="19"/>
  <c r="BC12" i="19"/>
  <c r="AP12" i="19"/>
  <c r="X12" i="19"/>
  <c r="AE12" i="19"/>
  <c r="BN12" i="19"/>
  <c r="AI12" i="19"/>
  <c r="V12" i="19"/>
  <c r="AK12" i="19"/>
  <c r="AN28" i="24"/>
  <c r="BN7" i="19" s="1"/>
  <c r="BN8" i="19" s="1"/>
  <c r="AN106" i="23"/>
  <c r="AZ7" i="19" s="1"/>
  <c r="AZ8" i="19" s="1"/>
  <c r="AV11" i="19"/>
  <c r="AR11" i="19"/>
  <c r="BI11" i="19" l="1"/>
  <c r="AT11" i="19"/>
  <c r="BH11" i="19"/>
  <c r="AS11" i="19"/>
  <c r="AT12" i="19"/>
  <c r="BK12" i="19"/>
  <c r="BH12" i="19"/>
  <c r="BG12" i="19"/>
  <c r="BI12" i="19"/>
  <c r="J12" i="19"/>
  <c r="L12" i="19"/>
  <c r="H12" i="19"/>
  <c r="I12" i="19"/>
  <c r="AV12" i="19"/>
  <c r="AR12" i="19"/>
  <c r="AS12" i="19"/>
  <c r="O13" i="19"/>
  <c r="AE13" i="19"/>
  <c r="BD13" i="19"/>
  <c r="T13" i="19"/>
  <c r="AJ13" i="19"/>
  <c r="BE13" i="19"/>
  <c r="Y13" i="19"/>
  <c r="BO13" i="19"/>
  <c r="AH13" i="19"/>
  <c r="M13" i="19"/>
  <c r="N13" i="19"/>
  <c r="AK13" i="19"/>
  <c r="U13" i="19"/>
  <c r="W13" i="19"/>
  <c r="AM13" i="19"/>
  <c r="BQ13" i="19"/>
  <c r="AB13" i="19"/>
  <c r="AW13" i="19"/>
  <c r="BR13" i="19"/>
  <c r="AO13" i="19"/>
  <c r="R13" i="19"/>
  <c r="BC13" i="19"/>
  <c r="AX13" i="19"/>
  <c r="AY13" i="19"/>
  <c r="V13" i="19"/>
  <c r="AI13" i="19"/>
  <c r="X13" i="19"/>
  <c r="BN13" i="19"/>
  <c r="B14" i="19"/>
  <c r="AC13" i="19"/>
  <c r="AL13" i="19"/>
  <c r="AZ13" i="19"/>
  <c r="AF13" i="19"/>
  <c r="Q13" i="19"/>
  <c r="Z13" i="19"/>
  <c r="BS13" i="19"/>
  <c r="BL13" i="19"/>
  <c r="S13" i="19"/>
  <c r="BM13" i="19"/>
  <c r="AN13" i="19"/>
  <c r="AG13" i="19"/>
  <c r="AP13" i="19"/>
  <c r="AD13" i="19"/>
  <c r="AA13" i="19"/>
  <c r="BP13" i="19"/>
  <c r="P13" i="19"/>
  <c r="BT13" i="19"/>
  <c r="BB13" i="19"/>
  <c r="BA13" i="19"/>
  <c r="D11" i="19"/>
  <c r="F11" i="19" l="1"/>
  <c r="E11" i="19"/>
  <c r="F12" i="19"/>
  <c r="E12" i="19"/>
  <c r="D12" i="19"/>
  <c r="AV13" i="19"/>
  <c r="AR13" i="19"/>
  <c r="AS13" i="19"/>
  <c r="AT13" i="19"/>
  <c r="L13" i="19"/>
  <c r="J13" i="19"/>
  <c r="H13" i="19"/>
  <c r="I13" i="19"/>
  <c r="V14" i="19"/>
  <c r="AL14" i="19"/>
  <c r="BL14" i="19"/>
  <c r="S14" i="19"/>
  <c r="AI14" i="19"/>
  <c r="AJ14" i="19"/>
  <c r="U14" i="19"/>
  <c r="BB14" i="19"/>
  <c r="X14" i="19"/>
  <c r="Y14" i="19"/>
  <c r="AX14" i="19"/>
  <c r="BN14" i="19"/>
  <c r="N14" i="19"/>
  <c r="AD14" i="19"/>
  <c r="AY14" i="19"/>
  <c r="BT14" i="19"/>
  <c r="AA14" i="19"/>
  <c r="T14" i="19"/>
  <c r="BQ14" i="19"/>
  <c r="AK14" i="19"/>
  <c r="BR14" i="19"/>
  <c r="BD14" i="19"/>
  <c r="BE14" i="19"/>
  <c r="AZ14" i="19"/>
  <c r="BO14" i="19"/>
  <c r="AP14" i="19"/>
  <c r="W14" i="19"/>
  <c r="BA14" i="19"/>
  <c r="BM14" i="19"/>
  <c r="AO14" i="19"/>
  <c r="AF14" i="19"/>
  <c r="R14" i="19"/>
  <c r="BC14" i="19"/>
  <c r="AE14" i="19"/>
  <c r="M14" i="19"/>
  <c r="B15" i="19"/>
  <c r="P14" i="19"/>
  <c r="Z14" i="19"/>
  <c r="BP14" i="19"/>
  <c r="AM14" i="19"/>
  <c r="AC14" i="19"/>
  <c r="AN14" i="19"/>
  <c r="Q14" i="19"/>
  <c r="AH14" i="19"/>
  <c r="BS14" i="19"/>
  <c r="O14" i="19"/>
  <c r="AG14" i="19"/>
  <c r="AW14" i="19"/>
  <c r="AB14" i="19"/>
  <c r="BG13" i="19"/>
  <c r="BH13" i="19"/>
  <c r="BK13" i="19"/>
  <c r="BI13" i="19"/>
  <c r="F13" i="19" l="1"/>
  <c r="D13" i="19"/>
  <c r="AV14" i="19"/>
  <c r="AR14" i="19"/>
  <c r="AS14" i="19"/>
  <c r="AT14" i="19"/>
  <c r="Q15" i="19"/>
  <c r="AG15" i="19"/>
  <c r="BB15" i="19"/>
  <c r="P15" i="19"/>
  <c r="AL15" i="19"/>
  <c r="R15" i="19"/>
  <c r="AM15" i="19"/>
  <c r="BR15" i="19"/>
  <c r="BD15" i="19"/>
  <c r="AP15" i="19"/>
  <c r="BN15" i="19"/>
  <c r="Z15" i="19"/>
  <c r="Y15" i="19"/>
  <c r="AO15" i="19"/>
  <c r="BS15" i="19"/>
  <c r="AA15" i="19"/>
  <c r="BL15" i="19"/>
  <c r="AB15" i="19"/>
  <c r="BC15" i="19"/>
  <c r="AD15" i="19"/>
  <c r="T15" i="19"/>
  <c r="N15" i="19"/>
  <c r="AJ15" i="19"/>
  <c r="AZ15" i="19"/>
  <c r="U15" i="19"/>
  <c r="BO15" i="19"/>
  <c r="BA15" i="19"/>
  <c r="AW15" i="19"/>
  <c r="BT15" i="19"/>
  <c r="O15" i="19"/>
  <c r="AC15" i="19"/>
  <c r="B16" i="19"/>
  <c r="BQ15" i="19"/>
  <c r="BM15" i="19"/>
  <c r="AE15" i="19"/>
  <c r="BP15" i="19"/>
  <c r="AK15" i="19"/>
  <c r="V15" i="19"/>
  <c r="W15" i="19"/>
  <c r="S15" i="19"/>
  <c r="BE15" i="19"/>
  <c r="AY15" i="19"/>
  <c r="M15" i="19"/>
  <c r="AN15" i="19"/>
  <c r="AX15" i="19"/>
  <c r="AI15" i="19"/>
  <c r="AH15" i="19"/>
  <c r="AF15" i="19"/>
  <c r="X15" i="19"/>
  <c r="H14" i="19"/>
  <c r="I14" i="19"/>
  <c r="L14" i="19"/>
  <c r="J14" i="19"/>
  <c r="BK14" i="19"/>
  <c r="BG14" i="19"/>
  <c r="BH14" i="19"/>
  <c r="BI14" i="19"/>
  <c r="E13" i="19"/>
  <c r="D14" i="19" l="1"/>
  <c r="F14" i="19"/>
  <c r="BK15" i="19"/>
  <c r="BH15" i="19"/>
  <c r="BG15" i="19"/>
  <c r="BI15" i="19"/>
  <c r="P16" i="19"/>
  <c r="AF16" i="19"/>
  <c r="V16" i="19"/>
  <c r="AZ16" i="19"/>
  <c r="M16" i="19"/>
  <c r="AH16" i="19"/>
  <c r="BE16" i="19"/>
  <c r="AD16" i="19"/>
  <c r="B17" i="19"/>
  <c r="BC16" i="19"/>
  <c r="BS16" i="19"/>
  <c r="O16" i="19"/>
  <c r="AK16" i="19"/>
  <c r="X16" i="19"/>
  <c r="AN16" i="19"/>
  <c r="AG16" i="19"/>
  <c r="BM16" i="19"/>
  <c r="W16" i="19"/>
  <c r="AW16" i="19"/>
  <c r="BR16" i="19"/>
  <c r="BB16" i="19"/>
  <c r="AE16" i="19"/>
  <c r="Y16" i="19"/>
  <c r="AY16" i="19"/>
  <c r="AI16" i="19"/>
  <c r="T16" i="19"/>
  <c r="AA16" i="19"/>
  <c r="R16" i="19"/>
  <c r="BN16" i="19"/>
  <c r="U16" i="19"/>
  <c r="Z16" i="19"/>
  <c r="AB16" i="19"/>
  <c r="AL16" i="19"/>
  <c r="AC16" i="19"/>
  <c r="S16" i="19"/>
  <c r="AP16" i="19"/>
  <c r="BT16" i="19"/>
  <c r="AJ16" i="19"/>
  <c r="BD16" i="19"/>
  <c r="AM16" i="19"/>
  <c r="AO16" i="19"/>
  <c r="BP16" i="19"/>
  <c r="BL16" i="19"/>
  <c r="BO16" i="19"/>
  <c r="Q16" i="19"/>
  <c r="AX16" i="19"/>
  <c r="BA16" i="19"/>
  <c r="N16" i="19"/>
  <c r="BQ16" i="19"/>
  <c r="AV15" i="19"/>
  <c r="AR15" i="19"/>
  <c r="AS15" i="19"/>
  <c r="AT15" i="19"/>
  <c r="E14" i="19"/>
  <c r="J15" i="19"/>
  <c r="L15" i="19"/>
  <c r="H15" i="19"/>
  <c r="I15" i="19"/>
  <c r="E15" i="19" l="1"/>
  <c r="D15" i="19"/>
  <c r="BG16" i="19"/>
  <c r="BK16" i="19"/>
  <c r="BH16" i="19"/>
  <c r="BI16" i="19"/>
  <c r="AR16" i="19"/>
  <c r="AV16" i="19"/>
  <c r="AS16" i="19"/>
  <c r="AT16" i="19"/>
  <c r="F15" i="19"/>
  <c r="R17" i="19"/>
  <c r="AH17" i="19"/>
  <c r="BC17" i="19"/>
  <c r="O17" i="19"/>
  <c r="AE17" i="19"/>
  <c r="BD17" i="19"/>
  <c r="AB17" i="19"/>
  <c r="BR17" i="19"/>
  <c r="AK17" i="19"/>
  <c r="AN17" i="19"/>
  <c r="BO17" i="19"/>
  <c r="BA17" i="19"/>
  <c r="Z17" i="19"/>
  <c r="AP17" i="19"/>
  <c r="BP17" i="19"/>
  <c r="W17" i="19"/>
  <c r="AM17" i="19"/>
  <c r="BQ17" i="19"/>
  <c r="AW17" i="19"/>
  <c r="U17" i="19"/>
  <c r="BS17" i="19"/>
  <c r="Y17" i="19"/>
  <c r="B18" i="19"/>
  <c r="AF17" i="19"/>
  <c r="V17" i="19"/>
  <c r="BL17" i="19"/>
  <c r="AI17" i="19"/>
  <c r="AJ17" i="19"/>
  <c r="AX17" i="19"/>
  <c r="AG17" i="19"/>
  <c r="AD17" i="19"/>
  <c r="BT17" i="19"/>
  <c r="AZ17" i="19"/>
  <c r="BE17" i="19"/>
  <c r="X17" i="19"/>
  <c r="P17" i="19"/>
  <c r="AL17" i="19"/>
  <c r="S17" i="19"/>
  <c r="BM17" i="19"/>
  <c r="M17" i="19"/>
  <c r="BN17" i="19"/>
  <c r="Q17" i="19"/>
  <c r="AY17" i="19"/>
  <c r="AO17" i="19"/>
  <c r="AA17" i="19"/>
  <c r="BB17" i="19"/>
  <c r="N17" i="19"/>
  <c r="AC17" i="19"/>
  <c r="T17" i="19"/>
  <c r="H16" i="19"/>
  <c r="I16" i="19"/>
  <c r="L16" i="19"/>
  <c r="J16" i="19"/>
  <c r="D16" i="19" l="1"/>
  <c r="E16" i="19"/>
  <c r="M18" i="19"/>
  <c r="AC18" i="19"/>
  <c r="AX18" i="19"/>
  <c r="B19" i="19"/>
  <c r="Z18" i="19"/>
  <c r="AP18" i="19"/>
  <c r="BP18" i="19"/>
  <c r="AE18" i="19"/>
  <c r="P18" i="19"/>
  <c r="BA18" i="19"/>
  <c r="BD18" i="19"/>
  <c r="AW18" i="19"/>
  <c r="BR18" i="19"/>
  <c r="AG18" i="19"/>
  <c r="BO18" i="19"/>
  <c r="V18" i="19"/>
  <c r="AY18" i="19"/>
  <c r="O18" i="19"/>
  <c r="BM18" i="19"/>
  <c r="BN18" i="19"/>
  <c r="AJ18" i="19"/>
  <c r="AB18" i="19"/>
  <c r="Q18" i="19"/>
  <c r="AK18" i="19"/>
  <c r="BS18" i="19"/>
  <c r="AD18" i="19"/>
  <c r="BC18" i="19"/>
  <c r="W18" i="19"/>
  <c r="X18" i="19"/>
  <c r="S18" i="19"/>
  <c r="BE18" i="19"/>
  <c r="U18" i="19"/>
  <c r="AO18" i="19"/>
  <c r="N18" i="19"/>
  <c r="AH18" i="19"/>
  <c r="BL18" i="19"/>
  <c r="AM18" i="19"/>
  <c r="AF18" i="19"/>
  <c r="AI18" i="19"/>
  <c r="AA18" i="19"/>
  <c r="R18" i="19"/>
  <c r="AN18" i="19"/>
  <c r="AL18" i="19"/>
  <c r="T18" i="19"/>
  <c r="BB18" i="19"/>
  <c r="AZ18" i="19"/>
  <c r="BT18" i="19"/>
  <c r="BQ18" i="19"/>
  <c r="Y18" i="19"/>
  <c r="BK17" i="19"/>
  <c r="BG17" i="19"/>
  <c r="BH17" i="19"/>
  <c r="BI17" i="19"/>
  <c r="F16" i="19"/>
  <c r="AR17" i="19"/>
  <c r="AV17" i="19"/>
  <c r="AS17" i="19"/>
  <c r="AT17" i="19"/>
  <c r="L17" i="19"/>
  <c r="J17" i="19"/>
  <c r="H17" i="19"/>
  <c r="I17" i="19"/>
  <c r="E17" i="19" l="1"/>
  <c r="BG18" i="19"/>
  <c r="BK18" i="19"/>
  <c r="BH18" i="19"/>
  <c r="BI18" i="19"/>
  <c r="AR18" i="19"/>
  <c r="AV18" i="19"/>
  <c r="AS18" i="19"/>
  <c r="AT18" i="19"/>
  <c r="X19" i="19"/>
  <c r="AN19" i="19"/>
  <c r="BN19" i="19"/>
  <c r="U19" i="19"/>
  <c r="AK19" i="19"/>
  <c r="BO19" i="19"/>
  <c r="AP19" i="19"/>
  <c r="AA19" i="19"/>
  <c r="B20" i="19"/>
  <c r="P19" i="19"/>
  <c r="AJ19" i="19"/>
  <c r="BR19" i="19"/>
  <c r="AC19" i="19"/>
  <c r="BB19" i="19"/>
  <c r="BC19" i="19"/>
  <c r="BD19" i="19"/>
  <c r="AY19" i="19"/>
  <c r="AZ19" i="19"/>
  <c r="AL19" i="19"/>
  <c r="T19" i="19"/>
  <c r="AW19" i="19"/>
  <c r="M19" i="19"/>
  <c r="AG19" i="19"/>
  <c r="R19" i="19"/>
  <c r="BP19" i="19"/>
  <c r="BQ19" i="19"/>
  <c r="BS19" i="19"/>
  <c r="BT19" i="19"/>
  <c r="AM19" i="19"/>
  <c r="AB19" i="19"/>
  <c r="BA19" i="19"/>
  <c r="Q19" i="19"/>
  <c r="AO19" i="19"/>
  <c r="Z19" i="19"/>
  <c r="S19" i="19"/>
  <c r="N19" i="19"/>
  <c r="O19" i="19"/>
  <c r="W19" i="19"/>
  <c r="BL19" i="19"/>
  <c r="AX19" i="19"/>
  <c r="AE19" i="19"/>
  <c r="AF19" i="19"/>
  <c r="AH19" i="19"/>
  <c r="BM19" i="19"/>
  <c r="Y19" i="19"/>
  <c r="AD19" i="19"/>
  <c r="V19" i="19"/>
  <c r="BE19" i="19"/>
  <c r="AI19" i="19"/>
  <c r="D17" i="19"/>
  <c r="F17" i="19"/>
  <c r="H18" i="19"/>
  <c r="L18" i="19"/>
  <c r="I18" i="19"/>
  <c r="J18" i="19"/>
  <c r="D18" i="19" l="1"/>
  <c r="BG19" i="19"/>
  <c r="BK19" i="19"/>
  <c r="BH19" i="19"/>
  <c r="BI19" i="19"/>
  <c r="F18" i="19"/>
  <c r="I19" i="19"/>
  <c r="J19" i="19"/>
  <c r="H19" i="19"/>
  <c r="L19" i="19"/>
  <c r="E18" i="19"/>
  <c r="AR19" i="19"/>
  <c r="AV19" i="19"/>
  <c r="AS19" i="19"/>
  <c r="AT19" i="19"/>
  <c r="O20" i="19"/>
  <c r="AE20" i="19"/>
  <c r="BD20" i="19"/>
  <c r="U20" i="19"/>
  <c r="AP20" i="19"/>
  <c r="V20" i="19"/>
  <c r="AW20" i="19"/>
  <c r="B21" i="19"/>
  <c r="BC20" i="19"/>
  <c r="AO20" i="19"/>
  <c r="AY20" i="19"/>
  <c r="AJ20" i="19"/>
  <c r="N20" i="19"/>
  <c r="S20" i="19"/>
  <c r="AI20" i="19"/>
  <c r="BM20" i="19"/>
  <c r="Z20" i="19"/>
  <c r="BA20" i="19"/>
  <c r="AB20" i="19"/>
  <c r="BB20" i="19"/>
  <c r="R20" i="19"/>
  <c r="BS20" i="19"/>
  <c r="BE20" i="19"/>
  <c r="M20" i="19"/>
  <c r="AX20" i="19"/>
  <c r="W20" i="19"/>
  <c r="AM20" i="19"/>
  <c r="BQ20" i="19"/>
  <c r="AF20" i="19"/>
  <c r="BP20" i="19"/>
  <c r="AG20" i="19"/>
  <c r="BL20" i="19"/>
  <c r="AC20" i="19"/>
  <c r="T20" i="19"/>
  <c r="BT20" i="19"/>
  <c r="AH20" i="19"/>
  <c r="X20" i="19"/>
  <c r="P20" i="19"/>
  <c r="BR20" i="19"/>
  <c r="BN20" i="19"/>
  <c r="AK20" i="19"/>
  <c r="AN20" i="19"/>
  <c r="BO20" i="19"/>
  <c r="AZ20" i="19"/>
  <c r="AL20" i="19"/>
  <c r="Y20" i="19"/>
  <c r="AA20" i="19"/>
  <c r="Q20" i="19"/>
  <c r="AD20" i="19"/>
  <c r="E19" i="19" l="1"/>
  <c r="F19" i="19"/>
  <c r="BG20" i="19"/>
  <c r="BK20" i="19"/>
  <c r="BH20" i="19"/>
  <c r="BI20" i="19"/>
  <c r="H20" i="19"/>
  <c r="L20" i="19"/>
  <c r="I20" i="19"/>
  <c r="J20" i="19"/>
  <c r="Z21" i="19"/>
  <c r="AE21" i="19"/>
  <c r="BD21" i="19"/>
  <c r="W21" i="19"/>
  <c r="AN21" i="19"/>
  <c r="BN21" i="19"/>
  <c r="AK21" i="19"/>
  <c r="AD21" i="19"/>
  <c r="BT21" i="19"/>
  <c r="X21" i="19"/>
  <c r="BP21" i="19"/>
  <c r="M21" i="19"/>
  <c r="N21" i="19"/>
  <c r="P21" i="19"/>
  <c r="AI21" i="19"/>
  <c r="BM21" i="19"/>
  <c r="AB21" i="19"/>
  <c r="AW21" i="19"/>
  <c r="BR21" i="19"/>
  <c r="AX21" i="19"/>
  <c r="AL21" i="19"/>
  <c r="O21" i="19"/>
  <c r="AO21" i="19"/>
  <c r="AG21" i="19"/>
  <c r="AP21" i="19"/>
  <c r="R21" i="19"/>
  <c r="U21" i="19"/>
  <c r="AM21" i="19"/>
  <c r="BQ21" i="19"/>
  <c r="AF21" i="19"/>
  <c r="BA21" i="19"/>
  <c r="S21" i="19"/>
  <c r="BS21" i="19"/>
  <c r="AY21" i="19"/>
  <c r="AH21" i="19"/>
  <c r="BO21" i="19"/>
  <c r="B22" i="19"/>
  <c r="V21" i="19"/>
  <c r="AJ21" i="19"/>
  <c r="BL21" i="19"/>
  <c r="AA21" i="19"/>
  <c r="BE21" i="19"/>
  <c r="BC21" i="19"/>
  <c r="Q21" i="19"/>
  <c r="T21" i="19"/>
  <c r="BB21" i="19"/>
  <c r="Y21" i="19"/>
  <c r="AZ21" i="19"/>
  <c r="AC21" i="19"/>
  <c r="AR20" i="19"/>
  <c r="AV20" i="19"/>
  <c r="AS20" i="19"/>
  <c r="AT20" i="19"/>
  <c r="D19" i="19"/>
  <c r="F20" i="19" l="1"/>
  <c r="E20" i="19"/>
  <c r="AR21" i="19"/>
  <c r="AV21" i="19"/>
  <c r="AS21" i="19"/>
  <c r="AT21" i="19"/>
  <c r="BK21" i="19"/>
  <c r="BH21" i="19"/>
  <c r="BI21" i="19"/>
  <c r="BG21" i="19"/>
  <c r="I21" i="19"/>
  <c r="J21" i="19"/>
  <c r="H21" i="19"/>
  <c r="L21" i="19"/>
  <c r="N22" i="19"/>
  <c r="AD22" i="19"/>
  <c r="AY22" i="19"/>
  <c r="BT22" i="19"/>
  <c r="AA22" i="19"/>
  <c r="AZ22" i="19"/>
  <c r="P22" i="19"/>
  <c r="BA22" i="19"/>
  <c r="AG22" i="19"/>
  <c r="B23" i="19"/>
  <c r="BS22" i="19"/>
  <c r="AK22" i="19"/>
  <c r="AB22" i="19"/>
  <c r="R22" i="19"/>
  <c r="AH22" i="19"/>
  <c r="BC22" i="19"/>
  <c r="O22" i="19"/>
  <c r="AE22" i="19"/>
  <c r="BD22" i="19"/>
  <c r="X22" i="19"/>
  <c r="BN22" i="19"/>
  <c r="AO22" i="19"/>
  <c r="M22" i="19"/>
  <c r="T22" i="19"/>
  <c r="AW22" i="19"/>
  <c r="V22" i="19"/>
  <c r="AL22" i="19"/>
  <c r="BL22" i="19"/>
  <c r="S22" i="19"/>
  <c r="AI22" i="19"/>
  <c r="BM22" i="19"/>
  <c r="AF22" i="19"/>
  <c r="Q22" i="19"/>
  <c r="BB22" i="19"/>
  <c r="AC22" i="19"/>
  <c r="AJ22" i="19"/>
  <c r="BR22" i="19"/>
  <c r="W22" i="19"/>
  <c r="Y22" i="19"/>
  <c r="U22" i="19"/>
  <c r="Z22" i="19"/>
  <c r="AM22" i="19"/>
  <c r="BO22" i="19"/>
  <c r="BP22" i="19"/>
  <c r="AN22" i="19"/>
  <c r="BE22" i="19"/>
  <c r="AX22" i="19"/>
  <c r="AP22" i="19"/>
  <c r="BQ22" i="19"/>
  <c r="D20" i="19"/>
  <c r="D21" i="19" l="1"/>
  <c r="F21" i="19"/>
  <c r="AR22" i="19"/>
  <c r="AV22" i="19"/>
  <c r="AS22" i="19"/>
  <c r="AT22" i="19"/>
  <c r="E21" i="19"/>
  <c r="H22" i="19"/>
  <c r="L22" i="19"/>
  <c r="I22" i="19"/>
  <c r="J22" i="19"/>
  <c r="Y23" i="19"/>
  <c r="AO23" i="19"/>
  <c r="BS23" i="19"/>
  <c r="V23" i="19"/>
  <c r="AL23" i="19"/>
  <c r="BL23" i="19"/>
  <c r="AA23" i="19"/>
  <c r="T23" i="19"/>
  <c r="BE23" i="19"/>
  <c r="BN23" i="19"/>
  <c r="P23" i="19"/>
  <c r="AF23" i="19"/>
  <c r="M23" i="19"/>
  <c r="AC23" i="19"/>
  <c r="AX23" i="19"/>
  <c r="B24" i="19"/>
  <c r="Q23" i="19"/>
  <c r="AG23" i="19"/>
  <c r="BB23" i="19"/>
  <c r="N23" i="19"/>
  <c r="AD23" i="19"/>
  <c r="AY23" i="19"/>
  <c r="BT23" i="19"/>
  <c r="BD23" i="19"/>
  <c r="AJ23" i="19"/>
  <c r="X23" i="19"/>
  <c r="AE23" i="19"/>
  <c r="W23" i="19"/>
  <c r="U23" i="19"/>
  <c r="Z23" i="19"/>
  <c r="BP23" i="19"/>
  <c r="AB23" i="19"/>
  <c r="O23" i="19"/>
  <c r="AM23" i="19"/>
  <c r="AK23" i="19"/>
  <c r="AH23" i="19"/>
  <c r="S23" i="19"/>
  <c r="AW23" i="19"/>
  <c r="AZ23" i="19"/>
  <c r="R23" i="19"/>
  <c r="BC23" i="19"/>
  <c r="BQ23" i="19"/>
  <c r="AN23" i="19"/>
  <c r="BM23" i="19"/>
  <c r="AI23" i="19"/>
  <c r="BR23" i="19"/>
  <c r="BO23" i="19"/>
  <c r="BA23" i="19"/>
  <c r="AP23" i="19"/>
  <c r="BH22" i="19"/>
  <c r="BG22" i="19"/>
  <c r="BK22" i="19"/>
  <c r="BI22" i="19"/>
  <c r="D22" i="19" l="1"/>
  <c r="P24" i="19"/>
  <c r="AF24" i="19"/>
  <c r="BA24" i="19"/>
  <c r="M24" i="19"/>
  <c r="AC24" i="19"/>
  <c r="AX24" i="19"/>
  <c r="B25" i="19"/>
  <c r="AL24" i="19"/>
  <c r="O24" i="19"/>
  <c r="AZ24" i="19"/>
  <c r="BD24" i="19"/>
  <c r="AA24" i="19"/>
  <c r="BC24" i="19"/>
  <c r="X24" i="19"/>
  <c r="AN24" i="19"/>
  <c r="BN24" i="19"/>
  <c r="U24" i="19"/>
  <c r="AK24" i="19"/>
  <c r="BO24" i="19"/>
  <c r="V24" i="19"/>
  <c r="BL24" i="19"/>
  <c r="AE24" i="19"/>
  <c r="S24" i="19"/>
  <c r="AP24" i="19"/>
  <c r="AH24" i="19"/>
  <c r="AJ24" i="19"/>
  <c r="Q24" i="19"/>
  <c r="BB24" i="19"/>
  <c r="AY24" i="19"/>
  <c r="BM24" i="19"/>
  <c r="BQ24" i="19"/>
  <c r="AW24" i="19"/>
  <c r="Y24" i="19"/>
  <c r="BS24" i="19"/>
  <c r="BT24" i="19"/>
  <c r="AI24" i="19"/>
  <c r="R24" i="19"/>
  <c r="AB24" i="19"/>
  <c r="BR24" i="19"/>
  <c r="AO24" i="19"/>
  <c r="AD24" i="19"/>
  <c r="AM24" i="19"/>
  <c r="BP24" i="19"/>
  <c r="T24" i="19"/>
  <c r="W24" i="19"/>
  <c r="BE24" i="19"/>
  <c r="Z24" i="19"/>
  <c r="AG24" i="19"/>
  <c r="N24" i="19"/>
  <c r="F22" i="19"/>
  <c r="AV23" i="19"/>
  <c r="AS23" i="19"/>
  <c r="AR23" i="19"/>
  <c r="AT23" i="19"/>
  <c r="BI23" i="19"/>
  <c r="BK23" i="19"/>
  <c r="BG23" i="19"/>
  <c r="BH23" i="19"/>
  <c r="J23" i="19"/>
  <c r="L23" i="19"/>
  <c r="I23" i="19"/>
  <c r="H23" i="19"/>
  <c r="E22" i="19"/>
  <c r="D23" i="19" l="1"/>
  <c r="F23" i="19"/>
  <c r="AS24" i="19"/>
  <c r="AR24" i="19"/>
  <c r="AV24" i="19"/>
  <c r="AT24" i="19"/>
  <c r="J24" i="19"/>
  <c r="I24" i="19"/>
  <c r="L24" i="19"/>
  <c r="H24" i="19"/>
  <c r="O25" i="19"/>
  <c r="AE25" i="19"/>
  <c r="BD25" i="19"/>
  <c r="T25" i="19"/>
  <c r="AJ25" i="19"/>
  <c r="BE25" i="19"/>
  <c r="Y25" i="19"/>
  <c r="BO25" i="19"/>
  <c r="AH25" i="19"/>
  <c r="N25" i="19"/>
  <c r="U25" i="19"/>
  <c r="AX25" i="19"/>
  <c r="V25" i="19"/>
  <c r="W25" i="19"/>
  <c r="AM25" i="19"/>
  <c r="S25" i="19"/>
  <c r="BM25" i="19"/>
  <c r="AB25" i="19"/>
  <c r="BA25" i="19"/>
  <c r="AG25" i="19"/>
  <c r="R25" i="19"/>
  <c r="BP25" i="19"/>
  <c r="AK25" i="19"/>
  <c r="BL25" i="19"/>
  <c r="AA25" i="19"/>
  <c r="BQ25" i="19"/>
  <c r="AF25" i="19"/>
  <c r="BN25" i="19"/>
  <c r="AO25" i="19"/>
  <c r="Z25" i="19"/>
  <c r="AD25" i="19"/>
  <c r="AL25" i="19"/>
  <c r="BS25" i="19"/>
  <c r="AZ25" i="19"/>
  <c r="X25" i="19"/>
  <c r="AW25" i="19"/>
  <c r="Q25" i="19"/>
  <c r="B26" i="19"/>
  <c r="BC25" i="19"/>
  <c r="BT25" i="19"/>
  <c r="AC25" i="19"/>
  <c r="AI25" i="19"/>
  <c r="BB25" i="19"/>
  <c r="P25" i="19"/>
  <c r="AP25" i="19"/>
  <c r="AN25" i="19"/>
  <c r="AY25" i="19"/>
  <c r="BR25" i="19"/>
  <c r="M25" i="19"/>
  <c r="E23" i="19"/>
  <c r="BI24" i="19"/>
  <c r="BG24" i="19"/>
  <c r="BH24" i="19"/>
  <c r="BK24" i="19"/>
  <c r="AS25" i="19" l="1"/>
  <c r="AR25" i="19"/>
  <c r="AV25" i="19"/>
  <c r="AT25" i="19"/>
  <c r="E24" i="19"/>
  <c r="BH25" i="19"/>
  <c r="BI25" i="19"/>
  <c r="BG25" i="19"/>
  <c r="BK25" i="19"/>
  <c r="D24" i="19"/>
  <c r="V26" i="19"/>
  <c r="AL26" i="19"/>
  <c r="BL26" i="19"/>
  <c r="S26" i="19"/>
  <c r="AI26" i="19"/>
  <c r="BM26" i="19"/>
  <c r="AJ26" i="19"/>
  <c r="M26" i="19"/>
  <c r="AX26" i="19"/>
  <c r="BO26" i="19"/>
  <c r="Q26" i="19"/>
  <c r="AN26" i="19"/>
  <c r="N26" i="19"/>
  <c r="AH26" i="19"/>
  <c r="BP26" i="19"/>
  <c r="AA26" i="19"/>
  <c r="BD26" i="19"/>
  <c r="AW26" i="19"/>
  <c r="AC26" i="19"/>
  <c r="AO26" i="19"/>
  <c r="BB26" i="19"/>
  <c r="AG26" i="19"/>
  <c r="R26" i="19"/>
  <c r="AP26" i="19"/>
  <c r="BT26" i="19"/>
  <c r="AE26" i="19"/>
  <c r="BQ26" i="19"/>
  <c r="BE26" i="19"/>
  <c r="AK26" i="19"/>
  <c r="P26" i="19"/>
  <c r="X26" i="19"/>
  <c r="AD26" i="19"/>
  <c r="BC26" i="19"/>
  <c r="W26" i="19"/>
  <c r="AZ26" i="19"/>
  <c r="AB26" i="19"/>
  <c r="U26" i="19"/>
  <c r="AY26" i="19"/>
  <c r="BR26" i="19"/>
  <c r="BA26" i="19"/>
  <c r="O26" i="19"/>
  <c r="BS26" i="19"/>
  <c r="BN26" i="19"/>
  <c r="AM26" i="19"/>
  <c r="Y26" i="19"/>
  <c r="B27" i="19"/>
  <c r="Z26" i="19"/>
  <c r="T26" i="19"/>
  <c r="AF26" i="19"/>
  <c r="J25" i="19"/>
  <c r="I25" i="19"/>
  <c r="L25" i="19"/>
  <c r="H25" i="19"/>
  <c r="F24" i="19"/>
  <c r="F25" i="19" l="1"/>
  <c r="E25" i="19"/>
  <c r="AS26" i="19"/>
  <c r="AR26" i="19"/>
  <c r="AV26" i="19"/>
  <c r="AT26" i="19"/>
  <c r="H26" i="19"/>
  <c r="J26" i="19"/>
  <c r="L26" i="19"/>
  <c r="I26" i="19"/>
  <c r="M27" i="19"/>
  <c r="AC27" i="19"/>
  <c r="AX27" i="19"/>
  <c r="B28" i="19"/>
  <c r="Z27" i="19"/>
  <c r="AP27" i="19"/>
  <c r="BP27" i="19"/>
  <c r="AE27" i="19"/>
  <c r="P27" i="19"/>
  <c r="BA27" i="19"/>
  <c r="BE27" i="19"/>
  <c r="BR27" i="19"/>
  <c r="AW27" i="19"/>
  <c r="Q27" i="19"/>
  <c r="AK27" i="19"/>
  <c r="BS27" i="19"/>
  <c r="AD27" i="19"/>
  <c r="BC27" i="19"/>
  <c r="W27" i="19"/>
  <c r="X27" i="19"/>
  <c r="T27" i="19"/>
  <c r="AB27" i="19"/>
  <c r="U27" i="19"/>
  <c r="AO27" i="19"/>
  <c r="N27" i="19"/>
  <c r="AH27" i="19"/>
  <c r="BL27" i="19"/>
  <c r="AM27" i="19"/>
  <c r="AF27" i="19"/>
  <c r="AJ27" i="19"/>
  <c r="AI27" i="19"/>
  <c r="BO27" i="19"/>
  <c r="AY27" i="19"/>
  <c r="BM27" i="19"/>
  <c r="BQ27" i="19"/>
  <c r="Y27" i="19"/>
  <c r="R27" i="19"/>
  <c r="BT27" i="19"/>
  <c r="AN27" i="19"/>
  <c r="BD27" i="19"/>
  <c r="AG27" i="19"/>
  <c r="V27" i="19"/>
  <c r="O27" i="19"/>
  <c r="BN27" i="19"/>
  <c r="S27" i="19"/>
  <c r="BB27" i="19"/>
  <c r="AL27" i="19"/>
  <c r="AZ27" i="19"/>
  <c r="AA27" i="19"/>
  <c r="D25" i="19"/>
  <c r="BG26" i="19"/>
  <c r="BK26" i="19"/>
  <c r="BI26" i="19"/>
  <c r="BH26" i="19"/>
  <c r="E26" i="19" l="1"/>
  <c r="BI27" i="19"/>
  <c r="BG27" i="19"/>
  <c r="BK27" i="19"/>
  <c r="BH27" i="19"/>
  <c r="F26" i="19"/>
  <c r="T28" i="19"/>
  <c r="AJ28" i="19"/>
  <c r="BE28" i="19"/>
  <c r="Q28" i="19"/>
  <c r="Z28" i="19"/>
  <c r="AZ28" i="19"/>
  <c r="AG28" i="19"/>
  <c r="BQ28" i="19"/>
  <c r="AO28" i="19"/>
  <c r="AH28" i="19"/>
  <c r="BO28" i="19"/>
  <c r="BC28" i="19"/>
  <c r="P28" i="19"/>
  <c r="AN28" i="19"/>
  <c r="BR28" i="19"/>
  <c r="R28" i="19"/>
  <c r="BP28" i="19"/>
  <c r="BB28" i="19"/>
  <c r="AD28" i="19"/>
  <c r="AX28" i="19"/>
  <c r="AM28" i="19"/>
  <c r="AY28" i="19"/>
  <c r="X28" i="19"/>
  <c r="AW28" i="19"/>
  <c r="M28" i="19"/>
  <c r="AE28" i="19"/>
  <c r="S28" i="19"/>
  <c r="BL28" i="19"/>
  <c r="BD28" i="19"/>
  <c r="BM28" i="19"/>
  <c r="BS28" i="19"/>
  <c r="AF28" i="19"/>
  <c r="Y28" i="19"/>
  <c r="AL28" i="19"/>
  <c r="V28" i="19"/>
  <c r="AC28" i="19"/>
  <c r="BA28" i="19"/>
  <c r="AK28" i="19"/>
  <c r="B29" i="19"/>
  <c r="AI28" i="19"/>
  <c r="BN28" i="19"/>
  <c r="AP28" i="19"/>
  <c r="O28" i="19"/>
  <c r="N28" i="19"/>
  <c r="AB28" i="19"/>
  <c r="U28" i="19"/>
  <c r="AA28" i="19"/>
  <c r="BT28" i="19"/>
  <c r="W28" i="19"/>
  <c r="AV27" i="19"/>
  <c r="AR27" i="19"/>
  <c r="AS27" i="19"/>
  <c r="AT27" i="19"/>
  <c r="H27" i="19"/>
  <c r="L27" i="19"/>
  <c r="I27" i="19"/>
  <c r="J27" i="19"/>
  <c r="D26" i="19"/>
  <c r="F27" i="19" l="1"/>
  <c r="D27" i="19"/>
  <c r="O29" i="19"/>
  <c r="AE29" i="19"/>
  <c r="BD29" i="19"/>
  <c r="Z29" i="19"/>
  <c r="BA29" i="19"/>
  <c r="V29" i="19"/>
  <c r="AW29" i="19"/>
  <c r="T29" i="19"/>
  <c r="AI29" i="19"/>
  <c r="P29" i="19"/>
  <c r="AP29" i="19"/>
  <c r="AB29" i="19"/>
  <c r="BL29" i="19"/>
  <c r="BE29" i="19"/>
  <c r="AH29" i="19"/>
  <c r="AY29" i="19"/>
  <c r="AN29" i="19"/>
  <c r="BR29" i="19"/>
  <c r="S29" i="19"/>
  <c r="AM29" i="19"/>
  <c r="U29" i="19"/>
  <c r="BP29" i="19"/>
  <c r="AG29" i="19"/>
  <c r="BQ29" i="19"/>
  <c r="BS29" i="19"/>
  <c r="AX29" i="19"/>
  <c r="B30" i="19"/>
  <c r="N29" i="19"/>
  <c r="AJ29" i="19"/>
  <c r="AA29" i="19"/>
  <c r="AK29" i="19"/>
  <c r="BB29" i="19"/>
  <c r="X29" i="19"/>
  <c r="BC29" i="19"/>
  <c r="AZ29" i="19"/>
  <c r="BT29" i="19"/>
  <c r="AD29" i="19"/>
  <c r="BN29" i="19"/>
  <c r="BO29" i="19"/>
  <c r="W29" i="19"/>
  <c r="AF29" i="19"/>
  <c r="AL29" i="19"/>
  <c r="M29" i="19"/>
  <c r="AC29" i="19"/>
  <c r="AO29" i="19"/>
  <c r="Y29" i="19"/>
  <c r="BM29" i="19"/>
  <c r="R29" i="19"/>
  <c r="Q29" i="19"/>
  <c r="L28" i="19"/>
  <c r="I28" i="19"/>
  <c r="J28" i="19"/>
  <c r="H28" i="19"/>
  <c r="E27" i="19"/>
  <c r="BK28" i="19"/>
  <c r="BH28" i="19"/>
  <c r="BG28" i="19"/>
  <c r="BI28" i="19"/>
  <c r="AR28" i="19"/>
  <c r="AV28" i="19"/>
  <c r="AS28" i="19"/>
  <c r="AT28" i="19"/>
  <c r="E28" i="19" l="1"/>
  <c r="F28" i="19"/>
  <c r="AV29" i="19"/>
  <c r="AS29" i="19"/>
  <c r="AR29" i="19"/>
  <c r="AT29" i="19"/>
  <c r="I29" i="19"/>
  <c r="J29" i="19"/>
  <c r="L29" i="19"/>
  <c r="H29" i="19"/>
  <c r="U30" i="19"/>
  <c r="AK30" i="19"/>
  <c r="BO30" i="19"/>
  <c r="R30" i="19"/>
  <c r="AH30" i="19"/>
  <c r="BC30" i="19"/>
  <c r="P30" i="19"/>
  <c r="BA30" i="19"/>
  <c r="AI30" i="19"/>
  <c r="AW30" i="19"/>
  <c r="AZ30" i="19"/>
  <c r="AM30" i="19"/>
  <c r="Y30" i="19"/>
  <c r="AO30" i="19"/>
  <c r="BS30" i="19"/>
  <c r="V30" i="19"/>
  <c r="AL30" i="19"/>
  <c r="BL30" i="19"/>
  <c r="X30" i="19"/>
  <c r="BN30" i="19"/>
  <c r="BD30" i="19"/>
  <c r="BR30" i="19"/>
  <c r="W30" i="19"/>
  <c r="T30" i="19"/>
  <c r="AG30" i="19"/>
  <c r="N30" i="19"/>
  <c r="AY30" i="19"/>
  <c r="AN30" i="19"/>
  <c r="AB30" i="19"/>
  <c r="AJ30" i="19"/>
  <c r="M30" i="19"/>
  <c r="AX30" i="19"/>
  <c r="Z30" i="19"/>
  <c r="AC30" i="19"/>
  <c r="B31" i="19"/>
  <c r="AP30" i="19"/>
  <c r="AF30" i="19"/>
  <c r="BQ30" i="19"/>
  <c r="BM30" i="19"/>
  <c r="BP30" i="19"/>
  <c r="O30" i="19"/>
  <c r="Q30" i="19"/>
  <c r="BT30" i="19"/>
  <c r="AE30" i="19"/>
  <c r="BB30" i="19"/>
  <c r="S30" i="19"/>
  <c r="BE30" i="19"/>
  <c r="AD30" i="19"/>
  <c r="AA30" i="19"/>
  <c r="D28" i="19"/>
  <c r="BI29" i="19"/>
  <c r="BG29" i="19"/>
  <c r="BK29" i="19"/>
  <c r="BH29" i="19"/>
  <c r="P31" i="19" l="1"/>
  <c r="AF31" i="19"/>
  <c r="BA31" i="19"/>
  <c r="M31" i="19"/>
  <c r="AC31" i="19"/>
  <c r="AX31" i="19"/>
  <c r="B32" i="19"/>
  <c r="BD31" i="19"/>
  <c r="AD31" i="19"/>
  <c r="BT31" i="19"/>
  <c r="Z31" i="19"/>
  <c r="O31" i="19"/>
  <c r="AE31" i="19"/>
  <c r="T31" i="19"/>
  <c r="AJ31" i="19"/>
  <c r="BE31" i="19"/>
  <c r="Q31" i="19"/>
  <c r="AG31" i="19"/>
  <c r="BB31" i="19"/>
  <c r="S31" i="19"/>
  <c r="BQ31" i="19"/>
  <c r="AL31" i="19"/>
  <c r="W31" i="19"/>
  <c r="AP31" i="19"/>
  <c r="AZ31" i="19"/>
  <c r="AB31" i="19"/>
  <c r="BR31" i="19"/>
  <c r="AO31" i="19"/>
  <c r="AI31" i="19"/>
  <c r="BL31" i="19"/>
  <c r="AH31" i="19"/>
  <c r="X31" i="19"/>
  <c r="BN31" i="19"/>
  <c r="AK31" i="19"/>
  <c r="AA31" i="19"/>
  <c r="AY31" i="19"/>
  <c r="BP31" i="19"/>
  <c r="U31" i="19"/>
  <c r="N31" i="19"/>
  <c r="R31" i="19"/>
  <c r="Y31" i="19"/>
  <c r="V31" i="19"/>
  <c r="BC31" i="19"/>
  <c r="AN31" i="19"/>
  <c r="BO31" i="19"/>
  <c r="AM31" i="19"/>
  <c r="AW31" i="19"/>
  <c r="BS31" i="19"/>
  <c r="BM31" i="19"/>
  <c r="J30" i="19"/>
  <c r="H30" i="19"/>
  <c r="I30" i="19"/>
  <c r="L30" i="19"/>
  <c r="BH30" i="19"/>
  <c r="BI30" i="19"/>
  <c r="BG30" i="19"/>
  <c r="BK30" i="19"/>
  <c r="AR30" i="19"/>
  <c r="AV30" i="19"/>
  <c r="AS30" i="19"/>
  <c r="AT30" i="19"/>
  <c r="F29" i="19"/>
  <c r="D29" i="19"/>
  <c r="E29" i="19"/>
  <c r="E30" i="19" l="1"/>
  <c r="F30" i="19"/>
  <c r="L31" i="19"/>
  <c r="I31" i="19"/>
  <c r="J31" i="19"/>
  <c r="H31" i="19"/>
  <c r="D30" i="19"/>
  <c r="AR31" i="19"/>
  <c r="AS31" i="19"/>
  <c r="AV31" i="19"/>
  <c r="AT31" i="19"/>
  <c r="W32" i="19"/>
  <c r="AM32" i="19"/>
  <c r="BQ32" i="19"/>
  <c r="AB32" i="19"/>
  <c r="AW32" i="19"/>
  <c r="BR32" i="19"/>
  <c r="AL32" i="19"/>
  <c r="Q32" i="19"/>
  <c r="BB32" i="19"/>
  <c r="AH32" i="19"/>
  <c r="M32" i="19"/>
  <c r="AC32" i="19"/>
  <c r="AA32" i="19"/>
  <c r="AZ32" i="19"/>
  <c r="P32" i="19"/>
  <c r="AF32" i="19"/>
  <c r="BA32" i="19"/>
  <c r="N32" i="19"/>
  <c r="AY32" i="19"/>
  <c r="Y32" i="19"/>
  <c r="BO32" i="19"/>
  <c r="BC32" i="19"/>
  <c r="AX32" i="19"/>
  <c r="BS32" i="19"/>
  <c r="AI32" i="19"/>
  <c r="X32" i="19"/>
  <c r="BN32" i="19"/>
  <c r="BT32" i="19"/>
  <c r="R32" i="19"/>
  <c r="BP32" i="19"/>
  <c r="AE32" i="19"/>
  <c r="T32" i="19"/>
  <c r="BE32" i="19"/>
  <c r="BL32" i="19"/>
  <c r="B33" i="19"/>
  <c r="Z32" i="19"/>
  <c r="BD32" i="19"/>
  <c r="V32" i="19"/>
  <c r="U32" i="19"/>
  <c r="BM32" i="19"/>
  <c r="AD32" i="19"/>
  <c r="AK32" i="19"/>
  <c r="O32" i="19"/>
  <c r="AJ32" i="19"/>
  <c r="AG32" i="19"/>
  <c r="AP32" i="19"/>
  <c r="S32" i="19"/>
  <c r="AN32" i="19"/>
  <c r="AO32" i="19"/>
  <c r="BI31" i="19"/>
  <c r="BG31" i="19"/>
  <c r="BK31" i="19"/>
  <c r="BH31" i="19"/>
  <c r="J32" i="19" l="1"/>
  <c r="H32" i="19"/>
  <c r="L32" i="19"/>
  <c r="I32" i="19"/>
  <c r="BK32" i="19"/>
  <c r="BH32" i="19"/>
  <c r="BG32" i="19"/>
  <c r="BI32" i="19"/>
  <c r="F31" i="19"/>
  <c r="D31" i="19"/>
  <c r="AR32" i="19"/>
  <c r="AS32" i="19"/>
  <c r="AV32" i="19"/>
  <c r="AT32" i="19"/>
  <c r="E31" i="19"/>
  <c r="V33" i="19"/>
  <c r="AL33" i="19"/>
  <c r="BL33" i="19"/>
  <c r="S33" i="19"/>
  <c r="AI33" i="19"/>
  <c r="BM33" i="19"/>
  <c r="AG33" i="19"/>
  <c r="B34" i="19"/>
  <c r="AW33" i="19"/>
  <c r="AC33" i="19"/>
  <c r="AF33" i="19"/>
  <c r="AK33" i="19"/>
  <c r="Z33" i="19"/>
  <c r="AP33" i="19"/>
  <c r="BP33" i="19"/>
  <c r="W33" i="19"/>
  <c r="AM33" i="19"/>
  <c r="BQ33" i="19"/>
  <c r="AO33" i="19"/>
  <c r="T33" i="19"/>
  <c r="BE33" i="19"/>
  <c r="AX33" i="19"/>
  <c r="BA33" i="19"/>
  <c r="AH33" i="19"/>
  <c r="O33" i="19"/>
  <c r="BD33" i="19"/>
  <c r="BO33" i="19"/>
  <c r="M33" i="19"/>
  <c r="BN33" i="19"/>
  <c r="AD33" i="19"/>
  <c r="BT33" i="19"/>
  <c r="AZ33" i="19"/>
  <c r="BB33" i="19"/>
  <c r="BR33" i="19"/>
  <c r="X33" i="19"/>
  <c r="AY33" i="19"/>
  <c r="Q33" i="19"/>
  <c r="BS33" i="19"/>
  <c r="BC33" i="19"/>
  <c r="Y33" i="19"/>
  <c r="P33" i="19"/>
  <c r="N33" i="19"/>
  <c r="AA33" i="19"/>
  <c r="AB33" i="19"/>
  <c r="AN33" i="19"/>
  <c r="R33" i="19"/>
  <c r="AE33" i="19"/>
  <c r="AJ33" i="19"/>
  <c r="U33" i="19"/>
  <c r="E32" i="19" l="1"/>
  <c r="I33" i="19"/>
  <c r="L33" i="19"/>
  <c r="H33" i="19"/>
  <c r="J33" i="19"/>
  <c r="M34" i="19"/>
  <c r="AC34" i="19"/>
  <c r="AX34" i="19"/>
  <c r="B35" i="19"/>
  <c r="Z34" i="19"/>
  <c r="AP34" i="19"/>
  <c r="BP34" i="19"/>
  <c r="AJ34" i="19"/>
  <c r="O34" i="19"/>
  <c r="AZ34" i="19"/>
  <c r="BN34" i="19"/>
  <c r="P34" i="19"/>
  <c r="AF34" i="19"/>
  <c r="U34" i="19"/>
  <c r="AO34" i="19"/>
  <c r="N34" i="19"/>
  <c r="AH34" i="19"/>
  <c r="BL34" i="19"/>
  <c r="AW34" i="19"/>
  <c r="AE34" i="19"/>
  <c r="AN34" i="19"/>
  <c r="Q34" i="19"/>
  <c r="AK34" i="19"/>
  <c r="BS34" i="19"/>
  <c r="AD34" i="19"/>
  <c r="BC34" i="19"/>
  <c r="AB34" i="19"/>
  <c r="W34" i="19"/>
  <c r="X34" i="19"/>
  <c r="AI34" i="19"/>
  <c r="BB34" i="19"/>
  <c r="AL34" i="19"/>
  <c r="BE34" i="19"/>
  <c r="AA34" i="19"/>
  <c r="BD34" i="19"/>
  <c r="BO34" i="19"/>
  <c r="AY34" i="19"/>
  <c r="BR34" i="19"/>
  <c r="BQ34" i="19"/>
  <c r="Y34" i="19"/>
  <c r="R34" i="19"/>
  <c r="BT34" i="19"/>
  <c r="AM34" i="19"/>
  <c r="BA34" i="19"/>
  <c r="AG34" i="19"/>
  <c r="V34" i="19"/>
  <c r="T34" i="19"/>
  <c r="BM34" i="19"/>
  <c r="S34" i="19"/>
  <c r="BH33" i="19"/>
  <c r="BG33" i="19"/>
  <c r="BK33" i="19"/>
  <c r="BI33" i="19"/>
  <c r="D32" i="19"/>
  <c r="AS33" i="19"/>
  <c r="AR33" i="19"/>
  <c r="AV33" i="19"/>
  <c r="AT33" i="19"/>
  <c r="F32" i="19"/>
  <c r="F33" i="19" l="1"/>
  <c r="AS34" i="19"/>
  <c r="AR34" i="19"/>
  <c r="AV34" i="19"/>
  <c r="AT34" i="19"/>
  <c r="D33" i="19"/>
  <c r="X35" i="19"/>
  <c r="AN35" i="19"/>
  <c r="BN35" i="19"/>
  <c r="U35" i="19"/>
  <c r="AK35" i="19"/>
  <c r="O35" i="19"/>
  <c r="AZ35" i="19"/>
  <c r="Z35" i="19"/>
  <c r="BO35" i="19"/>
  <c r="BD35" i="19"/>
  <c r="B36" i="19"/>
  <c r="BP35" i="19"/>
  <c r="T35" i="19"/>
  <c r="AB35" i="19"/>
  <c r="BA35" i="19"/>
  <c r="Q35" i="19"/>
  <c r="AO35" i="19"/>
  <c r="AE35" i="19"/>
  <c r="R35" i="19"/>
  <c r="BT35" i="19"/>
  <c r="AL35" i="19"/>
  <c r="AA35" i="19"/>
  <c r="AF35" i="19"/>
  <c r="BE35" i="19"/>
  <c r="Y35" i="19"/>
  <c r="AX35" i="19"/>
  <c r="AM35" i="19"/>
  <c r="AH35" i="19"/>
  <c r="S35" i="19"/>
  <c r="BL35" i="19"/>
  <c r="AD35" i="19"/>
  <c r="AJ35" i="19"/>
  <c r="BR35" i="19"/>
  <c r="AC35" i="19"/>
  <c r="BB35" i="19"/>
  <c r="BM35" i="19"/>
  <c r="AP35" i="19"/>
  <c r="AI35" i="19"/>
  <c r="N35" i="19"/>
  <c r="BQ35" i="19"/>
  <c r="P35" i="19"/>
  <c r="AW35" i="19"/>
  <c r="M35" i="19"/>
  <c r="AG35" i="19"/>
  <c r="W35" i="19"/>
  <c r="BS35" i="19"/>
  <c r="BC35" i="19"/>
  <c r="V35" i="19"/>
  <c r="AY35" i="19"/>
  <c r="BH34" i="19"/>
  <c r="BI34" i="19"/>
  <c r="BG34" i="19"/>
  <c r="BK34" i="19"/>
  <c r="L34" i="19"/>
  <c r="I34" i="19"/>
  <c r="J34" i="19"/>
  <c r="H34" i="19"/>
  <c r="E33" i="19"/>
  <c r="D34" i="19" l="1"/>
  <c r="E34" i="19"/>
  <c r="BK35" i="19"/>
  <c r="BG35" i="19"/>
  <c r="BH35" i="19"/>
  <c r="BI35" i="19"/>
  <c r="W36" i="19"/>
  <c r="AM36" i="19"/>
  <c r="X36" i="19"/>
  <c r="AX36" i="19"/>
  <c r="BT36" i="19"/>
  <c r="AD36" i="19"/>
  <c r="BD36" i="19"/>
  <c r="AF36" i="19"/>
  <c r="V36" i="19"/>
  <c r="Q36" i="19"/>
  <c r="BA36" i="19"/>
  <c r="BN36" i="19"/>
  <c r="O36" i="19"/>
  <c r="AI36" i="19"/>
  <c r="AC36" i="19"/>
  <c r="BL36" i="19"/>
  <c r="Y36" i="19"/>
  <c r="BM36" i="19"/>
  <c r="BE36" i="19"/>
  <c r="BS36" i="19"/>
  <c r="AB36" i="19"/>
  <c r="AK36" i="19"/>
  <c r="S36" i="19"/>
  <c r="AZ36" i="19"/>
  <c r="AH36" i="19"/>
  <c r="BP36" i="19"/>
  <c r="AJ36" i="19"/>
  <c r="BQ36" i="19"/>
  <c r="BR36" i="19"/>
  <c r="AL36" i="19"/>
  <c r="BB36" i="19"/>
  <c r="AA36" i="19"/>
  <c r="M36" i="19"/>
  <c r="AN36" i="19"/>
  <c r="N36" i="19"/>
  <c r="AO36" i="19"/>
  <c r="U36" i="19"/>
  <c r="AG36" i="19"/>
  <c r="BO36" i="19"/>
  <c r="B37" i="19"/>
  <c r="AE36" i="19"/>
  <c r="R36" i="19"/>
  <c r="BC36" i="19"/>
  <c r="T36" i="19"/>
  <c r="AY36" i="19"/>
  <c r="AP36" i="19"/>
  <c r="AW36" i="19"/>
  <c r="Z36" i="19"/>
  <c r="P36" i="19"/>
  <c r="AV35" i="19"/>
  <c r="AR35" i="19"/>
  <c r="AS35" i="19"/>
  <c r="AT35" i="19"/>
  <c r="L35" i="19"/>
  <c r="I35" i="19"/>
  <c r="J35" i="19"/>
  <c r="H35" i="19"/>
  <c r="F34" i="19"/>
  <c r="F35" i="19" l="1"/>
  <c r="BG36" i="19"/>
  <c r="BK36" i="19"/>
  <c r="BH36" i="19"/>
  <c r="BI36" i="19"/>
  <c r="E35" i="19"/>
  <c r="AR36" i="19"/>
  <c r="AV36" i="19"/>
  <c r="AS36" i="19"/>
  <c r="AT36" i="19"/>
  <c r="U37" i="19"/>
  <c r="M37" i="19"/>
  <c r="AG37" i="19"/>
  <c r="BB37" i="19"/>
  <c r="N37" i="19"/>
  <c r="AD37" i="19"/>
  <c r="AY37" i="19"/>
  <c r="BT37" i="19"/>
  <c r="AM37" i="19"/>
  <c r="X37" i="19"/>
  <c r="BN37" i="19"/>
  <c r="AA37" i="19"/>
  <c r="BR37" i="19"/>
  <c r="Q37" i="19"/>
  <c r="AK37" i="19"/>
  <c r="BO37" i="19"/>
  <c r="R37" i="19"/>
  <c r="AH37" i="19"/>
  <c r="BC37" i="19"/>
  <c r="O37" i="19"/>
  <c r="AZ37" i="19"/>
  <c r="AF37" i="19"/>
  <c r="T37" i="19"/>
  <c r="BQ37" i="19"/>
  <c r="S37" i="19"/>
  <c r="Y37" i="19"/>
  <c r="AO37" i="19"/>
  <c r="BS37" i="19"/>
  <c r="V37" i="19"/>
  <c r="AL37" i="19"/>
  <c r="BL37" i="19"/>
  <c r="W37" i="19"/>
  <c r="BM37" i="19"/>
  <c r="AN37" i="19"/>
  <c r="AJ37" i="19"/>
  <c r="AB37" i="19"/>
  <c r="AI37" i="19"/>
  <c r="AC37" i="19"/>
  <c r="AX37" i="19"/>
  <c r="B38" i="19"/>
  <c r="Z37" i="19"/>
  <c r="AP37" i="19"/>
  <c r="BP37" i="19"/>
  <c r="AE37" i="19"/>
  <c r="P37" i="19"/>
  <c r="BA37" i="19"/>
  <c r="BE37" i="19"/>
  <c r="AW37" i="19"/>
  <c r="BD37" i="19"/>
  <c r="D35" i="19"/>
  <c r="H36" i="19"/>
  <c r="L36" i="19"/>
  <c r="I36" i="19"/>
  <c r="J36" i="19"/>
  <c r="F36" i="19" l="1"/>
  <c r="D36" i="19"/>
  <c r="H37" i="19"/>
  <c r="L37" i="19"/>
  <c r="I37" i="19"/>
  <c r="J37" i="19"/>
  <c r="BK37" i="19"/>
  <c r="BH37" i="19"/>
  <c r="BI37" i="19"/>
  <c r="BG37" i="19"/>
  <c r="E36" i="19"/>
  <c r="AV37" i="19"/>
  <c r="AS37" i="19"/>
  <c r="AR37" i="19"/>
  <c r="AT37" i="19"/>
  <c r="T38" i="19"/>
  <c r="AJ38" i="19"/>
  <c r="BE38" i="19"/>
  <c r="Q38" i="19"/>
  <c r="AG38" i="19"/>
  <c r="BB38" i="19"/>
  <c r="R38" i="19"/>
  <c r="BC38" i="19"/>
  <c r="AI38" i="19"/>
  <c r="AE38" i="19"/>
  <c r="BL38" i="19"/>
  <c r="N38" i="19"/>
  <c r="X38" i="19"/>
  <c r="AN38" i="19"/>
  <c r="BN38" i="19"/>
  <c r="U38" i="19"/>
  <c r="AK38" i="19"/>
  <c r="BO38" i="19"/>
  <c r="Z38" i="19"/>
  <c r="BP38" i="19"/>
  <c r="BD38" i="19"/>
  <c r="AZ38" i="19"/>
  <c r="W38" i="19"/>
  <c r="AD38" i="19"/>
  <c r="AB38" i="19"/>
  <c r="AW38" i="19"/>
  <c r="BR38" i="19"/>
  <c r="Y38" i="19"/>
  <c r="AO38" i="19"/>
  <c r="BS38" i="19"/>
  <c r="AH38" i="19"/>
  <c r="S38" i="19"/>
  <c r="BQ38" i="19"/>
  <c r="V38" i="19"/>
  <c r="AM38" i="19"/>
  <c r="AY38" i="19"/>
  <c r="P38" i="19"/>
  <c r="AF38" i="19"/>
  <c r="BA38" i="19"/>
  <c r="M38" i="19"/>
  <c r="AC38" i="19"/>
  <c r="AX38" i="19"/>
  <c r="B39" i="19"/>
  <c r="AP38" i="19"/>
  <c r="AA38" i="19"/>
  <c r="O38" i="19"/>
  <c r="AL38" i="19"/>
  <c r="BM38" i="19"/>
  <c r="BT38" i="19"/>
  <c r="F37" i="19" l="1"/>
  <c r="BH38" i="19"/>
  <c r="BI38" i="19"/>
  <c r="BG38" i="19"/>
  <c r="BK38" i="19"/>
  <c r="AS38" i="19"/>
  <c r="AR38" i="19"/>
  <c r="AV38" i="19"/>
  <c r="AT38" i="19"/>
  <c r="E37" i="19"/>
  <c r="S39" i="19"/>
  <c r="AI39" i="19"/>
  <c r="BM39" i="19"/>
  <c r="X39" i="19"/>
  <c r="AN39" i="19"/>
  <c r="BN39" i="19"/>
  <c r="AC39" i="19"/>
  <c r="N39" i="19"/>
  <c r="AY39" i="19"/>
  <c r="AP39" i="19"/>
  <c r="BB39" i="19"/>
  <c r="BC39" i="19"/>
  <c r="W39" i="19"/>
  <c r="AM39" i="19"/>
  <c r="BQ39" i="19"/>
  <c r="AB39" i="19"/>
  <c r="AW39" i="19"/>
  <c r="BR39" i="19"/>
  <c r="AK39" i="19"/>
  <c r="V39" i="19"/>
  <c r="BL39" i="19"/>
  <c r="BP39" i="19"/>
  <c r="B40" i="19"/>
  <c r="Y39" i="19"/>
  <c r="AA39" i="19"/>
  <c r="AZ39" i="19"/>
  <c r="P39" i="19"/>
  <c r="AF39" i="19"/>
  <c r="BA39" i="19"/>
  <c r="M39" i="19"/>
  <c r="AX39" i="19"/>
  <c r="AD39" i="19"/>
  <c r="BT39" i="19"/>
  <c r="Q39" i="19"/>
  <c r="R39" i="19"/>
  <c r="AO39" i="19"/>
  <c r="O39" i="19"/>
  <c r="AE39" i="19"/>
  <c r="BD39" i="19"/>
  <c r="T39" i="19"/>
  <c r="AJ39" i="19"/>
  <c r="BE39" i="19"/>
  <c r="U39" i="19"/>
  <c r="BS39" i="19"/>
  <c r="AL39" i="19"/>
  <c r="Z39" i="19"/>
  <c r="AG39" i="19"/>
  <c r="AH39" i="19"/>
  <c r="BO39" i="19"/>
  <c r="H38" i="19"/>
  <c r="L38" i="19"/>
  <c r="I38" i="19"/>
  <c r="J38" i="19"/>
  <c r="D37" i="19"/>
  <c r="D38" i="19" l="1"/>
  <c r="E38" i="19"/>
  <c r="H39" i="19"/>
  <c r="L39" i="19"/>
  <c r="I39" i="19"/>
  <c r="J39" i="19"/>
  <c r="Z40" i="19"/>
  <c r="AP40" i="19"/>
  <c r="BP40" i="19"/>
  <c r="W40" i="19"/>
  <c r="AM40" i="19"/>
  <c r="BQ40" i="19"/>
  <c r="AN40" i="19"/>
  <c r="Y40" i="19"/>
  <c r="BO40" i="19"/>
  <c r="AB40" i="19"/>
  <c r="AC40" i="19"/>
  <c r="BE40" i="19"/>
  <c r="N40" i="19"/>
  <c r="AD40" i="19"/>
  <c r="AY40" i="19"/>
  <c r="BT40" i="19"/>
  <c r="AA40" i="19"/>
  <c r="AZ40" i="19"/>
  <c r="P40" i="19"/>
  <c r="BA40" i="19"/>
  <c r="AG40" i="19"/>
  <c r="B41" i="19"/>
  <c r="AW40" i="19"/>
  <c r="AX40" i="19"/>
  <c r="T40" i="19"/>
  <c r="R40" i="19"/>
  <c r="AH40" i="19"/>
  <c r="BC40" i="19"/>
  <c r="O40" i="19"/>
  <c r="AE40" i="19"/>
  <c r="BD40" i="19"/>
  <c r="X40" i="19"/>
  <c r="BN40" i="19"/>
  <c r="AO40" i="19"/>
  <c r="U40" i="19"/>
  <c r="BR40" i="19"/>
  <c r="BS40" i="19"/>
  <c r="V40" i="19"/>
  <c r="AL40" i="19"/>
  <c r="BL40" i="19"/>
  <c r="S40" i="19"/>
  <c r="AI40" i="19"/>
  <c r="BM40" i="19"/>
  <c r="AF40" i="19"/>
  <c r="Q40" i="19"/>
  <c r="BB40" i="19"/>
  <c r="AK40" i="19"/>
  <c r="M40" i="19"/>
  <c r="AJ40" i="19"/>
  <c r="F38" i="19"/>
  <c r="BH39" i="19"/>
  <c r="BI39" i="19"/>
  <c r="BG39" i="19"/>
  <c r="BK39" i="19"/>
  <c r="AS39" i="19"/>
  <c r="AR39" i="19"/>
  <c r="AV39" i="19"/>
  <c r="AT39" i="19"/>
  <c r="I40" i="19" l="1"/>
  <c r="J40" i="19"/>
  <c r="H40" i="19"/>
  <c r="L40" i="19"/>
  <c r="BK40" i="19"/>
  <c r="BH40" i="19"/>
  <c r="BI40" i="19"/>
  <c r="BG40" i="19"/>
  <c r="AV40" i="19"/>
  <c r="AS40" i="19"/>
  <c r="AR40" i="19"/>
  <c r="AT40" i="19"/>
  <c r="E39" i="19"/>
  <c r="Q41" i="19"/>
  <c r="AG41" i="19"/>
  <c r="BB41" i="19"/>
  <c r="N41" i="19"/>
  <c r="AD41" i="19"/>
  <c r="AY41" i="19"/>
  <c r="BT41" i="19"/>
  <c r="BD41" i="19"/>
  <c r="AJ41" i="19"/>
  <c r="P41" i="19"/>
  <c r="AM41" i="19"/>
  <c r="BN41" i="19"/>
  <c r="U41" i="19"/>
  <c r="AK41" i="19"/>
  <c r="BO41" i="19"/>
  <c r="R41" i="19"/>
  <c r="AH41" i="19"/>
  <c r="BC41" i="19"/>
  <c r="S41" i="19"/>
  <c r="BQ41" i="19"/>
  <c r="AW41" i="19"/>
  <c r="AF41" i="19"/>
  <c r="BM41" i="19"/>
  <c r="AZ41" i="19"/>
  <c r="Y41" i="19"/>
  <c r="AO41" i="19"/>
  <c r="BS41" i="19"/>
  <c r="V41" i="19"/>
  <c r="AL41" i="19"/>
  <c r="BL41" i="19"/>
  <c r="AA41" i="19"/>
  <c r="T41" i="19"/>
  <c r="BE41" i="19"/>
  <c r="BA41" i="19"/>
  <c r="X41" i="19"/>
  <c r="O41" i="19"/>
  <c r="M41" i="19"/>
  <c r="AC41" i="19"/>
  <c r="AX41" i="19"/>
  <c r="B42" i="19"/>
  <c r="Z41" i="19"/>
  <c r="AP41" i="19"/>
  <c r="BP41" i="19"/>
  <c r="AI41" i="19"/>
  <c r="AB41" i="19"/>
  <c r="BR41" i="19"/>
  <c r="W41" i="19"/>
  <c r="AN41" i="19"/>
  <c r="AE41" i="19"/>
  <c r="F39" i="19"/>
  <c r="D39" i="19"/>
  <c r="BK41" i="19" l="1"/>
  <c r="BI41" i="19"/>
  <c r="BG41" i="19"/>
  <c r="BH41" i="19"/>
  <c r="D40" i="19"/>
  <c r="L41" i="19"/>
  <c r="J41" i="19"/>
  <c r="H41" i="19"/>
  <c r="I41" i="19"/>
  <c r="AR41" i="19"/>
  <c r="AV41" i="19"/>
  <c r="AS41" i="19"/>
  <c r="AT41" i="19"/>
  <c r="F40" i="19"/>
  <c r="X42" i="19"/>
  <c r="AN42" i="19"/>
  <c r="BN42" i="19"/>
  <c r="U42" i="19"/>
  <c r="AK42" i="19"/>
  <c r="BO42" i="19"/>
  <c r="V42" i="19"/>
  <c r="BL42" i="19"/>
  <c r="AE42" i="19"/>
  <c r="AA42" i="19"/>
  <c r="BC42" i="19"/>
  <c r="BP42" i="19"/>
  <c r="AB42" i="19"/>
  <c r="AW42" i="19"/>
  <c r="BR42" i="19"/>
  <c r="Y42" i="19"/>
  <c r="AO42" i="19"/>
  <c r="P42" i="19"/>
  <c r="AF42" i="19"/>
  <c r="BA42" i="19"/>
  <c r="M42" i="19"/>
  <c r="AC42" i="19"/>
  <c r="AX42" i="19"/>
  <c r="B43" i="19"/>
  <c r="AL42" i="19"/>
  <c r="O42" i="19"/>
  <c r="AZ42" i="19"/>
  <c r="R42" i="19"/>
  <c r="AI42" i="19"/>
  <c r="AP42" i="19"/>
  <c r="T42" i="19"/>
  <c r="AJ42" i="19"/>
  <c r="BE42" i="19"/>
  <c r="Q42" i="19"/>
  <c r="AG42" i="19"/>
  <c r="BB42" i="19"/>
  <c r="N42" i="19"/>
  <c r="AY42" i="19"/>
  <c r="W42" i="19"/>
  <c r="BM42" i="19"/>
  <c r="AH42" i="19"/>
  <c r="BD42" i="19"/>
  <c r="BT42" i="19"/>
  <c r="Z42" i="19"/>
  <c r="AM42" i="19"/>
  <c r="BS42" i="19"/>
  <c r="BQ42" i="19"/>
  <c r="AD42" i="19"/>
  <c r="S42" i="19"/>
  <c r="E40" i="19"/>
  <c r="D41" i="19" l="1"/>
  <c r="J42" i="19"/>
  <c r="H42" i="19"/>
  <c r="L42" i="19"/>
  <c r="I42" i="19"/>
  <c r="F41" i="19"/>
  <c r="O43" i="19"/>
  <c r="AE43" i="19"/>
  <c r="BD43" i="19"/>
  <c r="T43" i="19"/>
  <c r="AJ43" i="19"/>
  <c r="BE43" i="19"/>
  <c r="Y43" i="19"/>
  <c r="BO43" i="19"/>
  <c r="AH43" i="19"/>
  <c r="V43" i="19"/>
  <c r="AC43" i="19"/>
  <c r="AD43" i="19"/>
  <c r="AK43" i="19"/>
  <c r="S43" i="19"/>
  <c r="AI43" i="19"/>
  <c r="BM43" i="19"/>
  <c r="X43" i="19"/>
  <c r="AN43" i="19"/>
  <c r="BN43" i="19"/>
  <c r="AG43" i="19"/>
  <c r="B44" i="19"/>
  <c r="AP43" i="19"/>
  <c r="AL43" i="19"/>
  <c r="AX43" i="19"/>
  <c r="AY43" i="19"/>
  <c r="AZ43" i="19"/>
  <c r="AF43" i="19"/>
  <c r="Q43" i="19"/>
  <c r="Z43" i="19"/>
  <c r="M43" i="19"/>
  <c r="U43" i="19"/>
  <c r="W43" i="19"/>
  <c r="BQ43" i="19"/>
  <c r="AW43" i="19"/>
  <c r="AO43" i="19"/>
  <c r="BC43" i="19"/>
  <c r="BS43" i="19"/>
  <c r="AA43" i="19"/>
  <c r="P43" i="19"/>
  <c r="BA43" i="19"/>
  <c r="BB43" i="19"/>
  <c r="BP43" i="19"/>
  <c r="N43" i="19"/>
  <c r="AM43" i="19"/>
  <c r="AB43" i="19"/>
  <c r="BR43" i="19"/>
  <c r="R43" i="19"/>
  <c r="BL43" i="19"/>
  <c r="BT43" i="19"/>
  <c r="BI42" i="19"/>
  <c r="BK42" i="19"/>
  <c r="BH42" i="19"/>
  <c r="BG42" i="19"/>
  <c r="AS42" i="19"/>
  <c r="AV42" i="19"/>
  <c r="AR42" i="19"/>
  <c r="AT42" i="19"/>
  <c r="E41" i="19"/>
  <c r="E42" i="19" l="1"/>
  <c r="AR43" i="19"/>
  <c r="AV43" i="19"/>
  <c r="AS43" i="19"/>
  <c r="AT43" i="19"/>
  <c r="L43" i="19"/>
  <c r="I43" i="19"/>
  <c r="J43" i="19"/>
  <c r="H43" i="19"/>
  <c r="N44" i="19"/>
  <c r="AD44" i="19"/>
  <c r="AY44" i="19"/>
  <c r="BT44" i="19"/>
  <c r="AA44" i="19"/>
  <c r="AZ44" i="19"/>
  <c r="T44" i="19"/>
  <c r="BE44" i="19"/>
  <c r="AC44" i="19"/>
  <c r="R44" i="19"/>
  <c r="AH44" i="19"/>
  <c r="BC44" i="19"/>
  <c r="O44" i="19"/>
  <c r="AE44" i="19"/>
  <c r="BD44" i="19"/>
  <c r="AB44" i="19"/>
  <c r="BR44" i="19"/>
  <c r="AK44" i="19"/>
  <c r="Z44" i="19"/>
  <c r="BP44" i="19"/>
  <c r="AM44" i="19"/>
  <c r="AW44" i="19"/>
  <c r="BS44" i="19"/>
  <c r="B45" i="19"/>
  <c r="Y44" i="19"/>
  <c r="AF44" i="19"/>
  <c r="AL44" i="19"/>
  <c r="S44" i="19"/>
  <c r="BM44" i="19"/>
  <c r="M44" i="19"/>
  <c r="Q44" i="19"/>
  <c r="X44" i="19"/>
  <c r="AO44" i="19"/>
  <c r="BA44" i="19"/>
  <c r="AP44" i="19"/>
  <c r="W44" i="19"/>
  <c r="BQ44" i="19"/>
  <c r="U44" i="19"/>
  <c r="AG44" i="19"/>
  <c r="AN44" i="19"/>
  <c r="BO44" i="19"/>
  <c r="V44" i="19"/>
  <c r="BL44" i="19"/>
  <c r="AI44" i="19"/>
  <c r="AJ44" i="19"/>
  <c r="AX44" i="19"/>
  <c r="BB44" i="19"/>
  <c r="BN44" i="19"/>
  <c r="P44" i="19"/>
  <c r="D42" i="19"/>
  <c r="BH43" i="19"/>
  <c r="BI43" i="19"/>
  <c r="BG43" i="19"/>
  <c r="BK43" i="19"/>
  <c r="F42" i="19"/>
  <c r="D43" i="19" l="1"/>
  <c r="Y45" i="19"/>
  <c r="AO45" i="19"/>
  <c r="BS45" i="19"/>
  <c r="V45" i="19"/>
  <c r="AL45" i="19"/>
  <c r="BL45" i="19"/>
  <c r="W45" i="19"/>
  <c r="BM45" i="19"/>
  <c r="AN45" i="19"/>
  <c r="AW45" i="19"/>
  <c r="BD45" i="19"/>
  <c r="AA45" i="19"/>
  <c r="M45" i="19"/>
  <c r="AC45" i="19"/>
  <c r="AX45" i="19"/>
  <c r="B46" i="19"/>
  <c r="Z45" i="19"/>
  <c r="AP45" i="19"/>
  <c r="BP45" i="19"/>
  <c r="AE45" i="19"/>
  <c r="P45" i="19"/>
  <c r="BA45" i="19"/>
  <c r="BR45" i="19"/>
  <c r="T45" i="19"/>
  <c r="BQ45" i="19"/>
  <c r="Q45" i="19"/>
  <c r="AG45" i="19"/>
  <c r="BB45" i="19"/>
  <c r="N45" i="19"/>
  <c r="AD45" i="19"/>
  <c r="AY45" i="19"/>
  <c r="BT45" i="19"/>
  <c r="AM45" i="19"/>
  <c r="X45" i="19"/>
  <c r="BN45" i="19"/>
  <c r="S45" i="19"/>
  <c r="AJ45" i="19"/>
  <c r="U45" i="19"/>
  <c r="AK45" i="19"/>
  <c r="BO45" i="19"/>
  <c r="R45" i="19"/>
  <c r="AH45" i="19"/>
  <c r="BC45" i="19"/>
  <c r="O45" i="19"/>
  <c r="AZ45" i="19"/>
  <c r="AF45" i="19"/>
  <c r="AB45" i="19"/>
  <c r="AI45" i="19"/>
  <c r="BE45" i="19"/>
  <c r="F43" i="19"/>
  <c r="L44" i="19"/>
  <c r="I44" i="19"/>
  <c r="J44" i="19"/>
  <c r="H44" i="19"/>
  <c r="AS44" i="19"/>
  <c r="AR44" i="19"/>
  <c r="AV44" i="19"/>
  <c r="AT44" i="19"/>
  <c r="E43" i="19"/>
  <c r="BK44" i="19"/>
  <c r="BH44" i="19"/>
  <c r="BI44" i="19"/>
  <c r="BG44" i="19"/>
  <c r="F44" i="19" l="1"/>
  <c r="E44" i="19"/>
  <c r="D44" i="19"/>
  <c r="AV45" i="19"/>
  <c r="AS45" i="19"/>
  <c r="AR45" i="19"/>
  <c r="AT45" i="19"/>
  <c r="BK45" i="19"/>
  <c r="BH45" i="19"/>
  <c r="BI45" i="19"/>
  <c r="BG45" i="19"/>
  <c r="X46" i="19"/>
  <c r="AN46" i="19"/>
  <c r="BN46" i="19"/>
  <c r="U46" i="19"/>
  <c r="AK46" i="19"/>
  <c r="BO46" i="19"/>
  <c r="Z46" i="19"/>
  <c r="BP46" i="19"/>
  <c r="BD46" i="19"/>
  <c r="BM46" i="19"/>
  <c r="BT46" i="19"/>
  <c r="AL46" i="19"/>
  <c r="AB46" i="19"/>
  <c r="AW46" i="19"/>
  <c r="BR46" i="19"/>
  <c r="Y46" i="19"/>
  <c r="AO46" i="19"/>
  <c r="BS46" i="19"/>
  <c r="AH46" i="19"/>
  <c r="S46" i="19"/>
  <c r="BQ46" i="19"/>
  <c r="N46" i="19"/>
  <c r="O46" i="19"/>
  <c r="BL46" i="19"/>
  <c r="P46" i="19"/>
  <c r="AF46" i="19"/>
  <c r="BA46" i="19"/>
  <c r="M46" i="19"/>
  <c r="AC46" i="19"/>
  <c r="AX46" i="19"/>
  <c r="B47" i="19"/>
  <c r="AP46" i="19"/>
  <c r="AA46" i="19"/>
  <c r="W46" i="19"/>
  <c r="AD46" i="19"/>
  <c r="AE46" i="19"/>
  <c r="V46" i="19"/>
  <c r="T46" i="19"/>
  <c r="AJ46" i="19"/>
  <c r="BE46" i="19"/>
  <c r="Q46" i="19"/>
  <c r="AG46" i="19"/>
  <c r="BB46" i="19"/>
  <c r="R46" i="19"/>
  <c r="BC46" i="19"/>
  <c r="AI46" i="19"/>
  <c r="AM46" i="19"/>
  <c r="AY46" i="19"/>
  <c r="AZ46" i="19"/>
  <c r="L45" i="19"/>
  <c r="I45" i="19"/>
  <c r="H45" i="19"/>
  <c r="J45" i="19"/>
  <c r="E45" i="19" l="1"/>
  <c r="W47" i="19"/>
  <c r="AM47" i="19"/>
  <c r="BQ47" i="19"/>
  <c r="AB47" i="19"/>
  <c r="AW47" i="19"/>
  <c r="BR47" i="19"/>
  <c r="AK47" i="19"/>
  <c r="V47" i="19"/>
  <c r="BL47" i="19"/>
  <c r="BC47" i="19"/>
  <c r="Z47" i="19"/>
  <c r="B48" i="19"/>
  <c r="AA47" i="19"/>
  <c r="AZ47" i="19"/>
  <c r="P47" i="19"/>
  <c r="AF47" i="19"/>
  <c r="BA47" i="19"/>
  <c r="M47" i="19"/>
  <c r="AX47" i="19"/>
  <c r="AD47" i="19"/>
  <c r="BT47" i="19"/>
  <c r="Y47" i="19"/>
  <c r="AP47" i="19"/>
  <c r="Q47" i="19"/>
  <c r="O47" i="19"/>
  <c r="AE47" i="19"/>
  <c r="BD47" i="19"/>
  <c r="T47" i="19"/>
  <c r="AJ47" i="19"/>
  <c r="BE47" i="19"/>
  <c r="U47" i="19"/>
  <c r="BS47" i="19"/>
  <c r="AL47" i="19"/>
  <c r="R47" i="19"/>
  <c r="AO47" i="19"/>
  <c r="BP47" i="19"/>
  <c r="AG47" i="19"/>
  <c r="S47" i="19"/>
  <c r="AI47" i="19"/>
  <c r="BM47" i="19"/>
  <c r="X47" i="19"/>
  <c r="AN47" i="19"/>
  <c r="BN47" i="19"/>
  <c r="AC47" i="19"/>
  <c r="N47" i="19"/>
  <c r="AY47" i="19"/>
  <c r="AH47" i="19"/>
  <c r="BO47" i="19"/>
  <c r="BB47" i="19"/>
  <c r="AV46" i="19"/>
  <c r="AS46" i="19"/>
  <c r="AR46" i="19"/>
  <c r="AT46" i="19"/>
  <c r="F45" i="19"/>
  <c r="D45" i="19"/>
  <c r="I46" i="19"/>
  <c r="J46" i="19"/>
  <c r="H46" i="19"/>
  <c r="L46" i="19"/>
  <c r="BK46" i="19"/>
  <c r="BH46" i="19"/>
  <c r="BI46" i="19"/>
  <c r="BG46" i="19"/>
  <c r="F46" i="19" l="1"/>
  <c r="E46" i="19"/>
  <c r="N48" i="19"/>
  <c r="AD48" i="19"/>
  <c r="AY48" i="19"/>
  <c r="BT48" i="19"/>
  <c r="AA48" i="19"/>
  <c r="AZ48" i="19"/>
  <c r="P48" i="19"/>
  <c r="BA48" i="19"/>
  <c r="AG48" i="19"/>
  <c r="B49" i="19"/>
  <c r="BS48" i="19"/>
  <c r="U48" i="19"/>
  <c r="AW48" i="19"/>
  <c r="R48" i="19"/>
  <c r="AH48" i="19"/>
  <c r="BC48" i="19"/>
  <c r="O48" i="19"/>
  <c r="AE48" i="19"/>
  <c r="BD48" i="19"/>
  <c r="X48" i="19"/>
  <c r="BN48" i="19"/>
  <c r="AO48" i="19"/>
  <c r="M48" i="19"/>
  <c r="T48" i="19"/>
  <c r="AK48" i="19"/>
  <c r="V48" i="19"/>
  <c r="AL48" i="19"/>
  <c r="BL48" i="19"/>
  <c r="S48" i="19"/>
  <c r="AI48" i="19"/>
  <c r="BM48" i="19"/>
  <c r="AF48" i="19"/>
  <c r="Q48" i="19"/>
  <c r="BB48" i="19"/>
  <c r="AC48" i="19"/>
  <c r="AJ48" i="19"/>
  <c r="BR48" i="19"/>
  <c r="Z48" i="19"/>
  <c r="AP48" i="19"/>
  <c r="BP48" i="19"/>
  <c r="W48" i="19"/>
  <c r="AM48" i="19"/>
  <c r="BQ48" i="19"/>
  <c r="AN48" i="19"/>
  <c r="Y48" i="19"/>
  <c r="BO48" i="19"/>
  <c r="AX48" i="19"/>
  <c r="BE48" i="19"/>
  <c r="AB48" i="19"/>
  <c r="D46" i="19"/>
  <c r="H47" i="19"/>
  <c r="L47" i="19"/>
  <c r="I47" i="19"/>
  <c r="J47" i="19"/>
  <c r="BH47" i="19"/>
  <c r="BI47" i="19"/>
  <c r="BG47" i="19"/>
  <c r="BK47" i="19"/>
  <c r="AS47" i="19"/>
  <c r="AR47" i="19"/>
  <c r="AV47" i="19"/>
  <c r="AT47" i="19"/>
  <c r="D47" i="19" l="1"/>
  <c r="J48" i="19"/>
  <c r="H48" i="19"/>
  <c r="L48" i="19"/>
  <c r="I48" i="19"/>
  <c r="BG48" i="19"/>
  <c r="BK48" i="19"/>
  <c r="BH48" i="19"/>
  <c r="BI48" i="19"/>
  <c r="F47" i="19"/>
  <c r="Y49" i="19"/>
  <c r="AO49" i="19"/>
  <c r="BS49" i="19"/>
  <c r="V49" i="19"/>
  <c r="AL49" i="19"/>
  <c r="BL49" i="19"/>
  <c r="AA49" i="19"/>
  <c r="T49" i="19"/>
  <c r="BE49" i="19"/>
  <c r="BN49" i="19"/>
  <c r="P49" i="19"/>
  <c r="AM49" i="19"/>
  <c r="M49" i="19"/>
  <c r="AC49" i="19"/>
  <c r="AX49" i="19"/>
  <c r="B50" i="19"/>
  <c r="Z49" i="19"/>
  <c r="AP49" i="19"/>
  <c r="BP49" i="19"/>
  <c r="AI49" i="19"/>
  <c r="AB49" i="19"/>
  <c r="BR49" i="19"/>
  <c r="O49" i="19"/>
  <c r="AF49" i="19"/>
  <c r="BM49" i="19"/>
  <c r="Q49" i="19"/>
  <c r="AG49" i="19"/>
  <c r="BB49" i="19"/>
  <c r="N49" i="19"/>
  <c r="AD49" i="19"/>
  <c r="AY49" i="19"/>
  <c r="BT49" i="19"/>
  <c r="BD49" i="19"/>
  <c r="AJ49" i="19"/>
  <c r="X49" i="19"/>
  <c r="AE49" i="19"/>
  <c r="BA49" i="19"/>
  <c r="U49" i="19"/>
  <c r="AK49" i="19"/>
  <c r="BO49" i="19"/>
  <c r="R49" i="19"/>
  <c r="AH49" i="19"/>
  <c r="BC49" i="19"/>
  <c r="S49" i="19"/>
  <c r="BQ49" i="19"/>
  <c r="AW49" i="19"/>
  <c r="AN49" i="19"/>
  <c r="AZ49" i="19"/>
  <c r="W49" i="19"/>
  <c r="E47" i="19"/>
  <c r="AR48" i="19"/>
  <c r="AV48" i="19"/>
  <c r="AS48" i="19"/>
  <c r="AT48" i="19"/>
  <c r="L49" i="19" l="1"/>
  <c r="I49" i="19"/>
  <c r="J49" i="19"/>
  <c r="H49" i="19"/>
  <c r="D48" i="19"/>
  <c r="AS49" i="19"/>
  <c r="AR49" i="19"/>
  <c r="AV49" i="19"/>
  <c r="AT49" i="19"/>
  <c r="BK49" i="19"/>
  <c r="BH49" i="19"/>
  <c r="BI49" i="19"/>
  <c r="BG49" i="19"/>
  <c r="P50" i="19"/>
  <c r="AF50" i="19"/>
  <c r="BA50" i="19"/>
  <c r="M50" i="19"/>
  <c r="AC50" i="19"/>
  <c r="AX50" i="19"/>
  <c r="B51" i="19"/>
  <c r="AL50" i="19"/>
  <c r="O50" i="19"/>
  <c r="AZ50" i="19"/>
  <c r="BD50" i="19"/>
  <c r="AA50" i="19"/>
  <c r="BC50" i="19"/>
  <c r="T50" i="19"/>
  <c r="AJ50" i="19"/>
  <c r="BE50" i="19"/>
  <c r="Q50" i="19"/>
  <c r="AG50" i="19"/>
  <c r="BB50" i="19"/>
  <c r="N50" i="19"/>
  <c r="AY50" i="19"/>
  <c r="W50" i="19"/>
  <c r="BM50" i="19"/>
  <c r="Z50" i="19"/>
  <c r="BQ50" i="19"/>
  <c r="X50" i="19"/>
  <c r="AN50" i="19"/>
  <c r="BN50" i="19"/>
  <c r="U50" i="19"/>
  <c r="AK50" i="19"/>
  <c r="BO50" i="19"/>
  <c r="V50" i="19"/>
  <c r="BL50" i="19"/>
  <c r="AE50" i="19"/>
  <c r="S50" i="19"/>
  <c r="AP50" i="19"/>
  <c r="R50" i="19"/>
  <c r="AB50" i="19"/>
  <c r="AW50" i="19"/>
  <c r="BR50" i="19"/>
  <c r="Y50" i="19"/>
  <c r="AO50" i="19"/>
  <c r="BS50" i="19"/>
  <c r="AD50" i="19"/>
  <c r="BT50" i="19"/>
  <c r="AM50" i="19"/>
  <c r="AI50" i="19"/>
  <c r="BP50" i="19"/>
  <c r="AH50" i="19"/>
  <c r="F48" i="19"/>
  <c r="E48" i="19"/>
  <c r="D49" i="19" l="1"/>
  <c r="AS50" i="19"/>
  <c r="AR50" i="19"/>
  <c r="AV50" i="19"/>
  <c r="AT50" i="19"/>
  <c r="F49" i="19"/>
  <c r="BI50" i="19"/>
  <c r="BG50" i="19"/>
  <c r="BK50" i="19"/>
  <c r="BH50" i="19"/>
  <c r="E49" i="19"/>
  <c r="AA51" i="19"/>
  <c r="AZ51" i="19"/>
  <c r="P51" i="19"/>
  <c r="AF51" i="19"/>
  <c r="BA51" i="19"/>
  <c r="Q51" i="19"/>
  <c r="BB51" i="19"/>
  <c r="Z51" i="19"/>
  <c r="BP51" i="19"/>
  <c r="BT51" i="19"/>
  <c r="AL51" i="19"/>
  <c r="BS51" i="19"/>
  <c r="O51" i="19"/>
  <c r="AE51" i="19"/>
  <c r="BD51" i="19"/>
  <c r="T51" i="19"/>
  <c r="AJ51" i="19"/>
  <c r="BE51" i="19"/>
  <c r="Y51" i="19"/>
  <c r="BO51" i="19"/>
  <c r="AH51" i="19"/>
  <c r="N51" i="19"/>
  <c r="U51" i="19"/>
  <c r="BL51" i="19"/>
  <c r="M51" i="19"/>
  <c r="S51" i="19"/>
  <c r="AI51" i="19"/>
  <c r="BM51" i="19"/>
  <c r="X51" i="19"/>
  <c r="AN51" i="19"/>
  <c r="BN51" i="19"/>
  <c r="AG51" i="19"/>
  <c r="B52" i="19"/>
  <c r="AP51" i="19"/>
  <c r="AD51" i="19"/>
  <c r="AK51" i="19"/>
  <c r="AC51" i="19"/>
  <c r="W51" i="19"/>
  <c r="AM51" i="19"/>
  <c r="BQ51" i="19"/>
  <c r="AB51" i="19"/>
  <c r="AW51" i="19"/>
  <c r="BR51" i="19"/>
  <c r="AO51" i="19"/>
  <c r="R51" i="19"/>
  <c r="BC51" i="19"/>
  <c r="AY51" i="19"/>
  <c r="V51" i="19"/>
  <c r="AX51" i="19"/>
  <c r="I50" i="19"/>
  <c r="J50" i="19"/>
  <c r="H50" i="19"/>
  <c r="L50" i="19"/>
  <c r="E50" i="19" l="1"/>
  <c r="D50" i="19"/>
  <c r="F50" i="19"/>
  <c r="Z52" i="19"/>
  <c r="AP52" i="19"/>
  <c r="BP52" i="19"/>
  <c r="W52" i="19"/>
  <c r="AM52" i="19"/>
  <c r="BQ52" i="19"/>
  <c r="AW52" i="19"/>
  <c r="U52" i="19"/>
  <c r="BS52" i="19"/>
  <c r="P52" i="19"/>
  <c r="AG52" i="19"/>
  <c r="BN52" i="19"/>
  <c r="N52" i="19"/>
  <c r="AD52" i="19"/>
  <c r="AY52" i="19"/>
  <c r="BT52" i="19"/>
  <c r="AA52" i="19"/>
  <c r="AZ52" i="19"/>
  <c r="T52" i="19"/>
  <c r="BE52" i="19"/>
  <c r="AC52" i="19"/>
  <c r="Y52" i="19"/>
  <c r="AF52" i="19"/>
  <c r="BB52" i="19"/>
  <c r="X52" i="19"/>
  <c r="R52" i="19"/>
  <c r="AH52" i="19"/>
  <c r="BC52" i="19"/>
  <c r="O52" i="19"/>
  <c r="AE52" i="19"/>
  <c r="BD52" i="19"/>
  <c r="AB52" i="19"/>
  <c r="BR52" i="19"/>
  <c r="AK52" i="19"/>
  <c r="AO52" i="19"/>
  <c r="BA52" i="19"/>
  <c r="B53" i="19"/>
  <c r="V52" i="19"/>
  <c r="AL52" i="19"/>
  <c r="BL52" i="19"/>
  <c r="S52" i="19"/>
  <c r="AI52" i="19"/>
  <c r="BM52" i="19"/>
  <c r="AJ52" i="19"/>
  <c r="M52" i="19"/>
  <c r="AX52" i="19"/>
  <c r="BO52" i="19"/>
  <c r="Q52" i="19"/>
  <c r="AN52" i="19"/>
  <c r="L51" i="19"/>
  <c r="I51" i="19"/>
  <c r="J51" i="19"/>
  <c r="H51" i="19"/>
  <c r="AR51" i="19"/>
  <c r="AV51" i="19"/>
  <c r="AS51" i="19"/>
  <c r="AT51" i="19"/>
  <c r="BK51" i="19"/>
  <c r="BH51" i="19"/>
  <c r="BI51" i="19"/>
  <c r="BG51" i="19"/>
  <c r="F51" i="19" l="1"/>
  <c r="BH52" i="19"/>
  <c r="BI52" i="19"/>
  <c r="BG52" i="19"/>
  <c r="BK52" i="19"/>
  <c r="AV52" i="19"/>
  <c r="AS52" i="19"/>
  <c r="AR52" i="19"/>
  <c r="AT52" i="19"/>
  <c r="E51" i="19"/>
  <c r="D51" i="19"/>
  <c r="J52" i="19"/>
  <c r="H52" i="19"/>
  <c r="L52" i="19"/>
  <c r="I52" i="19"/>
  <c r="U53" i="19"/>
  <c r="AK53" i="19"/>
  <c r="BO53" i="19"/>
  <c r="R53" i="19"/>
  <c r="AB53" i="19"/>
  <c r="BC53" i="19"/>
  <c r="X53" i="19"/>
  <c r="AY53" i="19"/>
  <c r="T53" i="19"/>
  <c r="AJ53" i="19"/>
  <c r="AL53" i="19"/>
  <c r="BE53" i="19"/>
  <c r="Y53" i="19"/>
  <c r="AO53" i="19"/>
  <c r="BS53" i="19"/>
  <c r="V53" i="19"/>
  <c r="AH53" i="19"/>
  <c r="BM53" i="19"/>
  <c r="AD53" i="19"/>
  <c r="BD53" i="19"/>
  <c r="AF53" i="19"/>
  <c r="AZ53" i="19"/>
  <c r="BA53" i="19"/>
  <c r="S53" i="19"/>
  <c r="M53" i="19"/>
  <c r="AC53" i="19"/>
  <c r="AX53" i="19"/>
  <c r="B54" i="19"/>
  <c r="O53" i="19"/>
  <c r="AM53" i="19"/>
  <c r="BR53" i="19"/>
  <c r="AI53" i="19"/>
  <c r="BN53" i="19"/>
  <c r="BL53" i="19"/>
  <c r="BP53" i="19"/>
  <c r="BQ53" i="19"/>
  <c r="AE53" i="19"/>
  <c r="Q53" i="19"/>
  <c r="AG53" i="19"/>
  <c r="BB53" i="19"/>
  <c r="N53" i="19"/>
  <c r="W53" i="19"/>
  <c r="AW53" i="19"/>
  <c r="P53" i="19"/>
  <c r="AN53" i="19"/>
  <c r="BT53" i="19"/>
  <c r="Z53" i="19"/>
  <c r="AA53" i="19"/>
  <c r="AP53" i="19"/>
  <c r="E52" i="19" l="1"/>
  <c r="D52" i="19"/>
  <c r="BI53" i="19"/>
  <c r="BG53" i="19"/>
  <c r="BK53" i="19"/>
  <c r="BH53" i="19"/>
  <c r="F52" i="19"/>
  <c r="AB54" i="19"/>
  <c r="AW54" i="19"/>
  <c r="BR54" i="19"/>
  <c r="AC54" i="19"/>
  <c r="BC54" i="19"/>
  <c r="S54" i="19"/>
  <c r="AO54" i="19"/>
  <c r="BT54" i="19"/>
  <c r="B55" i="19"/>
  <c r="AZ54" i="19"/>
  <c r="AL54" i="19"/>
  <c r="BB54" i="19"/>
  <c r="P54" i="19"/>
  <c r="AF54" i="19"/>
  <c r="BA54" i="19"/>
  <c r="M54" i="19"/>
  <c r="AH54" i="19"/>
  <c r="BM54" i="19"/>
  <c r="Y54" i="19"/>
  <c r="AY54" i="19"/>
  <c r="V54" i="19"/>
  <c r="O54" i="19"/>
  <c r="BP54" i="19"/>
  <c r="AE54" i="19"/>
  <c r="U54" i="19"/>
  <c r="T54" i="19"/>
  <c r="AJ54" i="19"/>
  <c r="BE54" i="19"/>
  <c r="R54" i="19"/>
  <c r="AM54" i="19"/>
  <c r="BS54" i="19"/>
  <c r="AD54" i="19"/>
  <c r="BD54" i="19"/>
  <c r="AG54" i="19"/>
  <c r="Z54" i="19"/>
  <c r="Q54" i="19"/>
  <c r="BQ54" i="19"/>
  <c r="X54" i="19"/>
  <c r="AN54" i="19"/>
  <c r="BN54" i="19"/>
  <c r="W54" i="19"/>
  <c r="AX54" i="19"/>
  <c r="N54" i="19"/>
  <c r="AI54" i="19"/>
  <c r="BO54" i="19"/>
  <c r="BL54" i="19"/>
  <c r="AK54" i="19"/>
  <c r="AA54" i="19"/>
  <c r="AP54" i="19"/>
  <c r="I53" i="19"/>
  <c r="J53" i="19"/>
  <c r="H53" i="19"/>
  <c r="L53" i="19"/>
  <c r="AR53" i="19"/>
  <c r="AV53" i="19"/>
  <c r="AS53" i="19"/>
  <c r="AT53" i="19"/>
  <c r="E53" i="19" l="1"/>
  <c r="F53" i="19"/>
  <c r="BI54" i="19"/>
  <c r="BG54" i="19"/>
  <c r="BK54" i="19"/>
  <c r="BH54" i="19"/>
  <c r="AV54" i="19"/>
  <c r="AS54" i="19"/>
  <c r="AR54" i="19"/>
  <c r="AT54" i="19"/>
  <c r="W55" i="19"/>
  <c r="X55" i="19"/>
  <c r="AO55" i="19"/>
  <c r="BS55" i="19"/>
  <c r="Y55" i="19"/>
  <c r="AP55" i="19"/>
  <c r="BP55" i="19"/>
  <c r="AN55" i="19"/>
  <c r="Z55" i="19"/>
  <c r="AW55" i="19"/>
  <c r="BR55" i="19"/>
  <c r="AM55" i="19"/>
  <c r="AA55" i="19"/>
  <c r="AC55" i="19"/>
  <c r="AX55" i="19"/>
  <c r="B56" i="19"/>
  <c r="AD55" i="19"/>
  <c r="AY55" i="19"/>
  <c r="BT55" i="19"/>
  <c r="BA55" i="19"/>
  <c r="AI55" i="19"/>
  <c r="BQ55" i="19"/>
  <c r="Q55" i="19"/>
  <c r="BM55" i="19"/>
  <c r="O55" i="19"/>
  <c r="M55" i="19"/>
  <c r="AG55" i="19"/>
  <c r="BB55" i="19"/>
  <c r="N55" i="19"/>
  <c r="AH55" i="19"/>
  <c r="BC55" i="19"/>
  <c r="V55" i="19"/>
  <c r="BN55" i="19"/>
  <c r="BD55" i="19"/>
  <c r="AE55" i="19"/>
  <c r="AJ55" i="19"/>
  <c r="U55" i="19"/>
  <c r="S55" i="19"/>
  <c r="R55" i="19"/>
  <c r="AK55" i="19"/>
  <c r="BO55" i="19"/>
  <c r="T55" i="19"/>
  <c r="AL55" i="19"/>
  <c r="BL55" i="19"/>
  <c r="AF55" i="19"/>
  <c r="P55" i="19"/>
  <c r="AB55" i="19"/>
  <c r="AZ55" i="19"/>
  <c r="BE55" i="19"/>
  <c r="D53" i="19"/>
  <c r="J54" i="19"/>
  <c r="H54" i="19"/>
  <c r="L54" i="19"/>
  <c r="I54" i="19"/>
  <c r="D54" i="19" l="1"/>
  <c r="F54" i="19"/>
  <c r="E54" i="19"/>
  <c r="AB56" i="19"/>
  <c r="AW56" i="19"/>
  <c r="BR56" i="19"/>
  <c r="Y56" i="19"/>
  <c r="AO56" i="19"/>
  <c r="BS56" i="19"/>
  <c r="AD56" i="19"/>
  <c r="BT56" i="19"/>
  <c r="AM56" i="19"/>
  <c r="Z56" i="19"/>
  <c r="BP56" i="19"/>
  <c r="BD56" i="19"/>
  <c r="P56" i="19"/>
  <c r="AF56" i="19"/>
  <c r="BA56" i="19"/>
  <c r="M56" i="19"/>
  <c r="AC56" i="19"/>
  <c r="AX56" i="19"/>
  <c r="B57" i="19"/>
  <c r="AL56" i="19"/>
  <c r="O56" i="19"/>
  <c r="AZ56" i="19"/>
  <c r="AH56" i="19"/>
  <c r="AA56" i="19"/>
  <c r="S56" i="19"/>
  <c r="T56" i="19"/>
  <c r="AJ56" i="19"/>
  <c r="BE56" i="19"/>
  <c r="Q56" i="19"/>
  <c r="AG56" i="19"/>
  <c r="BB56" i="19"/>
  <c r="N56" i="19"/>
  <c r="AY56" i="19"/>
  <c r="W56" i="19"/>
  <c r="BM56" i="19"/>
  <c r="AP56" i="19"/>
  <c r="BQ56" i="19"/>
  <c r="X56" i="19"/>
  <c r="AN56" i="19"/>
  <c r="BN56" i="19"/>
  <c r="U56" i="19"/>
  <c r="AK56" i="19"/>
  <c r="BO56" i="19"/>
  <c r="V56" i="19"/>
  <c r="BL56" i="19"/>
  <c r="AE56" i="19"/>
  <c r="R56" i="19"/>
  <c r="BC56" i="19"/>
  <c r="AI56" i="19"/>
  <c r="J55" i="19"/>
  <c r="H55" i="19"/>
  <c r="L55" i="19"/>
  <c r="I55" i="19"/>
  <c r="AR55" i="19"/>
  <c r="AV55" i="19"/>
  <c r="AS55" i="19"/>
  <c r="AT55" i="19"/>
  <c r="BI55" i="19"/>
  <c r="BG55" i="19"/>
  <c r="BK55" i="19"/>
  <c r="BH55" i="19"/>
  <c r="J56" i="19" l="1"/>
  <c r="H56" i="19"/>
  <c r="L56" i="19"/>
  <c r="I56" i="19"/>
  <c r="D55" i="19"/>
  <c r="O57" i="19"/>
  <c r="AE57" i="19"/>
  <c r="BD57" i="19"/>
  <c r="T57" i="19"/>
  <c r="AJ57" i="19"/>
  <c r="BE57" i="19"/>
  <c r="Y57" i="19"/>
  <c r="BO57" i="19"/>
  <c r="AH57" i="19"/>
  <c r="M57" i="19"/>
  <c r="AX57" i="19"/>
  <c r="AY57" i="19"/>
  <c r="BT57" i="19"/>
  <c r="S57" i="19"/>
  <c r="AI57" i="19"/>
  <c r="BM57" i="19"/>
  <c r="X57" i="19"/>
  <c r="AN57" i="19"/>
  <c r="BN57" i="19"/>
  <c r="AG57" i="19"/>
  <c r="B58" i="19"/>
  <c r="AP57" i="19"/>
  <c r="U57" i="19"/>
  <c r="BS57" i="19"/>
  <c r="V57" i="19"/>
  <c r="W57" i="19"/>
  <c r="AM57" i="19"/>
  <c r="BQ57" i="19"/>
  <c r="AB57" i="19"/>
  <c r="AW57" i="19"/>
  <c r="BR57" i="19"/>
  <c r="AO57" i="19"/>
  <c r="R57" i="19"/>
  <c r="BC57" i="19"/>
  <c r="AC57" i="19"/>
  <c r="AL57" i="19"/>
  <c r="BL57" i="19"/>
  <c r="AA57" i="19"/>
  <c r="AZ57" i="19"/>
  <c r="P57" i="19"/>
  <c r="AF57" i="19"/>
  <c r="BA57" i="19"/>
  <c r="Q57" i="19"/>
  <c r="BB57" i="19"/>
  <c r="Z57" i="19"/>
  <c r="BP57" i="19"/>
  <c r="AK57" i="19"/>
  <c r="N57" i="19"/>
  <c r="AD57" i="19"/>
  <c r="F55" i="19"/>
  <c r="AS56" i="19"/>
  <c r="AR56" i="19"/>
  <c r="AV56" i="19"/>
  <c r="AT56" i="19"/>
  <c r="E55" i="19"/>
  <c r="BG56" i="19"/>
  <c r="BK56" i="19"/>
  <c r="BH56" i="19"/>
  <c r="BI56" i="19"/>
  <c r="E56" i="19" l="1"/>
  <c r="AR57" i="19"/>
  <c r="AV57" i="19"/>
  <c r="AS57" i="19"/>
  <c r="AT57" i="19"/>
  <c r="H57" i="19"/>
  <c r="L57" i="19"/>
  <c r="I57" i="19"/>
  <c r="J57" i="19"/>
  <c r="BI57" i="19"/>
  <c r="BG57" i="19"/>
  <c r="BK57" i="19"/>
  <c r="BH57" i="19"/>
  <c r="V58" i="19"/>
  <c r="AL58" i="19"/>
  <c r="BL58" i="19"/>
  <c r="S58" i="19"/>
  <c r="AI58" i="19"/>
  <c r="BM58" i="19"/>
  <c r="AJ58" i="19"/>
  <c r="M58" i="19"/>
  <c r="AX58" i="19"/>
  <c r="AF58" i="19"/>
  <c r="Q58" i="19"/>
  <c r="AG58" i="19"/>
  <c r="Z58" i="19"/>
  <c r="AP58" i="19"/>
  <c r="BP58" i="19"/>
  <c r="W58" i="19"/>
  <c r="AM58" i="19"/>
  <c r="BQ58" i="19"/>
  <c r="AW58" i="19"/>
  <c r="U58" i="19"/>
  <c r="BS58" i="19"/>
  <c r="AN58" i="19"/>
  <c r="BB58" i="19"/>
  <c r="B59" i="19"/>
  <c r="N58" i="19"/>
  <c r="AD58" i="19"/>
  <c r="AY58" i="19"/>
  <c r="BT58" i="19"/>
  <c r="AA58" i="19"/>
  <c r="AZ58" i="19"/>
  <c r="T58" i="19"/>
  <c r="BE58" i="19"/>
  <c r="AC58" i="19"/>
  <c r="P58" i="19"/>
  <c r="BA58" i="19"/>
  <c r="Y58" i="19"/>
  <c r="AO58" i="19"/>
  <c r="R58" i="19"/>
  <c r="AH58" i="19"/>
  <c r="BC58" i="19"/>
  <c r="O58" i="19"/>
  <c r="AE58" i="19"/>
  <c r="BD58" i="19"/>
  <c r="AB58" i="19"/>
  <c r="BR58" i="19"/>
  <c r="AK58" i="19"/>
  <c r="X58" i="19"/>
  <c r="BN58" i="19"/>
  <c r="BO58" i="19"/>
  <c r="D56" i="19"/>
  <c r="F56" i="19"/>
  <c r="E57" i="19" l="1"/>
  <c r="F57" i="19"/>
  <c r="BI58" i="19"/>
  <c r="BG58" i="19"/>
  <c r="BK58" i="19"/>
  <c r="BH58" i="19"/>
  <c r="D57" i="19"/>
  <c r="AR58" i="19"/>
  <c r="AV58" i="19"/>
  <c r="AS58" i="19"/>
  <c r="AT58" i="19"/>
  <c r="M59" i="19"/>
  <c r="AC59" i="19"/>
  <c r="AX59" i="19"/>
  <c r="B60" i="19"/>
  <c r="Z59" i="19"/>
  <c r="AP59" i="19"/>
  <c r="BP59" i="19"/>
  <c r="AE59" i="19"/>
  <c r="P59" i="19"/>
  <c r="BA59" i="19"/>
  <c r="AI59" i="19"/>
  <c r="BR59" i="19"/>
  <c r="BE59" i="19"/>
  <c r="Q59" i="19"/>
  <c r="AG59" i="19"/>
  <c r="BB59" i="19"/>
  <c r="N59" i="19"/>
  <c r="AD59" i="19"/>
  <c r="AY59" i="19"/>
  <c r="BT59" i="19"/>
  <c r="AM59" i="19"/>
  <c r="X59" i="19"/>
  <c r="BN59" i="19"/>
  <c r="BD59" i="19"/>
  <c r="AJ59" i="19"/>
  <c r="U59" i="19"/>
  <c r="AK59" i="19"/>
  <c r="BO59" i="19"/>
  <c r="R59" i="19"/>
  <c r="AH59" i="19"/>
  <c r="BC59" i="19"/>
  <c r="O59" i="19"/>
  <c r="AZ59" i="19"/>
  <c r="AF59" i="19"/>
  <c r="S59" i="19"/>
  <c r="BQ59" i="19"/>
  <c r="AW59" i="19"/>
  <c r="Y59" i="19"/>
  <c r="AO59" i="19"/>
  <c r="BS59" i="19"/>
  <c r="V59" i="19"/>
  <c r="AL59" i="19"/>
  <c r="BL59" i="19"/>
  <c r="W59" i="19"/>
  <c r="BM59" i="19"/>
  <c r="AN59" i="19"/>
  <c r="AA59" i="19"/>
  <c r="AB59" i="19"/>
  <c r="T59" i="19"/>
  <c r="J58" i="19"/>
  <c r="H58" i="19"/>
  <c r="L58" i="19"/>
  <c r="I58" i="19"/>
  <c r="F58" i="19" l="1"/>
  <c r="D58" i="19"/>
  <c r="BK59" i="19"/>
  <c r="BH59" i="19"/>
  <c r="BI59" i="19"/>
  <c r="BG59" i="19"/>
  <c r="E58" i="19"/>
  <c r="AV59" i="19"/>
  <c r="AS59" i="19"/>
  <c r="AR59" i="19"/>
  <c r="AT59" i="19"/>
  <c r="I59" i="19"/>
  <c r="J59" i="19"/>
  <c r="H59" i="19"/>
  <c r="L59" i="19"/>
  <c r="AB60" i="19"/>
  <c r="AW60" i="19"/>
  <c r="BR60" i="19"/>
  <c r="Y60" i="19"/>
  <c r="AO60" i="19"/>
  <c r="BS60" i="19"/>
  <c r="AH60" i="19"/>
  <c r="S60" i="19"/>
  <c r="BQ60" i="19"/>
  <c r="AL60" i="19"/>
  <c r="AM60" i="19"/>
  <c r="BM60" i="19"/>
  <c r="P60" i="19"/>
  <c r="AF60" i="19"/>
  <c r="BA60" i="19"/>
  <c r="M60" i="19"/>
  <c r="AC60" i="19"/>
  <c r="AX60" i="19"/>
  <c r="B61" i="19"/>
  <c r="AP60" i="19"/>
  <c r="AA60" i="19"/>
  <c r="N60" i="19"/>
  <c r="AY60" i="19"/>
  <c r="O60" i="19"/>
  <c r="AE60" i="19"/>
  <c r="T60" i="19"/>
  <c r="AJ60" i="19"/>
  <c r="BE60" i="19"/>
  <c r="Q60" i="19"/>
  <c r="AG60" i="19"/>
  <c r="BB60" i="19"/>
  <c r="R60" i="19"/>
  <c r="BC60" i="19"/>
  <c r="AI60" i="19"/>
  <c r="V60" i="19"/>
  <c r="BL60" i="19"/>
  <c r="AZ60" i="19"/>
  <c r="X60" i="19"/>
  <c r="AN60" i="19"/>
  <c r="BN60" i="19"/>
  <c r="U60" i="19"/>
  <c r="AK60" i="19"/>
  <c r="BO60" i="19"/>
  <c r="Z60" i="19"/>
  <c r="BP60" i="19"/>
  <c r="BD60" i="19"/>
  <c r="AD60" i="19"/>
  <c r="BT60" i="19"/>
  <c r="W60" i="19"/>
  <c r="E59" i="19" l="1"/>
  <c r="F59" i="19"/>
  <c r="AS60" i="19"/>
  <c r="AR60" i="19"/>
  <c r="AV60" i="19"/>
  <c r="AT60" i="19"/>
  <c r="O61" i="19"/>
  <c r="AE61" i="19"/>
  <c r="BD61" i="19"/>
  <c r="T61" i="19"/>
  <c r="AJ61" i="19"/>
  <c r="BE61" i="19"/>
  <c r="U61" i="19"/>
  <c r="BS61" i="19"/>
  <c r="AL61" i="19"/>
  <c r="Q61" i="19"/>
  <c r="BB61" i="19"/>
  <c r="BC61" i="19"/>
  <c r="AP61" i="19"/>
  <c r="S61" i="19"/>
  <c r="AI61" i="19"/>
  <c r="BM61" i="19"/>
  <c r="X61" i="19"/>
  <c r="AN61" i="19"/>
  <c r="BN61" i="19"/>
  <c r="AC61" i="19"/>
  <c r="N61" i="19"/>
  <c r="AY61" i="19"/>
  <c r="Y61" i="19"/>
  <c r="BO61" i="19"/>
  <c r="Z61" i="19"/>
  <c r="W61" i="19"/>
  <c r="AM61" i="19"/>
  <c r="BQ61" i="19"/>
  <c r="AB61" i="19"/>
  <c r="AW61" i="19"/>
  <c r="BR61" i="19"/>
  <c r="AK61" i="19"/>
  <c r="V61" i="19"/>
  <c r="BL61" i="19"/>
  <c r="AG61" i="19"/>
  <c r="B62" i="19"/>
  <c r="BP61" i="19"/>
  <c r="AA61" i="19"/>
  <c r="AZ61" i="19"/>
  <c r="P61" i="19"/>
  <c r="AF61" i="19"/>
  <c r="BA61" i="19"/>
  <c r="M61" i="19"/>
  <c r="AX61" i="19"/>
  <c r="AD61" i="19"/>
  <c r="BT61" i="19"/>
  <c r="AO61" i="19"/>
  <c r="R61" i="19"/>
  <c r="AH61" i="19"/>
  <c r="D59" i="19"/>
  <c r="BK60" i="19"/>
  <c r="BI60" i="19"/>
  <c r="BG60" i="19"/>
  <c r="BH60" i="19"/>
  <c r="J60" i="19"/>
  <c r="H60" i="19"/>
  <c r="L60" i="19"/>
  <c r="I60" i="19"/>
  <c r="E60" i="19" l="1"/>
  <c r="D60" i="19"/>
  <c r="F60" i="19"/>
  <c r="I61" i="19"/>
  <c r="H61" i="19"/>
  <c r="L61" i="19"/>
  <c r="J61" i="19"/>
  <c r="BK61" i="19"/>
  <c r="BI61" i="19"/>
  <c r="BG61" i="19"/>
  <c r="BH61" i="19"/>
  <c r="AR61" i="19"/>
  <c r="AV61" i="19"/>
  <c r="AS61" i="19"/>
  <c r="AT61" i="19"/>
  <c r="V62" i="19"/>
  <c r="AL62" i="19"/>
  <c r="BL62" i="19"/>
  <c r="S62" i="19"/>
  <c r="AI62" i="19"/>
  <c r="BM62" i="19"/>
  <c r="AF62" i="19"/>
  <c r="Q62" i="19"/>
  <c r="BB62" i="19"/>
  <c r="AB62" i="19"/>
  <c r="BR62" i="19"/>
  <c r="M62" i="19"/>
  <c r="N62" i="19"/>
  <c r="AD62" i="19"/>
  <c r="AY62" i="19"/>
  <c r="BT62" i="19"/>
  <c r="AA62" i="19"/>
  <c r="AZ62" i="19"/>
  <c r="P62" i="19"/>
  <c r="BA62" i="19"/>
  <c r="AG62" i="19"/>
  <c r="B63" i="19"/>
  <c r="AW62" i="19"/>
  <c r="BS62" i="19"/>
  <c r="U62" i="19"/>
  <c r="R62" i="19"/>
  <c r="AH62" i="19"/>
  <c r="BC62" i="19"/>
  <c r="O62" i="19"/>
  <c r="AE62" i="19"/>
  <c r="BD62" i="19"/>
  <c r="X62" i="19"/>
  <c r="BN62" i="19"/>
  <c r="AO62" i="19"/>
  <c r="T62" i="19"/>
  <c r="BE62" i="19"/>
  <c r="AK62" i="19"/>
  <c r="W62" i="19"/>
  <c r="Y62" i="19"/>
  <c r="AX62" i="19"/>
  <c r="Z62" i="19"/>
  <c r="AM62" i="19"/>
  <c r="BO62" i="19"/>
  <c r="AP62" i="19"/>
  <c r="BQ62" i="19"/>
  <c r="AJ62" i="19"/>
  <c r="BP62" i="19"/>
  <c r="AN62" i="19"/>
  <c r="AC62" i="19"/>
  <c r="BK62" i="19" l="1"/>
  <c r="BH62" i="19"/>
  <c r="BG62" i="19"/>
  <c r="BI62" i="19"/>
  <c r="U63" i="19"/>
  <c r="AK63" i="19"/>
  <c r="BO63" i="19"/>
  <c r="R63" i="19"/>
  <c r="AH63" i="19"/>
  <c r="BC63" i="19"/>
  <c r="S63" i="19"/>
  <c r="BQ63" i="19"/>
  <c r="AW63" i="19"/>
  <c r="W63" i="19"/>
  <c r="BM63" i="19"/>
  <c r="X63" i="19"/>
  <c r="Y63" i="19"/>
  <c r="AO63" i="19"/>
  <c r="BS63" i="19"/>
  <c r="V63" i="19"/>
  <c r="AL63" i="19"/>
  <c r="BL63" i="19"/>
  <c r="AA63" i="19"/>
  <c r="T63" i="19"/>
  <c r="BE63" i="19"/>
  <c r="AE63" i="19"/>
  <c r="AN63" i="19"/>
  <c r="BN63" i="19"/>
  <c r="M63" i="19"/>
  <c r="AX63" i="19"/>
  <c r="Z63" i="19"/>
  <c r="BP63" i="19"/>
  <c r="AB63" i="19"/>
  <c r="AM63" i="19"/>
  <c r="AF63" i="19"/>
  <c r="Q63" i="19"/>
  <c r="BB63" i="19"/>
  <c r="AD63" i="19"/>
  <c r="BT63" i="19"/>
  <c r="AJ63" i="19"/>
  <c r="AZ63" i="19"/>
  <c r="AC63" i="19"/>
  <c r="B64" i="19"/>
  <c r="AP63" i="19"/>
  <c r="AI63" i="19"/>
  <c r="BR63" i="19"/>
  <c r="P63" i="19"/>
  <c r="AG63" i="19"/>
  <c r="N63" i="19"/>
  <c r="AY63" i="19"/>
  <c r="BD63" i="19"/>
  <c r="O63" i="19"/>
  <c r="BA63" i="19"/>
  <c r="D61" i="19"/>
  <c r="E61" i="19"/>
  <c r="AV62" i="19"/>
  <c r="AS62" i="19"/>
  <c r="AR62" i="19"/>
  <c r="AT62" i="19"/>
  <c r="H62" i="19"/>
  <c r="L62" i="19"/>
  <c r="I62" i="19"/>
  <c r="J62" i="19"/>
  <c r="F61" i="19"/>
  <c r="D62" i="19" l="1"/>
  <c r="E62" i="19"/>
  <c r="F62" i="19"/>
  <c r="P64" i="19"/>
  <c r="AF64" i="19"/>
  <c r="BA64" i="19"/>
  <c r="M64" i="19"/>
  <c r="AC64" i="19"/>
  <c r="AX64" i="19"/>
  <c r="B65" i="19"/>
  <c r="AL64" i="19"/>
  <c r="O64" i="19"/>
  <c r="AZ64" i="19"/>
  <c r="AH64" i="19"/>
  <c r="S64" i="19"/>
  <c r="AI64" i="19"/>
  <c r="T64" i="19"/>
  <c r="AJ64" i="19"/>
  <c r="BE64" i="19"/>
  <c r="Q64" i="19"/>
  <c r="AG64" i="19"/>
  <c r="BB64" i="19"/>
  <c r="N64" i="19"/>
  <c r="AY64" i="19"/>
  <c r="W64" i="19"/>
  <c r="BM64" i="19"/>
  <c r="AP64" i="19"/>
  <c r="BD64" i="19"/>
  <c r="AN64" i="19"/>
  <c r="U64" i="19"/>
  <c r="BO64" i="19"/>
  <c r="BL64" i="19"/>
  <c r="R64" i="19"/>
  <c r="AA64" i="19"/>
  <c r="AW64" i="19"/>
  <c r="Y64" i="19"/>
  <c r="BS64" i="19"/>
  <c r="BT64" i="19"/>
  <c r="Z64" i="19"/>
  <c r="BQ64" i="19"/>
  <c r="X64" i="19"/>
  <c r="BN64" i="19"/>
  <c r="AK64" i="19"/>
  <c r="V64" i="19"/>
  <c r="AE64" i="19"/>
  <c r="BC64" i="19"/>
  <c r="AB64" i="19"/>
  <c r="BR64" i="19"/>
  <c r="AO64" i="19"/>
  <c r="AD64" i="19"/>
  <c r="AM64" i="19"/>
  <c r="BP64" i="19"/>
  <c r="BK63" i="19"/>
  <c r="BH63" i="19"/>
  <c r="BI63" i="19"/>
  <c r="BG63" i="19"/>
  <c r="J63" i="19"/>
  <c r="H63" i="19"/>
  <c r="L63" i="19"/>
  <c r="I63" i="19"/>
  <c r="AV63" i="19"/>
  <c r="AS63" i="19"/>
  <c r="AR63" i="19"/>
  <c r="AT63" i="19"/>
  <c r="AV64" i="19" l="1"/>
  <c r="AS64" i="19"/>
  <c r="AR64" i="19"/>
  <c r="AT64" i="19"/>
  <c r="I64" i="19"/>
  <c r="J64" i="19"/>
  <c r="H64" i="19"/>
  <c r="L64" i="19"/>
  <c r="D63" i="19"/>
  <c r="AA65" i="19"/>
  <c r="AZ65" i="19"/>
  <c r="P65" i="19"/>
  <c r="AF65" i="19"/>
  <c r="BA65" i="19"/>
  <c r="Q65" i="19"/>
  <c r="BB65" i="19"/>
  <c r="Z65" i="19"/>
  <c r="BP65" i="19"/>
  <c r="AK65" i="19"/>
  <c r="BT65" i="19"/>
  <c r="V65" i="19"/>
  <c r="O65" i="19"/>
  <c r="AE65" i="19"/>
  <c r="BD65" i="19"/>
  <c r="T65" i="19"/>
  <c r="AJ65" i="19"/>
  <c r="BE65" i="19"/>
  <c r="Y65" i="19"/>
  <c r="BO65" i="19"/>
  <c r="AH65" i="19"/>
  <c r="M65" i="19"/>
  <c r="AX65" i="19"/>
  <c r="AL65" i="19"/>
  <c r="BL65" i="19"/>
  <c r="S65" i="19"/>
  <c r="AI65" i="19"/>
  <c r="BM65" i="19"/>
  <c r="X65" i="19"/>
  <c r="AN65" i="19"/>
  <c r="BN65" i="19"/>
  <c r="AG65" i="19"/>
  <c r="B66" i="19"/>
  <c r="AP65" i="19"/>
  <c r="U65" i="19"/>
  <c r="BS65" i="19"/>
  <c r="N65" i="19"/>
  <c r="W65" i="19"/>
  <c r="AM65" i="19"/>
  <c r="BQ65" i="19"/>
  <c r="AB65" i="19"/>
  <c r="AW65" i="19"/>
  <c r="BR65" i="19"/>
  <c r="AO65" i="19"/>
  <c r="R65" i="19"/>
  <c r="BC65" i="19"/>
  <c r="AC65" i="19"/>
  <c r="AD65" i="19"/>
  <c r="AY65" i="19"/>
  <c r="F63" i="19"/>
  <c r="E63" i="19"/>
  <c r="BG64" i="19"/>
  <c r="BK64" i="19"/>
  <c r="BH64" i="19"/>
  <c r="BI64" i="19"/>
  <c r="AR65" i="19" l="1"/>
  <c r="AV65" i="19"/>
  <c r="AS65" i="19"/>
  <c r="AT65" i="19"/>
  <c r="J65" i="19"/>
  <c r="H65" i="19"/>
  <c r="L65" i="19"/>
  <c r="I65" i="19"/>
  <c r="D64" i="19"/>
  <c r="R66" i="19"/>
  <c r="AH66" i="19"/>
  <c r="BC66" i="19"/>
  <c r="O66" i="19"/>
  <c r="AE66" i="19"/>
  <c r="BD66" i="19"/>
  <c r="AB66" i="19"/>
  <c r="BR66" i="19"/>
  <c r="AK66" i="19"/>
  <c r="X66" i="19"/>
  <c r="BN66" i="19"/>
  <c r="Y66" i="19"/>
  <c r="V66" i="19"/>
  <c r="AL66" i="19"/>
  <c r="BL66" i="19"/>
  <c r="S66" i="19"/>
  <c r="AI66" i="19"/>
  <c r="BM66" i="19"/>
  <c r="AJ66" i="19"/>
  <c r="M66" i="19"/>
  <c r="AX66" i="19"/>
  <c r="AF66" i="19"/>
  <c r="AO66" i="19"/>
  <c r="BO66" i="19"/>
  <c r="Z66" i="19"/>
  <c r="AP66" i="19"/>
  <c r="BP66" i="19"/>
  <c r="W66" i="19"/>
  <c r="AM66" i="19"/>
  <c r="BQ66" i="19"/>
  <c r="AW66" i="19"/>
  <c r="U66" i="19"/>
  <c r="BS66" i="19"/>
  <c r="AN66" i="19"/>
  <c r="Q66" i="19"/>
  <c r="AG66" i="19"/>
  <c r="N66" i="19"/>
  <c r="AD66" i="19"/>
  <c r="AY66" i="19"/>
  <c r="BT66" i="19"/>
  <c r="AA66" i="19"/>
  <c r="AZ66" i="19"/>
  <c r="T66" i="19"/>
  <c r="BE66" i="19"/>
  <c r="AC66" i="19"/>
  <c r="P66" i="19"/>
  <c r="BA66" i="19"/>
  <c r="BB66" i="19"/>
  <c r="B67" i="19"/>
  <c r="BI65" i="19"/>
  <c r="BG65" i="19"/>
  <c r="BK65" i="19"/>
  <c r="BH65" i="19"/>
  <c r="F64" i="19"/>
  <c r="E64" i="19"/>
  <c r="E65" i="19" l="1"/>
  <c r="AS66" i="19"/>
  <c r="AR66" i="19"/>
  <c r="AV66" i="19"/>
  <c r="AT66" i="19"/>
  <c r="BH66" i="19"/>
  <c r="BI66" i="19"/>
  <c r="BG66" i="19"/>
  <c r="BK66" i="19"/>
  <c r="U67" i="19"/>
  <c r="AK67" i="19"/>
  <c r="N67" i="19"/>
  <c r="AD67" i="19"/>
  <c r="AY67" i="19"/>
  <c r="AM67" i="19"/>
  <c r="BS67" i="19"/>
  <c r="AF67" i="19"/>
  <c r="BP67" i="19"/>
  <c r="AI67" i="19"/>
  <c r="T67" i="19"/>
  <c r="AJ67" i="19"/>
  <c r="Y67" i="19"/>
  <c r="AO67" i="19"/>
  <c r="R67" i="19"/>
  <c r="AH67" i="19"/>
  <c r="O67" i="19"/>
  <c r="AZ67" i="19"/>
  <c r="B68" i="19"/>
  <c r="AN67" i="19"/>
  <c r="BT67" i="19"/>
  <c r="BC67" i="19"/>
  <c r="BD67" i="19"/>
  <c r="BR67" i="19"/>
  <c r="M67" i="19"/>
  <c r="AC67" i="19"/>
  <c r="AX67" i="19"/>
  <c r="V67" i="19"/>
  <c r="AL67" i="19"/>
  <c r="W67" i="19"/>
  <c r="BE67" i="19"/>
  <c r="P67" i="19"/>
  <c r="BA67" i="19"/>
  <c r="S67" i="19"/>
  <c r="BM67" i="19"/>
  <c r="AB67" i="19"/>
  <c r="AW67" i="19"/>
  <c r="Q67" i="19"/>
  <c r="AG67" i="19"/>
  <c r="BB67" i="19"/>
  <c r="Z67" i="19"/>
  <c r="AP67" i="19"/>
  <c r="AE67" i="19"/>
  <c r="BO67" i="19"/>
  <c r="X67" i="19"/>
  <c r="BL67" i="19"/>
  <c r="AA67" i="19"/>
  <c r="BQ67" i="19"/>
  <c r="BN67" i="19"/>
  <c r="D65" i="19"/>
  <c r="I66" i="19"/>
  <c r="J66" i="19"/>
  <c r="H66" i="19"/>
  <c r="L66" i="19"/>
  <c r="F65" i="19"/>
  <c r="E66" i="19" l="1"/>
  <c r="F66" i="19"/>
  <c r="D66" i="19"/>
  <c r="AB68" i="19"/>
  <c r="AW68" i="19"/>
  <c r="BR68" i="19"/>
  <c r="Y68" i="19"/>
  <c r="AO68" i="19"/>
  <c r="BS68" i="19"/>
  <c r="V68" i="19"/>
  <c r="AL68" i="19"/>
  <c r="BL68" i="19"/>
  <c r="AE68" i="19"/>
  <c r="BD68" i="19"/>
  <c r="AA68" i="19"/>
  <c r="P68" i="19"/>
  <c r="AF68" i="19"/>
  <c r="BA68" i="19"/>
  <c r="M68" i="19"/>
  <c r="AC68" i="19"/>
  <c r="AX68" i="19"/>
  <c r="B69" i="19"/>
  <c r="Z68" i="19"/>
  <c r="AP68" i="19"/>
  <c r="BP68" i="19"/>
  <c r="AZ68" i="19"/>
  <c r="W68" i="19"/>
  <c r="BQ68" i="19"/>
  <c r="T68" i="19"/>
  <c r="AJ68" i="19"/>
  <c r="BE68" i="19"/>
  <c r="Q68" i="19"/>
  <c r="AG68" i="19"/>
  <c r="BB68" i="19"/>
  <c r="N68" i="19"/>
  <c r="AD68" i="19"/>
  <c r="AY68" i="19"/>
  <c r="BT68" i="19"/>
  <c r="S68" i="19"/>
  <c r="AM68" i="19"/>
  <c r="X68" i="19"/>
  <c r="AN68" i="19"/>
  <c r="BN68" i="19"/>
  <c r="U68" i="19"/>
  <c r="AK68" i="19"/>
  <c r="BO68" i="19"/>
  <c r="R68" i="19"/>
  <c r="AH68" i="19"/>
  <c r="BC68" i="19"/>
  <c r="O68" i="19"/>
  <c r="AI68" i="19"/>
  <c r="BM68" i="19"/>
  <c r="BH67" i="19"/>
  <c r="BI67" i="19"/>
  <c r="BG67" i="19"/>
  <c r="BK67" i="19"/>
  <c r="AS67" i="19"/>
  <c r="AR67" i="19"/>
  <c r="AV67" i="19"/>
  <c r="AT67" i="19"/>
  <c r="I67" i="19"/>
  <c r="J67" i="19"/>
  <c r="H67" i="19"/>
  <c r="L67" i="19"/>
  <c r="F67" i="19" l="1"/>
  <c r="E67" i="19"/>
  <c r="D67" i="19"/>
  <c r="W69" i="19"/>
  <c r="AM69" i="19"/>
  <c r="BQ69" i="19"/>
  <c r="AB69" i="19"/>
  <c r="AW69" i="19"/>
  <c r="BR69" i="19"/>
  <c r="Y69" i="19"/>
  <c r="AO69" i="19"/>
  <c r="BS69" i="19"/>
  <c r="BP69" i="19"/>
  <c r="BT69" i="19"/>
  <c r="AL69" i="19"/>
  <c r="AA69" i="19"/>
  <c r="AZ69" i="19"/>
  <c r="P69" i="19"/>
  <c r="AF69" i="19"/>
  <c r="BA69" i="19"/>
  <c r="M69" i="19"/>
  <c r="AC69" i="19"/>
  <c r="AX69" i="19"/>
  <c r="B70" i="19"/>
  <c r="N69" i="19"/>
  <c r="R69" i="19"/>
  <c r="BL69" i="19"/>
  <c r="O69" i="19"/>
  <c r="AE69" i="19"/>
  <c r="BD69" i="19"/>
  <c r="T69" i="19"/>
  <c r="AJ69" i="19"/>
  <c r="BE69" i="19"/>
  <c r="Q69" i="19"/>
  <c r="AG69" i="19"/>
  <c r="BB69" i="19"/>
  <c r="Z69" i="19"/>
  <c r="AD69" i="19"/>
  <c r="AH69" i="19"/>
  <c r="V69" i="19"/>
  <c r="S69" i="19"/>
  <c r="AI69" i="19"/>
  <c r="BM69" i="19"/>
  <c r="X69" i="19"/>
  <c r="AN69" i="19"/>
  <c r="BN69" i="19"/>
  <c r="U69" i="19"/>
  <c r="AK69" i="19"/>
  <c r="BO69" i="19"/>
  <c r="AP69" i="19"/>
  <c r="AY69" i="19"/>
  <c r="BC69" i="19"/>
  <c r="L68" i="19"/>
  <c r="I68" i="19"/>
  <c r="J68" i="19"/>
  <c r="H68" i="19"/>
  <c r="AV68" i="19"/>
  <c r="AS68" i="19"/>
  <c r="AR68" i="19"/>
  <c r="AT68" i="19"/>
  <c r="BK68" i="19"/>
  <c r="BH68" i="19"/>
  <c r="BI68" i="19"/>
  <c r="BG68" i="19"/>
  <c r="F68" i="19" l="1"/>
  <c r="E68" i="19"/>
  <c r="BI69" i="19"/>
  <c r="BG69" i="19"/>
  <c r="BK69" i="19"/>
  <c r="BH69" i="19"/>
  <c r="J69" i="19"/>
  <c r="H69" i="19"/>
  <c r="L69" i="19"/>
  <c r="I69" i="19"/>
  <c r="D68" i="19"/>
  <c r="N70" i="19"/>
  <c r="AD70" i="19"/>
  <c r="AY70" i="19"/>
  <c r="BT70" i="19"/>
  <c r="AA70" i="19"/>
  <c r="AZ70" i="19"/>
  <c r="P70" i="19"/>
  <c r="AF70" i="19"/>
  <c r="BA70" i="19"/>
  <c r="U70" i="19"/>
  <c r="BO70" i="19"/>
  <c r="BS70" i="19"/>
  <c r="AG70" i="19"/>
  <c r="R70" i="19"/>
  <c r="AH70" i="19"/>
  <c r="BC70" i="19"/>
  <c r="O70" i="19"/>
  <c r="AE70" i="19"/>
  <c r="BD70" i="19"/>
  <c r="T70" i="19"/>
  <c r="AJ70" i="19"/>
  <c r="BE70" i="19"/>
  <c r="AK70" i="19"/>
  <c r="M70" i="19"/>
  <c r="BB70" i="19"/>
  <c r="V70" i="19"/>
  <c r="AL70" i="19"/>
  <c r="BL70" i="19"/>
  <c r="S70" i="19"/>
  <c r="AI70" i="19"/>
  <c r="BM70" i="19"/>
  <c r="X70" i="19"/>
  <c r="AN70" i="19"/>
  <c r="BN70" i="19"/>
  <c r="Y70" i="19"/>
  <c r="AC70" i="19"/>
  <c r="B71" i="19"/>
  <c r="Z70" i="19"/>
  <c r="AP70" i="19"/>
  <c r="BP70" i="19"/>
  <c r="W70" i="19"/>
  <c r="AM70" i="19"/>
  <c r="BQ70" i="19"/>
  <c r="AB70" i="19"/>
  <c r="AW70" i="19"/>
  <c r="BR70" i="19"/>
  <c r="AO70" i="19"/>
  <c r="AX70" i="19"/>
  <c r="Q70" i="19"/>
  <c r="AR69" i="19"/>
  <c r="AV69" i="19"/>
  <c r="AS69" i="19"/>
  <c r="AT69" i="19"/>
  <c r="E69" i="19" l="1"/>
  <c r="AS70" i="19"/>
  <c r="AR70" i="19"/>
  <c r="AV70" i="19"/>
  <c r="AT70" i="19"/>
  <c r="U71" i="19"/>
  <c r="AK71" i="19"/>
  <c r="BO71" i="19"/>
  <c r="R71" i="19"/>
  <c r="AH71" i="19"/>
  <c r="BC71" i="19"/>
  <c r="O71" i="19"/>
  <c r="AE71" i="19"/>
  <c r="BD71" i="19"/>
  <c r="AF71" i="19"/>
  <c r="BE71" i="19"/>
  <c r="BR71" i="19"/>
  <c r="Y71" i="19"/>
  <c r="AO71" i="19"/>
  <c r="BS71" i="19"/>
  <c r="V71" i="19"/>
  <c r="AL71" i="19"/>
  <c r="BL71" i="19"/>
  <c r="S71" i="19"/>
  <c r="AI71" i="19"/>
  <c r="BM71" i="19"/>
  <c r="BA71" i="19"/>
  <c r="X71" i="19"/>
  <c r="AB71" i="19"/>
  <c r="M71" i="19"/>
  <c r="AC71" i="19"/>
  <c r="AX71" i="19"/>
  <c r="Z71" i="19"/>
  <c r="AP71" i="19"/>
  <c r="BP71" i="19"/>
  <c r="W71" i="19"/>
  <c r="AM71" i="19"/>
  <c r="BQ71" i="19"/>
  <c r="T71" i="19"/>
  <c r="AN71" i="19"/>
  <c r="AW71" i="19"/>
  <c r="Q71" i="19"/>
  <c r="AG71" i="19"/>
  <c r="BB71" i="19"/>
  <c r="N71" i="19"/>
  <c r="AD71" i="19"/>
  <c r="AY71" i="19"/>
  <c r="BT71" i="19"/>
  <c r="AA71" i="19"/>
  <c r="AZ71" i="19"/>
  <c r="P71" i="19"/>
  <c r="AJ71" i="19"/>
  <c r="BN71" i="19"/>
  <c r="D69" i="19"/>
  <c r="BH70" i="19"/>
  <c r="BI70" i="19"/>
  <c r="BG70" i="19"/>
  <c r="BK70" i="19"/>
  <c r="L70" i="19"/>
  <c r="I70" i="19"/>
  <c r="J70" i="19"/>
  <c r="H70" i="19"/>
  <c r="F69" i="19"/>
  <c r="D70" i="19" l="1"/>
  <c r="E70" i="19"/>
  <c r="BH71" i="19"/>
  <c r="BI71" i="19"/>
  <c r="BG71" i="19"/>
  <c r="BK71" i="19"/>
  <c r="F70" i="19"/>
  <c r="AS71" i="19"/>
  <c r="AR71" i="19"/>
  <c r="AV71" i="19"/>
  <c r="AT71" i="19"/>
  <c r="L71" i="19"/>
  <c r="I71" i="19"/>
  <c r="J71" i="19"/>
  <c r="H71" i="19"/>
  <c r="F71" i="19" l="1"/>
  <c r="E71" i="19"/>
  <c r="D71" i="19"/>
  <c r="BG73" i="19" l="1"/>
  <c r="H33" i="17" s="1"/>
  <c r="BH73" i="19"/>
  <c r="H34" i="17" s="1"/>
  <c r="BI73" i="19"/>
  <c r="AR73" i="19"/>
  <c r="H30" i="17" s="1"/>
  <c r="AS73" i="19"/>
  <c r="H31" i="17" s="1"/>
  <c r="AT73" i="19"/>
  <c r="D73" i="19" l="1"/>
  <c r="H24" i="17" s="1"/>
  <c r="H73" i="19"/>
  <c r="H27" i="17" s="1"/>
  <c r="F73" i="19"/>
  <c r="J73" i="19"/>
  <c r="E73" i="19"/>
  <c r="H25" i="17" s="1"/>
  <c r="I73" i="19"/>
  <c r="H28" i="17" s="1"/>
  <c r="M28" i="17" s="1"/>
  <c r="L34" i="17" l="1"/>
  <c r="K34" i="17"/>
  <c r="L28" i="17"/>
  <c r="H46" i="17" s="1"/>
  <c r="L31" i="17"/>
  <c r="K28" i="17"/>
  <c r="K31" i="17"/>
</calcChain>
</file>

<file path=xl/sharedStrings.xml><?xml version="1.0" encoding="utf-8"?>
<sst xmlns="http://schemas.openxmlformats.org/spreadsheetml/2006/main" count="3807" uniqueCount="1394">
  <si>
    <t>Jean-Pierre Widmann</t>
  </si>
  <si>
    <t>Version</t>
  </si>
  <si>
    <t>Rolle</t>
  </si>
  <si>
    <t>Dr. Laurens de Bever</t>
  </si>
  <si>
    <t>Level</t>
  </si>
  <si>
    <t>A</t>
  </si>
  <si>
    <t>B</t>
  </si>
  <si>
    <t>C</t>
  </si>
  <si>
    <t>Monate</t>
  </si>
  <si>
    <t>E-Mail</t>
  </si>
  <si>
    <t>Projekt Nr. 1</t>
  </si>
  <si>
    <t>Personentage</t>
  </si>
  <si>
    <t>Projekt Nr. 2</t>
  </si>
  <si>
    <t>Projekt Nr. 3</t>
  </si>
  <si>
    <t>Programm Nr. 1</t>
  </si>
  <si>
    <t>Projekt Nr. 4</t>
  </si>
  <si>
    <t>Projekt Nr. 5</t>
  </si>
  <si>
    <t>Projekt Nr. 6</t>
  </si>
  <si>
    <t>Projekt Nr. 7</t>
  </si>
  <si>
    <t>Projekt Nr. 8</t>
  </si>
  <si>
    <t>Projekt Nr. 9</t>
  </si>
  <si>
    <t>Projekt Nr. 10</t>
  </si>
  <si>
    <t>Programm Nr. 3</t>
  </si>
  <si>
    <t>Programm Nr. 2</t>
  </si>
  <si>
    <t>Portfolio Nr. 1</t>
  </si>
  <si>
    <t>Portfolio Nr. 2</t>
  </si>
  <si>
    <t>Portfolio Nr. 3</t>
  </si>
  <si>
    <t>Glattbrugg</t>
  </si>
  <si>
    <t>sign. Maja Schütz</t>
  </si>
  <si>
    <t>sign. Jean-Pierre Widmann</t>
  </si>
  <si>
    <t>Level A - Certified Project Director</t>
  </si>
  <si>
    <t>Level A - Certified Programme Director</t>
  </si>
  <si>
    <t>Level A - Certified Portfolio Director</t>
  </si>
  <si>
    <t>Level B - Certified Senior Project Manager</t>
  </si>
  <si>
    <t>Level B - Certified Senior Programme Manager</t>
  </si>
  <si>
    <t>Level B - Certified Senior Portfolio Manager</t>
  </si>
  <si>
    <t>Level C - Certified Project Manager</t>
  </si>
  <si>
    <t>levelkonform</t>
  </si>
  <si>
    <t>Rolle 1</t>
  </si>
  <si>
    <t>Rolle 2</t>
  </si>
  <si>
    <t>Rolle 3</t>
  </si>
  <si>
    <t>Projektleitung in Stunden</t>
  </si>
  <si>
    <t>Anzahl geführte Personen</t>
  </si>
  <si>
    <t>Vorgaben für Berechnung der Levelkonformität</t>
  </si>
  <si>
    <t>Levelkonformität</t>
  </si>
  <si>
    <t>Projektleitung</t>
  </si>
  <si>
    <t>Komplexität</t>
  </si>
  <si>
    <t>Einsatzdauer</t>
  </si>
  <si>
    <t>von</t>
  </si>
  <si>
    <t>bis</t>
  </si>
  <si>
    <t>strategisch</t>
  </si>
  <si>
    <t>gesamt</t>
  </si>
  <si>
    <t>level-konform</t>
  </si>
  <si>
    <t>strate-gisch</t>
  </si>
  <si>
    <t>Projektmanagement</t>
  </si>
  <si>
    <t>Stunden/Monat</t>
  </si>
  <si>
    <t>Einsatz
Referenz</t>
  </si>
  <si>
    <t>Programmmanagement</t>
  </si>
  <si>
    <t>Portfoliomanagement</t>
  </si>
  <si>
    <t>Dauer</t>
  </si>
  <si>
    <t xml:space="preserve">Total </t>
  </si>
  <si>
    <t>Projektarten</t>
  </si>
  <si>
    <t>Jährl. Investitionsvolumen</t>
  </si>
  <si>
    <t>Direkt geführte Personen</t>
  </si>
  <si>
    <t>Indirekt geführte Personen</t>
  </si>
  <si>
    <t>Anzahl (komplexe) Projekte</t>
  </si>
  <si>
    <t>Projektgrösse</t>
  </si>
  <si>
    <t>≥ 250 PT</t>
  </si>
  <si>
    <t>≥ 700 PT</t>
  </si>
  <si>
    <t>Portfolioleitung in Stunden</t>
  </si>
  <si>
    <t>Programmleitung in Stunden</t>
  </si>
  <si>
    <t>Erfahrung insgesamt in
Projektmanagement
Programmmanagement
Portfoliomanagement
in Stunden pro Monat</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</si>
  <si>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</si>
  <si>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</si>
  <si>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</si>
  <si>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</si>
  <si>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</si>
  <si>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</si>
  <si>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</si>
  <si>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</si>
  <si>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</si>
  <si>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</si>
  <si>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</si>
  <si>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</si>
  <si>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</si>
  <si>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</si>
  <si>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</si>
  <si>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</si>
  <si>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</si>
  <si>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</si>
  <si>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</si>
  <si>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</si>
  <si>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</si>
  <si>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</si>
  <si>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</si>
  <si>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</si>
  <si>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</si>
  <si>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</si>
  <si>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</si>
  <si>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</si>
  <si>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</si>
  <si>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</si>
  <si>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</si>
  <si>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</si>
  <si>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</si>
  <si>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</si>
  <si>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</si>
  <si>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</si>
  <si>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</si>
  <si>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</si>
  <si>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</si>
  <si>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</si>
  <si>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</si>
  <si>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</si>
  <si>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</si>
  <si>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</si>
  <si>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</si>
  <si>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</si>
  <si>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</si>
  <si>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</si>
  <si>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</si>
  <si>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</si>
  <si>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</si>
  <si>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</si>
  <si>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</si>
  <si>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</si>
  <si>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</si>
  <si>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</si>
  <si>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</si>
  <si>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</si>
  <si>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</si>
  <si>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</si>
  <si>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</si>
  <si>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</si>
  <si>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</si>
  <si>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</si>
  <si>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</si>
  <si>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</si>
  <si>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</si>
  <si>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</si>
  <si>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</si>
  <si>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</si>
  <si>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</si>
  <si>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</si>
  <si>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</si>
  <si>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</si>
  <si>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</si>
  <si>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</si>
  <si>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</si>
  <si>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</si>
  <si>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</si>
  <si>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</si>
  <si>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</si>
  <si>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</si>
  <si>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</si>
  <si>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</si>
  <si>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</si>
  <si>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</si>
  <si>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</si>
  <si>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</si>
  <si>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</si>
  <si>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</si>
  <si>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</si>
  <si>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</si>
  <si>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</si>
  <si>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</si>
  <si>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</si>
  <si>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</si>
  <si>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</si>
  <si>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</si>
  <si>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</si>
  <si>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</si>
  <si>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</si>
  <si>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</si>
  <si>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</si>
  <si>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</si>
  <si>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</si>
  <si>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</si>
  <si>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</si>
  <si>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</si>
  <si>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</si>
  <si>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</si>
  <si>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</si>
  <si>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</si>
  <si>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</si>
  <si>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</si>
  <si>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</si>
  <si>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</si>
  <si>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</si>
  <si>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</si>
  <si>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</si>
  <si>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</si>
  <si>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</si>
  <si>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</si>
  <si>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</si>
  <si>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</si>
  <si>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</si>
  <si>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</si>
  <si>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</si>
  <si>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</si>
  <si>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</si>
  <si>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</si>
  <si>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</si>
  <si>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</si>
  <si>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</si>
  <si>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</si>
  <si>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</si>
  <si>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</si>
  <si>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</si>
  <si>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</si>
  <si>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</si>
  <si>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</si>
  <si>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</si>
  <si>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</si>
  <si>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</si>
  <si>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</si>
  <si>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</si>
  <si>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</si>
  <si>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</si>
  <si>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</si>
  <si>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</si>
  <si>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</si>
  <si>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</si>
  <si>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</si>
  <si>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</si>
  <si>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</si>
  <si>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</si>
  <si>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</si>
  <si>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</si>
  <si>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</si>
  <si>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</si>
  <si>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</si>
  <si>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</si>
  <si>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</si>
  <si>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</si>
  <si>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</si>
  <si>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t>Kap. in swiss.ICB4</t>
  </si>
  <si>
    <t>4.5.1.6</t>
  </si>
  <si>
    <t>4.5.1.7</t>
  </si>
  <si>
    <t>4.5.2.4</t>
  </si>
  <si>
    <t>4.5.2.5</t>
  </si>
  <si>
    <t>4.5.14</t>
  </si>
  <si>
    <t>4.5.14.1</t>
  </si>
  <si>
    <t>4.5.14.2</t>
  </si>
  <si>
    <t>4.5.14.3</t>
  </si>
  <si>
    <t>4.5.14.4</t>
  </si>
  <si>
    <t>4.5.14.5</t>
  </si>
  <si>
    <t>4.5.14.6</t>
  </si>
  <si>
    <t>Cash-out</t>
  </si>
  <si>
    <t>Start</t>
  </si>
  <si>
    <t>Ende</t>
  </si>
  <si>
    <t>Minimalanforderungen für Projekterfahrung</t>
  </si>
  <si>
    <t>PT</t>
  </si>
  <si>
    <t>PL</t>
  </si>
  <si>
    <t>Personen</t>
  </si>
  <si>
    <t>Minimal-
anforderung</t>
  </si>
  <si>
    <t>Dauer
in Rolle</t>
  </si>
  <si>
    <t>Minimalanforderungen für Programmerfahrung</t>
  </si>
  <si>
    <t>Summe PT</t>
  </si>
  <si>
    <t># Projekte</t>
  </si>
  <si>
    <t>Investition</t>
  </si>
  <si>
    <t>PgL</t>
  </si>
  <si>
    <t>≥ 1 PT</t>
  </si>
  <si>
    <t>Dauer?</t>
  </si>
  <si>
    <t>Support</t>
  </si>
  <si>
    <t>Cash-out: &lt; 0.1 Mio CHF</t>
  </si>
  <si>
    <t>Cash-out: 0.1 - 0.5 Mio CHF</t>
  </si>
  <si>
    <t>Cash-out: 0.5 - 2.0 Mio CHF</t>
  </si>
  <si>
    <t>Cash-out: ≥ 2.0 Mio CHF</t>
  </si>
  <si>
    <t>&lt; 4</t>
  </si>
  <si>
    <t>4 - 5</t>
  </si>
  <si>
    <t>6 - 8</t>
  </si>
  <si>
    <t>&gt; 8</t>
  </si>
  <si>
    <t>&lt; 3</t>
  </si>
  <si>
    <t>3 - 4</t>
  </si>
  <si>
    <t>5 - 6</t>
  </si>
  <si>
    <t>&gt; 6</t>
  </si>
  <si>
    <t>&lt; 6</t>
  </si>
  <si>
    <t>6 - 20</t>
  </si>
  <si>
    <t>21 - 50</t>
  </si>
  <si>
    <t>&gt; 50</t>
  </si>
  <si>
    <t>5 - 8</t>
  </si>
  <si>
    <t>9 - 14</t>
  </si>
  <si>
    <t>&gt; 14</t>
  </si>
  <si>
    <t>&gt; CHF 30 Mio</t>
  </si>
  <si>
    <t>&gt; CHF 1 Mio.</t>
  </si>
  <si>
    <t>≤ CHF 1 Mio.</t>
  </si>
  <si>
    <t>&lt; 5</t>
  </si>
  <si>
    <t>5 - 7</t>
  </si>
  <si>
    <t>8 - 10</t>
  </si>
  <si>
    <t>&gt; 10</t>
  </si>
  <si>
    <t>3 - 5</t>
  </si>
  <si>
    <t>6 - 9</t>
  </si>
  <si>
    <t>&gt; CHF 5 Mio.</t>
  </si>
  <si>
    <t>Autoévaluation</t>
  </si>
  <si>
    <t>Données personelles</t>
  </si>
  <si>
    <t>Numéro</t>
  </si>
  <si>
    <t>Certificat</t>
  </si>
  <si>
    <t>Valable jusqu'au</t>
  </si>
  <si>
    <t>Langue du certificat</t>
  </si>
  <si>
    <t>Date de la demande</t>
  </si>
  <si>
    <t>Identité</t>
  </si>
  <si>
    <t>Civilité</t>
  </si>
  <si>
    <t>Intitulé</t>
  </si>
  <si>
    <t>Nom</t>
  </si>
  <si>
    <t>Prénom</t>
  </si>
  <si>
    <t>Date de naissance</t>
  </si>
  <si>
    <t>Nationalité</t>
  </si>
  <si>
    <t>Lieu d'origine ou de naissance</t>
  </si>
  <si>
    <t>Adresse privée</t>
  </si>
  <si>
    <t>Complément d'adresse</t>
  </si>
  <si>
    <t>Rue numéro</t>
  </si>
  <si>
    <t>Case postale</t>
  </si>
  <si>
    <t>Pays</t>
  </si>
  <si>
    <t>Téléphone fixe</t>
  </si>
  <si>
    <t>Téléphone mobile</t>
  </si>
  <si>
    <t>Secteur</t>
  </si>
  <si>
    <t>Entreprise</t>
  </si>
  <si>
    <t>Unité d'organisation</t>
  </si>
  <si>
    <t>Information de facturation</t>
  </si>
  <si>
    <t>Organisation/Nom</t>
  </si>
  <si>
    <t>Complément</t>
  </si>
  <si>
    <t>Personne de contact</t>
  </si>
  <si>
    <t>Remarques</t>
  </si>
  <si>
    <t>Preuve de l'expérience</t>
  </si>
  <si>
    <t>mois</t>
  </si>
  <si>
    <t>Décision d'admission</t>
  </si>
  <si>
    <t>Début de la période d'expérience</t>
  </si>
  <si>
    <t>Fin de la période d'expérience</t>
  </si>
  <si>
    <t>Employeur</t>
  </si>
  <si>
    <t>Adresse de facturation</t>
  </si>
  <si>
    <t>Envoyer la facture</t>
  </si>
  <si>
    <t>du (MM/AAAA)</t>
  </si>
  <si>
    <t>au (MM/AAAA)</t>
  </si>
  <si>
    <t>Rôle / fonction</t>
  </si>
  <si>
    <t>% en rôle</t>
  </si>
  <si>
    <t>Téléphone</t>
  </si>
  <si>
    <t>Expérience prouvée en management de projet</t>
  </si>
  <si>
    <t>Nom du projet</t>
  </si>
  <si>
    <r>
      <t>Projet n</t>
    </r>
    <r>
      <rPr>
        <b/>
        <vertAlign val="superscript"/>
        <sz val="9"/>
        <color indexed="8"/>
        <rFont val="Verdana"/>
        <family val="2"/>
      </rPr>
      <t>o</t>
    </r>
    <r>
      <rPr>
        <b/>
        <sz val="9"/>
        <color indexed="8"/>
        <rFont val="Verdana"/>
        <family val="2"/>
      </rPr>
      <t xml:space="preserve"> 1</t>
    </r>
  </si>
  <si>
    <t>Type de projet</t>
  </si>
  <si>
    <t>Scope du projet</t>
  </si>
  <si>
    <t>Informations sur le projet</t>
  </si>
  <si>
    <t>Durée du projet</t>
  </si>
  <si>
    <t>du</t>
  </si>
  <si>
    <t xml:space="preserve">du </t>
  </si>
  <si>
    <t xml:space="preserve">au </t>
  </si>
  <si>
    <t>heures</t>
  </si>
  <si>
    <t>heures/mois</t>
  </si>
  <si>
    <t xml:space="preserve">jours personnes </t>
  </si>
  <si>
    <t>Dimension du projet planifiée</t>
  </si>
  <si>
    <t>Projet avec une importance stratégique</t>
  </si>
  <si>
    <t>01 Objectifs et évaluation du résultat</t>
  </si>
  <si>
    <t>03 Ressources et financement</t>
  </si>
  <si>
    <t>04 Opportunites et risques</t>
  </si>
  <si>
    <t>05 Parties prenantes et intégration</t>
  </si>
  <si>
    <t>09 Degré d'innovation et conditions générales</t>
  </si>
  <si>
    <t>06 Relations avec l'organisation permanente</t>
  </si>
  <si>
    <t>08 Leadership, travail en équipe et décisions</t>
  </si>
  <si>
    <t>10 Besoin de coordination</t>
  </si>
  <si>
    <t>Prénom nom</t>
  </si>
  <si>
    <t>Rôle dans le projet / l'entreprise</t>
  </si>
  <si>
    <r>
      <t>Projet n</t>
    </r>
    <r>
      <rPr>
        <b/>
        <vertAlign val="superscript"/>
        <sz val="9"/>
        <color indexed="8"/>
        <rFont val="Verdana"/>
        <family val="2"/>
      </rPr>
      <t>o</t>
    </r>
    <r>
      <rPr>
        <b/>
        <sz val="9"/>
        <color indexed="8"/>
        <rFont val="Verdana"/>
        <family val="2"/>
      </rPr>
      <t xml:space="preserve"> 2</t>
    </r>
  </si>
  <si>
    <t>Expérience prouvée en management de programme</t>
  </si>
  <si>
    <r>
      <t>Programme n</t>
    </r>
    <r>
      <rPr>
        <b/>
        <vertAlign val="superscript"/>
        <sz val="9"/>
        <color indexed="8"/>
        <rFont val="Verdana"/>
        <family val="2"/>
      </rPr>
      <t>o</t>
    </r>
    <r>
      <rPr>
        <b/>
        <sz val="9"/>
        <color indexed="8"/>
        <rFont val="Verdana"/>
        <family val="2"/>
      </rPr>
      <t xml:space="preserve"> 1</t>
    </r>
  </si>
  <si>
    <t>Nom du programme</t>
  </si>
  <si>
    <t>Client du programme (entreprise)</t>
  </si>
  <si>
    <t>Scope du programme</t>
  </si>
  <si>
    <t>Informations sur le programme</t>
  </si>
  <si>
    <t>Durée effective du programme</t>
  </si>
  <si>
    <t>jours personnes</t>
  </si>
  <si>
    <t>planifiés</t>
  </si>
  <si>
    <t>direct</t>
  </si>
  <si>
    <t>indirect</t>
  </si>
  <si>
    <t>nombre personnes conduites</t>
  </si>
  <si>
    <t>Dimension du programme et nombre de personnes conduites</t>
  </si>
  <si>
    <t xml:space="preserve">nombre de projet avec importance stratégique </t>
  </si>
  <si>
    <t>Programme avec importance stratégique</t>
  </si>
  <si>
    <t>Listes des projets</t>
  </si>
  <si>
    <r>
      <t>n</t>
    </r>
    <r>
      <rPr>
        <vertAlign val="superscript"/>
        <sz val="9"/>
        <color indexed="8"/>
        <rFont val="Verdana"/>
        <family val="2"/>
      </rPr>
      <t>o</t>
    </r>
  </si>
  <si>
    <t>nom du projet</t>
  </si>
  <si>
    <t>scope du projet</t>
  </si>
  <si>
    <t>type de projet</t>
  </si>
  <si>
    <t>straté-gique</t>
  </si>
  <si>
    <t>durée</t>
  </si>
  <si>
    <t>au</t>
  </si>
  <si>
    <t>investissement en KCHF</t>
  </si>
  <si>
    <t>planifié</t>
  </si>
  <si>
    <t>efforts dans le programme au dehors des projets</t>
  </si>
  <si>
    <t>Rôle dans le programme / l'entreprise</t>
  </si>
  <si>
    <r>
      <t>Programme n</t>
    </r>
    <r>
      <rPr>
        <b/>
        <vertAlign val="superscript"/>
        <sz val="9"/>
        <color indexed="8"/>
        <rFont val="Verdana"/>
        <family val="2"/>
      </rPr>
      <t>o</t>
    </r>
    <r>
      <rPr>
        <b/>
        <sz val="9"/>
        <color indexed="8"/>
        <rFont val="Verdana"/>
        <family val="2"/>
      </rPr>
      <t xml:space="preserve"> 2</t>
    </r>
  </si>
  <si>
    <t>Liste des projets</t>
  </si>
  <si>
    <t>Volume annuel des investissements (basé sur la liste des projets ci-dessous)</t>
  </si>
  <si>
    <t>Rôle dans le portfeuille / l'entreprise</t>
  </si>
  <si>
    <t>Autoévaluation en management de projet</t>
  </si>
  <si>
    <t>Chapitre swiss.ICB4</t>
  </si>
  <si>
    <t>Autoévaluation en management de programme</t>
  </si>
  <si>
    <t>Auteur du document</t>
  </si>
  <si>
    <t>Classification</t>
  </si>
  <si>
    <t>Edition et validité</t>
  </si>
  <si>
    <t>Remplace le document</t>
  </si>
  <si>
    <t>Nom du fichier</t>
  </si>
  <si>
    <t>Vérification et autorisation</t>
  </si>
  <si>
    <t>Fonction</t>
  </si>
  <si>
    <t>Date</t>
  </si>
  <si>
    <t>Rôle</t>
  </si>
  <si>
    <t>vérifié</t>
  </si>
  <si>
    <t>autorisé</t>
  </si>
  <si>
    <t>Aperçu des modifications</t>
  </si>
  <si>
    <t>Auteur</t>
  </si>
  <si>
    <t>Modifications effectuées</t>
  </si>
  <si>
    <t>Responsable qualité</t>
  </si>
  <si>
    <t>Directeur</t>
  </si>
  <si>
    <t>VZPM, public</t>
  </si>
  <si>
    <t>Madame</t>
  </si>
  <si>
    <t>Monsieur</t>
  </si>
  <si>
    <t>administration publique / NGO</t>
  </si>
  <si>
    <t>association</t>
  </si>
  <si>
    <t>assurances</t>
  </si>
  <si>
    <t>commerce / commerce de détail</t>
  </si>
  <si>
    <t>construction / architecture / immeubles</t>
  </si>
  <si>
    <t>consulting</t>
  </si>
  <si>
    <t>énergie</t>
  </si>
  <si>
    <t>industrie / construction d'installations</t>
  </si>
  <si>
    <t>santé / médecine / pharma</t>
  </si>
  <si>
    <t>service / éducation</t>
  </si>
  <si>
    <t>service financiers / banque</t>
  </si>
  <si>
    <t>telecommunication / médias</t>
  </si>
  <si>
    <t>tourisme / gastronomie</t>
  </si>
  <si>
    <t>trafic / transport / logistique</t>
  </si>
  <si>
    <t>Certificats</t>
  </si>
  <si>
    <t>Langue</t>
  </si>
  <si>
    <t>allemand</t>
  </si>
  <si>
    <t>anglais</t>
  </si>
  <si>
    <t>français</t>
  </si>
  <si>
    <t>Facturation</t>
  </si>
  <si>
    <t>Décision</t>
  </si>
  <si>
    <t>Rôles</t>
  </si>
  <si>
    <t>Chef de projet</t>
  </si>
  <si>
    <t>Chef de programme</t>
  </si>
  <si>
    <t>Chef de projet suppléant</t>
  </si>
  <si>
    <t>Chef de programme suppléant</t>
  </si>
  <si>
    <t>Chef de projet partiel</t>
  </si>
  <si>
    <t>oui</t>
  </si>
  <si>
    <t>non</t>
  </si>
  <si>
    <t>Rôle dans le projet</t>
  </si>
  <si>
    <t>Types de projet</t>
  </si>
  <si>
    <t>construction</t>
  </si>
  <si>
    <t>acquisition et offre</t>
  </si>
  <si>
    <t>construction d'installations</t>
  </si>
  <si>
    <t>immeubles</t>
  </si>
  <si>
    <t>informatique</t>
  </si>
  <si>
    <t>organisation</t>
  </si>
  <si>
    <t>développement de produit</t>
  </si>
  <si>
    <t>stratégie</t>
  </si>
  <si>
    <t>étude de faisabilité</t>
  </si>
  <si>
    <t>recherche et développement</t>
  </si>
  <si>
    <t>maintenance</t>
  </si>
  <si>
    <t>création et achat d'entreprise</t>
  </si>
  <si>
    <t>autre (décrire dans le scope de projet)</t>
  </si>
  <si>
    <t>Level A - Certified Projects Director (jusqu'à 2017)</t>
  </si>
  <si>
    <t>Co-responsable du projet</t>
  </si>
  <si>
    <t>Adaptation à l'ICR4 et l'ICB4</t>
  </si>
  <si>
    <t>Stratégie</t>
  </si>
  <si>
    <t>Aligner le projet avec la mission et la vision de l'organisation</t>
  </si>
  <si>
    <t>Identifier et exploiter les opportunités d'influencer la stratégie organisationnelle</t>
  </si>
  <si>
    <t>Développer et assurer la validité des activités en cours / des motivations organisationnelles</t>
  </si>
  <si>
    <t>Déterminer, évaluer et examiner les facteurs clés de succès (FCS)</t>
  </si>
  <si>
    <t>Déterminer, évaluer et tester les indicateurs clés de performance (ICP) ou (KPI – Key Performance Indicator)</t>
  </si>
  <si>
    <t>Gouvernance, structures et processus</t>
  </si>
  <si>
    <t>Connaître et appliquer les principes de management de projet</t>
  </si>
  <si>
    <t>Connaître et appliquer les principes de management de programme</t>
  </si>
  <si>
    <t>Connaître et appliquer les principes de management de portefeuille</t>
  </si>
  <si>
    <t>Aligner le projet avec la fonction de support de projet</t>
  </si>
  <si>
    <t>Aligner le projet avec les structures de rapport humain et de prise de décision de l'organisation et les exigences de qualité</t>
  </si>
  <si>
    <t>Aligner le projet avec les processus et les fonctions des ressources humaines (RH)</t>
  </si>
  <si>
    <t>Aligner le projet avec les processus et les fonctions financières et de contrôle</t>
  </si>
  <si>
    <t>Conformité, normes et règlements</t>
  </si>
  <si>
    <t>Identifier et veiller à ce que le projet soit conforme à toutes les lois pertinentes</t>
  </si>
  <si>
    <t>Identifier et veiller à ce que le projet soit conforme à toutes les réglementations pertinentes à la santé, la sûreté, la sécurité, et l'environnement (SSSE)</t>
  </si>
  <si>
    <t>Identifier et veiller à ce que le projet soit conforme à tous les codes de conduite et de réglementations professionnelles pertinents</t>
  </si>
  <si>
    <t>Identifier et veiller à ce que le projet soit conforme aux principes et aux objectifs de durabilité pertinents</t>
  </si>
  <si>
    <t>Evaluer, utiliser et développer des normes et des outils professionnels pour le projet</t>
  </si>
  <si>
    <t>Evaluer, comparer et améliorer les compétences de management de projet de l'organisation</t>
  </si>
  <si>
    <t>Pouvoir et intérêts</t>
  </si>
  <si>
    <t>Evaluer les ambitions et les intérêts des autres et l'impact potentiel de ces derniers sur le projet et mettre ces connaissances au profit du projet</t>
  </si>
  <si>
    <t>Evaluer l'influence informelle des individus et des groupes et son impact potentiel sur le projet et mettre ces connaissances au profit du projet</t>
  </si>
  <si>
    <t>Evaluer les personnalités et les styles de travail des autres et les employer au profit du projet</t>
  </si>
  <si>
    <t>Culture et valeurs</t>
  </si>
  <si>
    <t>Evaluer la culture et les valeurs de la société et leurs implications dans le projet</t>
  </si>
  <si>
    <t>Aligner le projet avec la culture formelle et les valeurs de l'organisation</t>
  </si>
  <si>
    <t>Evaluer la culture informelle et les valeurs de l'organisation et leur incidence sur le projet</t>
  </si>
  <si>
    <r>
      <t>Personnes (</t>
    </r>
    <r>
      <rPr>
        <b/>
        <i/>
        <sz val="9"/>
        <color rgb="FFC00000"/>
        <rFont val="Verdana"/>
        <family val="2"/>
      </rPr>
      <t>people</t>
    </r>
    <r>
      <rPr>
        <b/>
        <sz val="9"/>
        <color rgb="FFC00000"/>
        <rFont val="Verdana"/>
        <family val="2"/>
      </rPr>
      <t>)</t>
    </r>
  </si>
  <si>
    <t>Autoréflexion et autogestion</t>
  </si>
  <si>
    <t>Identifier et considérer les façons dont les valeurs et expériences propres affectent le travail</t>
  </si>
  <si>
    <t>Bâtir la confiance en soi basée sur les forces et les faiblesses personnelles</t>
  </si>
  <si>
    <t>Identifier, et réfléchir sur, ses motivations personnelles afin d'établir des objectifs personnels et les garder à l’esprit</t>
  </si>
  <si>
    <t>Organiser le travail personnel en fonction de la situation et de ses ressources</t>
  </si>
  <si>
    <t>Assumer la responsabilité de son apprentissage et de son développement personnel</t>
  </si>
  <si>
    <t>Intégrité personnelle et fiabilité</t>
  </si>
  <si>
    <t>Reconnaître et appliquer les valeurs éthiques à toutes les décisions et actions</t>
  </si>
  <si>
    <t>Promouvoir la durabilité des réalisations et des résultats</t>
  </si>
  <si>
    <t>Assumer la responsabilité de ses décisions et de ses actions</t>
  </si>
  <si>
    <t>Agir sans contradiction, prendre des décisions et communiquer</t>
  </si>
  <si>
    <t>Accomplir des tâches soigneusement afin de renforcer la relation de confiance avec les autres</t>
  </si>
  <si>
    <t>Communication personnelle</t>
  </si>
  <si>
    <t>Fournir une information claire et structurée pour les autres et vérifier leur compréhension</t>
  </si>
  <si>
    <t>Faciliter et promouvoir une communication ouverte</t>
  </si>
  <si>
    <t>Choisir des styles et voies de communication pour répondre aux besoins du public, de la situation et du niveau de gestion</t>
  </si>
  <si>
    <t>Communiquer efficacement avec les équipes virtuelles</t>
  </si>
  <si>
    <t>Utiliser l'humour et le sens de la perspective de façon adéquate</t>
  </si>
  <si>
    <t>Relations et engagement</t>
  </si>
  <si>
    <t>Initier et développer des relations personnelles et professionnelles</t>
  </si>
  <si>
    <t>Bâtir, faciliter et contribuer aux réseaux sociaux</t>
  </si>
  <si>
    <t>Faire preuve d'empathie à travers l'écoute, la compréhension et le soutien</t>
  </si>
  <si>
    <t>Montrer la confiance et le respect en encourageant les autres à partager leurs opinions et préoccupations</t>
  </si>
  <si>
    <t>Partager sa propre vision et ses objectifs afin d'obtenir la collaboration et l'engagement des autres</t>
  </si>
  <si>
    <t>Leadership</t>
  </si>
  <si>
    <t>Prendre l'initiative et offrir aide et conseils de manière proactive</t>
  </si>
  <si>
    <t>Assumer la responsabilité et manifester son engagement</t>
  </si>
  <si>
    <t>Fournir orientation, coaching et mentorat pour guider et améliorer le travail des individus et des équipes</t>
  </si>
  <si>
    <t>Exercer un pouvoir et une influence appropriés sur les autres pour atteindre les objectifs</t>
  </si>
  <si>
    <t>Prendre, appliquer et revoir les décisions</t>
  </si>
  <si>
    <t>Travail d'équipe</t>
  </si>
  <si>
    <t>Sélectionner et construire une équipe</t>
  </si>
  <si>
    <t>Promouvoir la coopération et le réseautage entre les membres de l'équipe</t>
  </si>
  <si>
    <t>Soutenir, faciliter et évaluer le développement de l'équipe et de ses membres</t>
  </si>
  <si>
    <t>Renforcer et autonomiser les équipes en déléguant tâches et responsabilités</t>
  </si>
  <si>
    <t>Reconnaître les erreurs pour en tirer des leçons</t>
  </si>
  <si>
    <t>Conflits et crises</t>
  </si>
  <si>
    <t>Anticiper et si possible prévenir les conflits et les crises</t>
  </si>
  <si>
    <t>Analyser les causes et les conséquences des conflits et crises et choisir les réponses appropriées</t>
  </si>
  <si>
    <t>Arbitrer et résoudre les conflits et crises et / ou leurs impacts</t>
  </si>
  <si>
    <t>Identifier et partager les enseignements tirés des conflits et des crises afin d'améliorer la gestion future</t>
  </si>
  <si>
    <t>Ingéniosité</t>
  </si>
  <si>
    <t>Créer et soutenir un environnement ouvert et créatif</t>
  </si>
  <si>
    <t>Appliquer la pensée conceptuelle pour analyser des situations et définir des stratégies</t>
  </si>
  <si>
    <t>Appliquer les techniques d'analyse pour évaluer des situations, des informations et des tendances</t>
  </si>
  <si>
    <t>Promouvoir et appliquer des techniques créatives pour trouver des alternatives et des solutions</t>
  </si>
  <si>
    <t>Promouvoir une vision globale du projet et de son contexte pour améliorer la prise de décisions</t>
  </si>
  <si>
    <t>Négociation</t>
  </si>
  <si>
    <t>Identifier et analyser les intérêts de toutes les parties impliquées dans la négociation</t>
  </si>
  <si>
    <t>Elaborer et évaluer des options et alternatives offrant un potentiel de répondre aux besoins de toutes les parties</t>
  </si>
  <si>
    <t>Définir une stratégie de négociation en accord avec les objectifs du projet et acceptable pour toutes les parties concernées</t>
  </si>
  <si>
    <t>Parvenir à des accords négociés avec d'autres parties qui sont en conformité avec les objectifs du projet</t>
  </si>
  <si>
    <t>Détecter et exploiter des opportunités supplémentaires de vente et d'acquisition</t>
  </si>
  <si>
    <t>Orientation résultats</t>
  </si>
  <si>
    <t>Evaluer toutes les décisions et les actions par rapport à leur impact sur la réussite du projet et les objectifs de l'organisation</t>
  </si>
  <si>
    <t>Coordonner les besoins et les moyens pour optimiser les résultats et les succès</t>
  </si>
  <si>
    <t>Créer et maintenir un environnement de travail sain, sûr et productif</t>
  </si>
  <si>
    <t>Promouvoir et « vendre » le projet, ses processus et ses résultats</t>
  </si>
  <si>
    <t>Fournir des résultats et obtenir l'acceptation</t>
  </si>
  <si>
    <r>
      <t>Pratique (</t>
    </r>
    <r>
      <rPr>
        <b/>
        <i/>
        <sz val="9"/>
        <color rgb="FFC00000"/>
        <rFont val="Verdana"/>
        <family val="2"/>
      </rPr>
      <t>practice</t>
    </r>
    <r>
      <rPr>
        <b/>
        <sz val="9"/>
        <color rgb="FFC00000"/>
        <rFont val="Verdana"/>
        <family val="2"/>
      </rPr>
      <t>)</t>
    </r>
  </si>
  <si>
    <t>Conception de projet</t>
  </si>
  <si>
    <t>Reconnaître, hiérarchiser et réévaluer les critères de réussite</t>
  </si>
  <si>
    <t>Réviser, appliquer et échanger les leçons apprises tirées d'autres projets</t>
  </si>
  <si>
    <t>Déterminer la complexité et ses conséquences pour l'approche de management de projet</t>
  </si>
  <si>
    <t>Choisir et réviser l'approche globale du management de projet</t>
  </si>
  <si>
    <t>Conception, contrôle et ajustement de la structure d'exécution du projet</t>
  </si>
  <si>
    <t>Exigences et objectifs</t>
  </si>
  <si>
    <t>Définir et développer la hiérarchie des objectifs du projet</t>
  </si>
  <si>
    <t>Identifier et analyser les besoins et les exigences des parties prenantes du projet</t>
  </si>
  <si>
    <t>Hiérarchiser et décider des exigences et des critères d'acceptation</t>
  </si>
  <si>
    <t>Périmètre et contenu</t>
  </si>
  <si>
    <t>Définir les livrables du projet</t>
  </si>
  <si>
    <t>Structurer le périmètre du projet</t>
  </si>
  <si>
    <t>Définir les lots de travail du projet</t>
  </si>
  <si>
    <t>Etablir et maintenir la configuration du périmètre</t>
  </si>
  <si>
    <t>Déroulement et délais</t>
  </si>
  <si>
    <t>Définir les activités nécessaires à la réalisation du projet</t>
  </si>
  <si>
    <t>Déterminer l'effort de travail et la durée des activités</t>
  </si>
  <si>
    <t>Approche pour déterminer des délais et phases, respectivement les itérations (« sprint »)</t>
  </si>
  <si>
    <t>Déterminer le déroulement des activités de projet et créer le séquençage et l'échéancier</t>
  </si>
  <si>
    <t>Surveiller les progrès par rapport à l'échéancier et faire les ajustements nécessaires</t>
  </si>
  <si>
    <t>Organisation, information et documentation</t>
  </si>
  <si>
    <t>Evaluer et déterminer les besoins des parties prenantes en matière d'information et de documentation</t>
  </si>
  <si>
    <t>Définir la structure, les rôles et les responsabilités au sein du projet</t>
  </si>
  <si>
    <t>Etablir des infrastructures, des processus et des systèmes d'information</t>
  </si>
  <si>
    <t>Mettre en œuvre, surveiller l'organisation du projet et l'ajuster si nécessaire</t>
  </si>
  <si>
    <t>Qualité</t>
  </si>
  <si>
    <t>Elaborer un plan de gestion de la qualité du projet, surveiller la mise en œuvre et le cas échéant, le réviser</t>
  </si>
  <si>
    <t>Vérifier que le projet et ses livrables continuent de correspondre au plan de gestion de la qualité</t>
  </si>
  <si>
    <t>Vérifier la réalisation des objectifs de qualité du projet et recommander des correctifs nécessaires et / ou des mesures préventives</t>
  </si>
  <si>
    <t>Planifier et organiser la validation des résultats du projet</t>
  </si>
  <si>
    <t>Assurer la qualité tout au long du projet</t>
  </si>
  <si>
    <t>Coûts et financement</t>
  </si>
  <si>
    <t>Estimer les coûts du projet</t>
  </si>
  <si>
    <t>Etablir le budget du projet</t>
  </si>
  <si>
    <t>Assurer le financement du projet</t>
  </si>
  <si>
    <t>Développer, établir et maintenir la gestion financière et de reporting pour le projet</t>
  </si>
  <si>
    <t>Surveiller les finances pour identifier les écarts par rapport au plan du projet et les corriger</t>
  </si>
  <si>
    <t>Ressources</t>
  </si>
  <si>
    <t>Elaborer un plan stratégique des ressources pour la livraison des résultats du projet</t>
  </si>
  <si>
    <t>Définir la qualité et la quantité de ressources nécessaires pour l'exécution du projet</t>
  </si>
  <si>
    <t>Identifier les fournisseurs de ressources potentielles et négocier leur acquisition</t>
  </si>
  <si>
    <t>Répartir et allouer les ressources selon les exigences spécifiées</t>
  </si>
  <si>
    <t>Evaluer l'utilisation des ressources et prendre les mesures correctives nécessaires</t>
  </si>
  <si>
    <t>Approvisionnement</t>
  </si>
  <si>
    <t>Définir des besoins, les options et les processus d'approvisionnement</t>
  </si>
  <si>
    <t>Contribuer à l'évaluation et la sélection des fournisseurs et partenaires</t>
  </si>
  <si>
    <t>Contribuer à la négociation et l'accord des termes du contrat, pour les mettre en conformité avec les objectifs du projet</t>
  </si>
  <si>
    <t>Surveiller l'exécution du contrat, adresser les problèmes et si nécessaire, demander compensation</t>
  </si>
  <si>
    <t>Planification et contrôle</t>
  </si>
  <si>
    <t>Démarrer un projet, développer un plan de projet et obtenir l'approbation</t>
  </si>
  <si>
    <t>Initier et gérer la transition vers une nouvelle phase du projet</t>
  </si>
  <si>
    <t>Aligner la performance du projet avec le plan du projet et prendre des mesures correctives si nécessaire</t>
  </si>
  <si>
    <t>Rapport sur l'avancement du projet</t>
  </si>
  <si>
    <t>Evaluer les changements dans le projet, obtenir des accords et les mettre en œuvre</t>
  </si>
  <si>
    <t>Clore et évaluer une phase ou le projet</t>
  </si>
  <si>
    <t>Opportunités et risques</t>
  </si>
  <si>
    <t>Elaborer et mettre en œuvre un cadre de gestion des et opportunités et risques</t>
  </si>
  <si>
    <t>Identifier les opportunités et les risques</t>
  </si>
  <si>
    <t>Evaluer la probabilité et l'impact des opportunités et risques</t>
  </si>
  <si>
    <t>Sélectionner les stratégies et exécuter les plans d'intervention pour gérer les opportunités et risques</t>
  </si>
  <si>
    <t>Evaluer et surveiller les opportunités, les risques et les mesures mises en place</t>
  </si>
  <si>
    <t>Parties prenantes</t>
  </si>
  <si>
    <t>Identifier les parties prenantes et analyser leurs intérêts et influence</t>
  </si>
  <si>
    <t>Développer et maintenir une stratégie envers les parties prenantes et développer un plan de communication</t>
  </si>
  <si>
    <t>Impliquer les cadres, les donneurs d'ordre et la direction pour obtenir un engagement et gérer les intérêts et les attentes</t>
  </si>
  <si>
    <t>Impliquer les utilisateurs, les partenaires et les fournisseurs afin d'obtenir leur collaboration et leur engagement</t>
  </si>
  <si>
    <t>Construire, entretenir et mettre fin à des réseaux et alliances</t>
  </si>
  <si>
    <t>Changement et transformation</t>
  </si>
  <si>
    <t>Evaluer la capacité d'adaptation au changement de l'organisation / des organisations</t>
  </si>
  <si>
    <t>Identifier les besoins de changements et les opportunités de transformation</t>
  </si>
  <si>
    <t>Développer une stratégie de changement ou de transformation</t>
  </si>
  <si>
    <t>Mettre en œuvre la gestion de changement ou de transformation</t>
  </si>
  <si>
    <t>Aligner le programme avec la mission et la vision de l'organisation</t>
  </si>
  <si>
    <t>Développer et assurer la validité des activités en cours/des motivations organisationnelles qui ont conduit au programme, afin qu'elles continuent de subsister</t>
  </si>
  <si>
    <t>Déterminer, évaluer et tester les indicateurs clés de performance (ICP ou KPI)</t>
  </si>
  <si>
    <t>Connaître et appliquer les principes de management de portefeuille et leur signification pour le management de programme</t>
  </si>
  <si>
    <t>Aligner le programme avec la fonction de support de programme</t>
  </si>
  <si>
    <t>Aligner le programme avec les structures de rapport humain et de prise de décision de l'organisation et les exigences de qualité</t>
  </si>
  <si>
    <t>Aligner le programme avec les processus et les fonctions des ressources humaines (RH)</t>
  </si>
  <si>
    <t>Aligner le programme avec les processus et les fonctions financières et de contrôle</t>
  </si>
  <si>
    <t>Identifier et veiller à ce que le programme et ses composants soient conformes à toutes les lois pertinentes</t>
  </si>
  <si>
    <t>Identifier et veiller à ce que le programme et ses composants soient conformes à toutes les réglementations pertinentes à la santé, la sûreté, la sécurité, et l'environnement (SSSE)</t>
  </si>
  <si>
    <t>Identifier et veiller à ce que le programme et ses composants soient conformes à tous les codes de conduite et les réglementations professionnelles pertinents</t>
  </si>
  <si>
    <t>Identifier et veiller à ce que le programme soit conforme aux principes et aux objectifs de durabilité pertinents</t>
  </si>
  <si>
    <t>Evaluer, utiliser et développer des normes et des outils professionnels pour le management du programme et de ses composants</t>
  </si>
  <si>
    <t>Evaluer, comparer et améliorer les compétences de management de programme de l’organisation</t>
  </si>
  <si>
    <t>Evaluer les ambitions et les intérêts des autres et l'impact potentiel de ces derniers sur le programme et ses composants et mettre ces connaissances au profit du programme</t>
  </si>
  <si>
    <t>Evaluer l'influence informelle des individus et des groupes et son impact potentiel sur le programme et ses composants et mettre ces connaissances au profit du programme</t>
  </si>
  <si>
    <t>Evaluer les personnalités et les styles de travail des autres et les employer au profit du programme</t>
  </si>
  <si>
    <t>Evaluer la culture et les valeurs de la société et leurs implications dans le programme et ses composants</t>
  </si>
  <si>
    <t>Aligner le programme et ses composants avec la culture formelle et les valeurs de l'organisation</t>
  </si>
  <si>
    <t>Evaluer la culture informelle et les valeurs de l'organisation et leur incidence sur le programme et ses composants</t>
  </si>
  <si>
    <t>Identifier, et réfléchir sur, ses motivations personnelles afin d’établir des objectifs personnels et les garder à l’esprit</t>
  </si>
  <si>
    <t>Utiliser l’humour et le sens de la perspective de façon adéquate</t>
  </si>
  <si>
    <t>Partager sa propre vision et ses objectifs afin d’obtenir la collaboration et l’engagement des autres</t>
  </si>
  <si>
    <t>Faire preuve d’empathie à travers l’écoute, la compréhension et le soutien</t>
  </si>
  <si>
    <t>Prendre l’initiative et offrir aide et conseils de manière proactive</t>
  </si>
  <si>
    <t>Promouvoir la coopération et le réseautage entre les membres de l’équipe</t>
  </si>
  <si>
    <t>Soutenir, faciliter et évaluer le développement de l’équipe et de ses membres</t>
  </si>
  <si>
    <t>Identifier et partager les enseignements tirés des conflits et des crises afin d’améliorer la gestion future</t>
  </si>
  <si>
    <t>Appliquer les techniques d’analyse pour évaluer des situations, des informations et des tendances</t>
  </si>
  <si>
    <t>Promouvoir une vision globale du programme et de son contexte pour améliorer la prise de décisions</t>
  </si>
  <si>
    <t>Définir une stratégie de négociation en accord avec les objectifs du programme et qui est acceptable pour toutes les parties concernées</t>
  </si>
  <si>
    <t>Détecter et exploiter des opportunités supplémentaires de vente et d’acquisition</t>
  </si>
  <si>
    <t>Evaluer toutes les décisions et les actions par rapport à leur impact sur la réussite du programme et les objectifs de l’organisation</t>
  </si>
  <si>
    <t>Promouvoir et « vendre » le programme, ses processus et ses résultats</t>
  </si>
  <si>
    <t>Fournir des résultats et obtenir l’acceptation</t>
  </si>
  <si>
    <t>Parvenir à des accords négociés avec d'autres parties qui sont en conformité avec les objectifs du programme</t>
  </si>
  <si>
    <t>Conception de programme</t>
  </si>
  <si>
    <r>
      <t>Contexte (</t>
    </r>
    <r>
      <rPr>
        <b/>
        <i/>
        <sz val="9"/>
        <color rgb="FFC00000"/>
        <rFont val="Verdana"/>
        <family val="2"/>
      </rPr>
      <t>perspective</t>
    </r>
    <r>
      <rPr>
        <b/>
        <sz val="9"/>
        <color rgb="FFC00000"/>
        <rFont val="Verdana"/>
        <family val="2"/>
      </rPr>
      <t>)</t>
    </r>
  </si>
  <si>
    <t>4.5.1.8</t>
  </si>
  <si>
    <t>Réviser, appliquer et échanger les leçons apprises tirées d’autres programmes</t>
  </si>
  <si>
    <t>Déterminer la complexité du programme et ses conséquences pour le choix de l’approche de management de programme</t>
  </si>
  <si>
    <t>Créer une vision pour le programme</t>
  </si>
  <si>
    <t>Développer et adapter une stratégie du changement</t>
  </si>
  <si>
    <t>Choisir et adapter l'approche générale du management de programme</t>
  </si>
  <si>
    <t>Conception, contrôle et ajustement de la structure d’exécution du programme</t>
  </si>
  <si>
    <t>Développer une stratégie de livraison pour le programme</t>
  </si>
  <si>
    <t>Exigences et finalités</t>
  </si>
  <si>
    <t>Définir et développer la hiérarchie des objectifs du programme</t>
  </si>
  <si>
    <t>Identifier et si possible quantifier les bénéfices du programme</t>
  </si>
  <si>
    <t>Développer une stratégie de réalisation des prestations</t>
  </si>
  <si>
    <t>Définir les composants du programme, leurs résultats et interfaces</t>
  </si>
  <si>
    <t>Assurer la réalisation des bénéfices</t>
  </si>
  <si>
    <t>Définir le périmètre du programme</t>
  </si>
  <si>
    <t>Structurer le périmètre du programme</t>
  </si>
  <si>
    <t>Gérer le périmètre des composants</t>
  </si>
  <si>
    <t>Etablir et maintenir la configuration du périmètre des composants</t>
  </si>
  <si>
    <t>Créer des séquences de composantes du programme et élaborer un plan directeur</t>
  </si>
  <si>
    <t>Assurer la cohérence des tranches</t>
  </si>
  <si>
    <t>Gérer la transition entre les tranches</t>
  </si>
  <si>
    <t>Elaborer et mettre en place un cadre de gouvernance et de règles pour le programme</t>
  </si>
  <si>
    <t>Définir la structure, les rôles et les responsabilités au sein du programme</t>
  </si>
  <si>
    <t>Mettre en oeuvre, surveiller l'organisation du programme et l'ajuster si nécessaire</t>
  </si>
  <si>
    <t>Assurer la qualité tout au long du programme</t>
  </si>
  <si>
    <t>Organiser l’assurance qualité dans le programme</t>
  </si>
  <si>
    <t>Analyser les options et établir une stratégie de financement</t>
  </si>
  <si>
    <t>Préparer et établir le budget du programme</t>
  </si>
  <si>
    <t>Etablir et diriger le financement et la gestion des coûts</t>
  </si>
  <si>
    <t>Distribuer les finances sur la base des besoins des composants et en tenant compte des conditions contractuelles avec les bailleurs de fonds</t>
  </si>
  <si>
    <t>Etablir des rapports pour les organismes de financement</t>
  </si>
  <si>
    <t>Elaborer un plan stratégique des ressources pour la livraison des résultats du programme</t>
  </si>
  <si>
    <t>Définir la qualité et la quantité de ressources nécessaires</t>
  </si>
  <si>
    <t>Approvisionnement et partenariats</t>
  </si>
  <si>
    <t>Maintenir et contrôler le système d'approvisionnement pour le programme</t>
  </si>
  <si>
    <t>Développer des partenariats</t>
  </si>
  <si>
    <t>Mettre fin à des partenariats</t>
  </si>
  <si>
    <t>Etablir le programme</t>
  </si>
  <si>
    <t>Gérer les interfaces et les synergies entre les composants</t>
  </si>
  <si>
    <t>Mesurer et évaluer le statut des composants et influencer leur progrès</t>
  </si>
  <si>
    <t>Donner des directions aux managers de composants</t>
  </si>
  <si>
    <t>Clore le programme</t>
  </si>
  <si>
    <t>Elaborer et mettre en oeuvre un cadre de gestion des opportunités et des risques</t>
  </si>
  <si>
    <t>Evaluer la probabilité et l'impact des opportunités et des risques</t>
  </si>
  <si>
    <t>Sélectionner les stratégies et exécuter les plans d'intervention pour gérer les opportunités et les risques</t>
  </si>
  <si>
    <t>Identifier les parties prenantes et analyser leurs intérêts ainsi que leur influence</t>
  </si>
  <si>
    <t>Associer les parties prenantes afin d'obtenir leur coopération et leur engagement</t>
  </si>
  <si>
    <t>Impliquer les cadres, les donneurs d’ordre et la direction pour obtenir un engagement et gérer les intérêts et les attentes</t>
  </si>
  <si>
    <t>Organiser, entretenir et mettre fin à des réseaux et alliances</t>
  </si>
  <si>
    <t>Evaluer la capacité d’adaptation au changement de/des l’organisation(s)</t>
  </si>
  <si>
    <t>Mettre en oeuvre la gestion de changement ou de transformation</t>
  </si>
  <si>
    <t>Sélection de projets et équilibrage de portefeuille</t>
  </si>
  <si>
    <t>Analyser les caractéristiques des composants</t>
  </si>
  <si>
    <t>Prioriser les composants en fonction des priorités du programme</t>
  </si>
  <si>
    <t>Analyser et prédire la performance future du programme</t>
  </si>
  <si>
    <t>Préparer et faciliter les décisions du programme</t>
  </si>
  <si>
    <t>Aligner le portefeuille avec la mission et la vision de l'organisation</t>
  </si>
  <si>
    <t>Développer et assurer la validité des activités en cours / des motivations organisationnelles qui ont conduit au portefeuille, continuent de subsister</t>
  </si>
  <si>
    <t>Aligner le portefeuille avec les structures de rapport et de prise de décision de l'organisation et les exigences de qualité</t>
  </si>
  <si>
    <t>Aligner le portefeuille avec les processus et les fonctions des ressources humaines (RH)</t>
  </si>
  <si>
    <t>Aligner le portefeuille avec les processus et les fonctions financières et de contrôle</t>
  </si>
  <si>
    <t>Identifier et veiller à ce que le portefeuille soit conforme à toutes les lois pertinentes</t>
  </si>
  <si>
    <t>Identifier et veiller à ce que le portefeuille et ses composants soient conformes aux principes et aux objectifs de durabilité pertinents</t>
  </si>
  <si>
    <t>Identifier et veiller à ce que le portefeuille et ses composants soient conformes à toutes les réglementations pertinentes à la santé, la sûreté, la sécurité, et l'environnement (SSSE)</t>
  </si>
  <si>
    <t>Identifier et veiller à ce que le portefeuille et ses composants soient conformes à tous les codes de conduite et de réglementations professionnelles pertinents</t>
  </si>
  <si>
    <t>Evaluer, utiliser et développer des normes et des outils professionnels pour le portefeuille et ses composants</t>
  </si>
  <si>
    <t>Evaluer, comparer et améliorer les compétences de management de portefeuille de l’organisation</t>
  </si>
  <si>
    <t>Evaluer les ambitions et les intérêts des autres et l'impact potentiel de ces derniers sur le portefeuille et ses composants et mettre ces connaissances au profit du portefeuille</t>
  </si>
  <si>
    <t>Evaluer l'influence informelle des individus et des groupes et son impact potentiel sur le portefeuille et ses composants et mettre ces connaissances au profit du portefeuille</t>
  </si>
  <si>
    <t>Evaluer les personnalités et les styles de travail des autres et les employer au profit du portefeuille</t>
  </si>
  <si>
    <t>Evaluer la culture et les valeurs de la société et leurs implications dans le portefeuille et ses composants</t>
  </si>
  <si>
    <t>Aligner le portefeuille et ses composants avec la culture formelle et les valeurs de l'organisation</t>
  </si>
  <si>
    <t>Evaluer la culture informelle et les valeurs de l'organisation et leur incidence pour portefeuille et ses composants</t>
  </si>
  <si>
    <t>Promouvoir une vision globale du portefeuille et ses composants, et de son contexte pour améliorer la prise de décisions</t>
  </si>
  <si>
    <t>Définir une stratégie de négociation en accord avec les objectifs du portefeuille es ses composants, et qui est acceptable pour toutes les parties concernées</t>
  </si>
  <si>
    <t>Parvenir à des accords négociés avec d’autres parties qui sont en conformité avec les objectifs</t>
  </si>
  <si>
    <t>Evaluer toutes les décisions et les actions par rapport à leur impact sur la réussite du portefeuille et les objectifs de l’organisation</t>
  </si>
  <si>
    <t>Promouvoir et « vendre » le portefeuille, ses processus et ses résultats</t>
  </si>
  <si>
    <t>Conception de portefeuille</t>
  </si>
  <si>
    <t>Réviser, appliquer et échanger les leçons apprises tirées d’autres portefeuilles</t>
  </si>
  <si>
    <t>Finalités</t>
  </si>
  <si>
    <t>Définir et maintenir le périmètre du portefeuille</t>
  </si>
  <si>
    <t>Construire et développer un cycle de décision du portefeuille</t>
  </si>
  <si>
    <t>Définir la structure, les rôles et les responsabilités au sein du portefeuille et ses composants</t>
  </si>
  <si>
    <t>Mettre en oeuvre, surveiller l'organisation du portefeuille et l'ajuster si nécessaire</t>
  </si>
  <si>
    <t>Garantir la qualité dans le portefeuille et ses composants</t>
  </si>
  <si>
    <t>Développer, établir et maintenir la gestion financière et de reporting pour le portefeuille et ses composants</t>
  </si>
  <si>
    <t>Etablir le budget du portefeuille</t>
  </si>
  <si>
    <t>Elaborer un plan stratégique des ressources pour garantir la livraison des résultats des composants (programmes et projets)</t>
  </si>
  <si>
    <t>Identifier les compétences pour les composants du portefeuille</t>
  </si>
  <si>
    <t>Maintenir et diriger le processus d'approvisionnement pour le portefeuille</t>
  </si>
  <si>
    <t>Mettre en place le système du portefeuille</t>
  </si>
  <si>
    <t>Etablir et maintenir le cycle du portefeuille</t>
  </si>
  <si>
    <t>Rapport sur l’avancement du portefeuille</t>
  </si>
  <si>
    <t>Evaluer la probabilité et l'impact d’opportunités et des risques</t>
  </si>
  <si>
    <t>Développer et maintenir une stratégie envers les parties prenantes et rédiger un plan de communication</t>
  </si>
  <si>
    <t>Evaluer la capacité d’adaptation au changement de l'organisation / des organisations</t>
  </si>
  <si>
    <t>Développer une stratégie de changement ou de transformation pour le portefeuille</t>
  </si>
  <si>
    <t>Maintenir le processus de changement</t>
  </si>
  <si>
    <t>Identifier les composants (programmes, projets ou idées) qui peuvent être inclus dans le portefeuille</t>
  </si>
  <si>
    <t>Prioriser les composants en fonction des priorités du portefeuille</t>
  </si>
  <si>
    <t>Supervision de la prestation des composants</t>
  </si>
  <si>
    <t>Analyser et prédire la performance future du portefeuille</t>
  </si>
  <si>
    <t>Préparer et faciliter les décisions de portefeuille</t>
  </si>
  <si>
    <t>Vue d'ensemble</t>
  </si>
  <si>
    <t>à l'employeur</t>
  </si>
  <si>
    <t>à l'adresse privée</t>
  </si>
  <si>
    <t>à une autre adresse</t>
  </si>
  <si>
    <t>Si l'adresse de facturation est différente, précisez :</t>
  </si>
  <si>
    <t>dans la complexité demandée et dans la fonction dirigeante</t>
  </si>
  <si>
    <r>
      <t xml:space="preserve">Expérience totale démontrée dans le </t>
    </r>
    <r>
      <rPr>
        <sz val="9"/>
        <color rgb="FFC00000"/>
        <rFont val="Verdana"/>
        <family val="2"/>
      </rPr>
      <t>management de projet</t>
    </r>
    <r>
      <rPr>
        <sz val="9"/>
        <color indexed="8"/>
        <rFont val="Verdana"/>
        <family val="2"/>
      </rPr>
      <t xml:space="preserve">, </t>
    </r>
    <r>
      <rPr>
        <sz val="9"/>
        <color rgb="FFC00000"/>
        <rFont val="Verdana"/>
        <family val="2"/>
      </rPr>
      <t>programme</t>
    </r>
    <r>
      <rPr>
        <sz val="9"/>
        <color indexed="8"/>
        <rFont val="Verdana"/>
        <family val="2"/>
      </rPr>
      <t xml:space="preserve"> et </t>
    </r>
    <r>
      <rPr>
        <sz val="9"/>
        <color rgb="FFC00000"/>
        <rFont val="Verdana"/>
        <family val="2"/>
      </rPr>
      <t>portefeuille</t>
    </r>
  </si>
  <si>
    <r>
      <t xml:space="preserve">Espérience démontrée au total dans le </t>
    </r>
    <r>
      <rPr>
        <sz val="9"/>
        <color rgb="FFC00000"/>
        <rFont val="Verdana"/>
        <family val="2"/>
      </rPr>
      <t>management de projet</t>
    </r>
  </si>
  <si>
    <r>
      <t xml:space="preserve">Espérience démontrée au total dans le </t>
    </r>
    <r>
      <rPr>
        <sz val="9"/>
        <color rgb="FFC00000"/>
        <rFont val="Verdana"/>
        <family val="2"/>
      </rPr>
      <t>management de programme</t>
    </r>
  </si>
  <si>
    <r>
      <t xml:space="preserve">Espérience démontrée au total dans le </t>
    </r>
    <r>
      <rPr>
        <sz val="9"/>
        <color rgb="FFC00000"/>
        <rFont val="Verdana"/>
        <family val="2"/>
      </rPr>
      <t>management de portefeuille</t>
    </r>
  </si>
  <si>
    <t>La somme des domaines isolés peut être supérieure à la somme totale.</t>
  </si>
  <si>
    <t>Ces indications peuvent varier après appréciation par les responsables de la VZPM.</t>
  </si>
  <si>
    <t>entrez la date</t>
  </si>
  <si>
    <t>Client du projet (entreprise)</t>
  </si>
  <si>
    <t>Nombre de personnes dirigées directement et indirectement dans le projet</t>
  </si>
  <si>
    <t>Votre ròle dans le projet</t>
  </si>
  <si>
    <r>
      <t xml:space="preserve">Personne de référence </t>
    </r>
    <r>
      <rPr>
        <sz val="9"/>
        <color theme="0" tint="-0.499984740745262"/>
        <rFont val="Verdana"/>
        <family val="2"/>
      </rPr>
      <t>(habituellement le donneur d'ordre ou l'employeur)</t>
    </r>
  </si>
  <si>
    <t>Nombre de type de projets différents</t>
  </si>
  <si>
    <t>Votre rôle dans le programme</t>
  </si>
  <si>
    <t>Expérience prouvée en management de portefeuille</t>
  </si>
  <si>
    <r>
      <t>Portefeuille n</t>
    </r>
    <r>
      <rPr>
        <b/>
        <vertAlign val="superscript"/>
        <sz val="9"/>
        <color indexed="8"/>
        <rFont val="Verdana"/>
        <family val="2"/>
      </rPr>
      <t>o</t>
    </r>
    <r>
      <rPr>
        <b/>
        <sz val="9"/>
        <color indexed="8"/>
        <rFont val="Verdana"/>
        <family val="2"/>
      </rPr>
      <t xml:space="preserve"> 1</t>
    </r>
  </si>
  <si>
    <t>Nom du portefeuille</t>
  </si>
  <si>
    <t>Client du portefeuille (entreprise)</t>
  </si>
  <si>
    <t>Scope du portefeuille</t>
  </si>
  <si>
    <t>Informations sur le portefeuille</t>
  </si>
  <si>
    <t>Durée effective du portefeuille</t>
  </si>
  <si>
    <t>Dimension du portefeuille et nombre de personnes conduites</t>
  </si>
  <si>
    <t>Portefeuille avec importance stratégique</t>
  </si>
  <si>
    <t>efforts dans le portefeuille au dehors des projets</t>
  </si>
  <si>
    <t>Votre rôle dans le portefeuille</t>
  </si>
  <si>
    <t>Autoévaluation en management de portefeuille</t>
  </si>
  <si>
    <t>Votre rôle dans le projet</t>
  </si>
  <si>
    <r>
      <t>Projet n</t>
    </r>
    <r>
      <rPr>
        <b/>
        <vertAlign val="superscript"/>
        <sz val="9"/>
        <color indexed="8"/>
        <rFont val="Verdana"/>
        <family val="2"/>
      </rPr>
      <t>o</t>
    </r>
    <r>
      <rPr>
        <b/>
        <sz val="9"/>
        <color indexed="8"/>
        <rFont val="Verdana"/>
        <family val="2"/>
      </rPr>
      <t xml:space="preserve"> 10</t>
    </r>
  </si>
  <si>
    <r>
      <t>Projet n</t>
    </r>
    <r>
      <rPr>
        <b/>
        <vertAlign val="superscript"/>
        <sz val="9"/>
        <color indexed="8"/>
        <rFont val="Verdana"/>
        <family val="2"/>
      </rPr>
      <t>o</t>
    </r>
    <r>
      <rPr>
        <b/>
        <sz val="9"/>
        <color indexed="8"/>
        <rFont val="Verdana"/>
        <family val="2"/>
      </rPr>
      <t xml:space="preserve"> 9</t>
    </r>
  </si>
  <si>
    <r>
      <t>Projet n</t>
    </r>
    <r>
      <rPr>
        <b/>
        <vertAlign val="superscript"/>
        <sz val="9"/>
        <color indexed="8"/>
        <rFont val="Verdana"/>
        <family val="2"/>
      </rPr>
      <t>o</t>
    </r>
    <r>
      <rPr>
        <b/>
        <sz val="9"/>
        <color indexed="8"/>
        <rFont val="Verdana"/>
        <family val="2"/>
      </rPr>
      <t xml:space="preserve"> 8</t>
    </r>
  </si>
  <si>
    <r>
      <t>Projet n</t>
    </r>
    <r>
      <rPr>
        <b/>
        <vertAlign val="superscript"/>
        <sz val="9"/>
        <color indexed="8"/>
        <rFont val="Verdana"/>
        <family val="2"/>
      </rPr>
      <t>o</t>
    </r>
    <r>
      <rPr>
        <b/>
        <sz val="9"/>
        <color indexed="8"/>
        <rFont val="Verdana"/>
        <family val="2"/>
      </rPr>
      <t xml:space="preserve"> 7</t>
    </r>
  </si>
  <si>
    <r>
      <t>Projet n</t>
    </r>
    <r>
      <rPr>
        <b/>
        <vertAlign val="superscript"/>
        <sz val="9"/>
        <color indexed="8"/>
        <rFont val="Verdana"/>
        <family val="2"/>
      </rPr>
      <t>o</t>
    </r>
    <r>
      <rPr>
        <b/>
        <sz val="9"/>
        <color indexed="8"/>
        <rFont val="Verdana"/>
        <family val="2"/>
      </rPr>
      <t xml:space="preserve"> 6</t>
    </r>
  </si>
  <si>
    <r>
      <t>Projet n</t>
    </r>
    <r>
      <rPr>
        <b/>
        <vertAlign val="superscript"/>
        <sz val="9"/>
        <color indexed="8"/>
        <rFont val="Verdana"/>
        <family val="2"/>
      </rPr>
      <t>o</t>
    </r>
    <r>
      <rPr>
        <b/>
        <sz val="9"/>
        <color indexed="8"/>
        <rFont val="Verdana"/>
        <family val="2"/>
      </rPr>
      <t xml:space="preserve"> 5</t>
    </r>
  </si>
  <si>
    <r>
      <t>Projet n</t>
    </r>
    <r>
      <rPr>
        <b/>
        <vertAlign val="superscript"/>
        <sz val="9"/>
        <color indexed="8"/>
        <rFont val="Verdana"/>
        <family val="2"/>
      </rPr>
      <t>o</t>
    </r>
    <r>
      <rPr>
        <b/>
        <sz val="9"/>
        <color indexed="8"/>
        <rFont val="Verdana"/>
        <family val="2"/>
      </rPr>
      <t xml:space="preserve"> 4</t>
    </r>
  </si>
  <si>
    <r>
      <t>Projet n</t>
    </r>
    <r>
      <rPr>
        <b/>
        <vertAlign val="superscript"/>
        <sz val="9"/>
        <color indexed="8"/>
        <rFont val="Verdana"/>
        <family val="2"/>
      </rPr>
      <t>o</t>
    </r>
    <r>
      <rPr>
        <b/>
        <sz val="9"/>
        <color indexed="8"/>
        <rFont val="Verdana"/>
        <family val="2"/>
      </rPr>
      <t xml:space="preserve"> 3</t>
    </r>
  </si>
  <si>
    <r>
      <t>Programme n</t>
    </r>
    <r>
      <rPr>
        <b/>
        <vertAlign val="superscript"/>
        <sz val="9"/>
        <color indexed="8"/>
        <rFont val="Verdana"/>
        <family val="2"/>
      </rPr>
      <t>o</t>
    </r>
    <r>
      <rPr>
        <b/>
        <sz val="9"/>
        <color indexed="8"/>
        <rFont val="Verdana"/>
        <family val="2"/>
      </rPr>
      <t xml:space="preserve"> 3</t>
    </r>
  </si>
  <si>
    <r>
      <t>Portefeuille n</t>
    </r>
    <r>
      <rPr>
        <b/>
        <vertAlign val="superscript"/>
        <sz val="9"/>
        <color indexed="8"/>
        <rFont val="Verdana"/>
        <family val="2"/>
      </rPr>
      <t>o</t>
    </r>
    <r>
      <rPr>
        <b/>
        <sz val="9"/>
        <color indexed="8"/>
        <rFont val="Verdana"/>
        <family val="2"/>
      </rPr>
      <t xml:space="preserve"> 3</t>
    </r>
  </si>
  <si>
    <r>
      <t>Portefeuille n</t>
    </r>
    <r>
      <rPr>
        <b/>
        <vertAlign val="superscript"/>
        <sz val="9"/>
        <color indexed="8"/>
        <rFont val="Verdana"/>
        <family val="2"/>
      </rPr>
      <t>o</t>
    </r>
    <r>
      <rPr>
        <b/>
        <sz val="9"/>
        <color indexed="8"/>
        <rFont val="Verdana"/>
        <family val="2"/>
      </rPr>
      <t xml:space="preserve"> 2</t>
    </r>
  </si>
  <si>
    <t>Manager de portefeuille</t>
  </si>
  <si>
    <t>Manager de portefeuille suppléant</t>
  </si>
  <si>
    <t>Description des indicateurs de complexité du management de projet</t>
  </si>
  <si>
    <t>Niveau d'évaluation</t>
  </si>
  <si>
    <t>Indicateur</t>
  </si>
  <si>
    <t>Critère</t>
  </si>
  <si>
    <t>Clarification et périmètre du mandat</t>
  </si>
  <si>
    <t>Le mandat et son périmètre, comme les objectifs du projet, sont clairement et complètement définis au début par des tiers.</t>
  </si>
  <si>
    <t>Le mandat n'est au début pas tout à fait clair. Son périmêtre et une partie des objectifs significatifs ont été définis au cours du projet sous l'impulsion du candidat.</t>
  </si>
  <si>
    <t>Le mandat est au début très vague. Presque tous les objecifs ont été définis en cours de projet sous l'impulsion du candidat ou par le candidat.</t>
  </si>
  <si>
    <t>Pas de conflit et d'interdépendance entre les différents objectifs du projet.</t>
  </si>
  <si>
    <t>Les conflits et les interdépendances entre les objectifs du projet sont dans la norme et les priorités relativement faciles à définir.</t>
  </si>
  <si>
    <t>Conflits extraordinairement conséquents et interdépendances importantes entre les objectifs du projet. Besoin de priorisation très fréquent.</t>
  </si>
  <si>
    <t>Modifications</t>
  </si>
  <si>
    <t>Processus, méthodes, outils et techniques du PP&amp;PM</t>
  </si>
  <si>
    <t>Le réglèment des activités d'administration et de coordination sont en grande partie effectuée par un PMO.</t>
  </si>
  <si>
    <t>Le candidat est soutenu à plusieurs reprises par un PMO ou par le personnel de coordination et/ou d'administration.</t>
  </si>
  <si>
    <t>Le candidat ne peut déléguer des tâches de coordination et/ou de d'administration que sporadiquement à des tiers.</t>
  </si>
  <si>
    <t>Moyens en personnel</t>
  </si>
  <si>
    <t>Nombre de personnes/jours: &lt; 250</t>
  </si>
  <si>
    <t>Nombre de personnes/jours: 250 - 699</t>
  </si>
  <si>
    <t>Nombre de personnes/jours: 700 - 2'999</t>
  </si>
  <si>
    <t>Nombre de personnes/jours: ≥ 3'000</t>
  </si>
  <si>
    <t>Disponibilité et qualification des ressources en personnel</t>
  </si>
  <si>
    <t>Les ressources en personnel avec les qualifications nécessaires sont avec certitudes suffisamment disponibles.</t>
  </si>
  <si>
    <t>Le volume des ressources en personnel avec les qualifications nécessaires est plutôt limité, toutefois disponible/planifiable avec une relative grande certitude. Le candidat doit, pour assurer les ressources en personnel, s'investir personnellement.</t>
  </si>
  <si>
    <t>Contribution au financement</t>
  </si>
  <si>
    <t>Le financement est assuré sans l'intervention du candidat.</t>
  </si>
  <si>
    <t>Attribution du mandat et procédure d'appel d'offres</t>
  </si>
  <si>
    <t>Les mandat sont attribués sans appel d'offres ni mise au concours, ou complètement à l'interne.</t>
  </si>
  <si>
    <t>Certains mandats sont attribués à l'externe. Pour ceux-ci des offres sont demandées.</t>
  </si>
  <si>
    <t>La majorité des mandats sont attribués à l'externe. Pour ceux-ci plusieurs offres sont demandées.</t>
  </si>
  <si>
    <t>Une grande partie des mandats sont attribués à l'externe et doivent faire l'objet d'une procédure d'appel d'offres publique.</t>
  </si>
  <si>
    <t>Risques</t>
  </si>
  <si>
    <t>Plusieurs risques évaluables avec un fort impact au niveau des dommages ou avec une probabilité d'entrée élevée.</t>
  </si>
  <si>
    <t>Plusieurs risques évaluables avec un fort impact au niveau des dommages et avec une probabilité d'entrée élevée.</t>
  </si>
  <si>
    <t>Nombreux risques difficilement évaluables et provoquant des dommages potentiellement élevés et avec une probabilié d'entrée élevée.</t>
  </si>
  <si>
    <t>Pas ou peu de mesures à prendre au niveau de la gestion des risques.</t>
  </si>
  <si>
    <t>Pour réduire ou maîtriser les risques, des mesures standardisées de la gestion des risques ainsi que des mesures développées en fonction de la situation doivent être appliquées.</t>
  </si>
  <si>
    <t>Parties prenantes et intégration</t>
  </si>
  <si>
    <t>Nombre de catégories de parties prenantes</t>
  </si>
  <si>
    <t>Intérêt des parties prenantes</t>
  </si>
  <si>
    <t>Les intérêts des parties prenantes sont en adéquation avec les objectifs du projet.</t>
  </si>
  <si>
    <t>Quelques parties prenantes ne peuvent que difficilement trouver des intérêts convergents.</t>
  </si>
  <si>
    <t>Plusieurs parties prenantes importantes ont des intérêts fortement divergents.</t>
  </si>
  <si>
    <t>Relations avec l'organisation permanente</t>
  </si>
  <si>
    <t>Les résultats du projet et l'organisation permanente ont peu d'influence l'un sur l'autre.</t>
  </si>
  <si>
    <t>Les résultats du projet influencent l'organisation permanente et sont dépendants de leur engagement; les intérêts du projet et de la ligne se recoupent pour une grande part.</t>
  </si>
  <si>
    <t>Les résultats du projet influencent l'organisation permanente et sont dépendants de leur engagement; certains intérêts majeurs du projet et de la ligne sont divergents.</t>
  </si>
  <si>
    <t>Les résultats du projet et la ligne s'influence massivement; conflits d'intérêts majeurs à différents niveaux.</t>
  </si>
  <si>
    <t>Expérience de l'organisation permanente dans des projets similaires</t>
  </si>
  <si>
    <t>Les résultats du projet ne sont pas dépendants de l'expérience de l'organisation permanente dans des projets similaires.</t>
  </si>
  <si>
    <t>L'expérience de l'organisation permanente dans des projets similaires est un atout pour le projet sans être indispensable.</t>
  </si>
  <si>
    <t>Les résultats du projets dépendent de l'expérience majeure de l'organisation permanente dans des projets similaires et l'économicité du projet dépend de cette expérience.</t>
  </si>
  <si>
    <t>Reporting et communication</t>
  </si>
  <si>
    <t>La solution technique est au centre de l'attention. La dépense relative à la communication et au reporting joue un rôle plutôt secondaire.</t>
  </si>
  <si>
    <t>Le reporting et la communication des résultats du projet joue un rôle important par rapport au coût du projet et fournissent un apport important au succès du projet.</t>
  </si>
  <si>
    <t>Le reporting et la communication sont aussi important que la solution technique et constituent une condition préalable au succès du projet.</t>
  </si>
  <si>
    <t>Le reporting et la communication sont les facteurs-clé de succès les plus importants et génèrent plus de coûts que la solution technique.</t>
  </si>
  <si>
    <t>Contexte culturel et social</t>
  </si>
  <si>
    <t>Diversité culturelle, sociale et linguistique</t>
  </si>
  <si>
    <t>Aucun problème à gérer dans le domaine des valeurs liées à l'origine, de la langue ou de la disparité sociale.</t>
  </si>
  <si>
    <t>Problèmes limités à gérer dans le domaine des valeurs liées à l'origine, de la langue ou de la disparité sociale.</t>
  </si>
  <si>
    <t>Distribution géographique des participants</t>
  </si>
  <si>
    <t>Tous les participants au projet se situent dans le même lieu (même bâtiment, même ville).</t>
  </si>
  <si>
    <t>La majorité des participants au projet se situent dans le même lieu (même bâtiment, même ville).</t>
  </si>
  <si>
    <t>Les participants au projet se situent dans de nombreux lieux différents (au niveau national, eventuellement en partie international).</t>
  </si>
  <si>
    <t>Les participants au projet sont dispersés internationalement. Fort investissement en voyages et en planification, faible niveau de flexibilité dans l'organisation de meeting.</t>
  </si>
  <si>
    <t>Interdisciplinarité</t>
  </si>
  <si>
    <t>Touts les participants au projet proviennent de la même discipline.</t>
  </si>
  <si>
    <t>La majorité des participants au projet proviennent de la même discipline.</t>
  </si>
  <si>
    <t>Les participants au projet proviennent de disciplines différentes. Leur coordination par le chef de projet est exigeante.</t>
  </si>
  <si>
    <t>Nombre de collaborateurs subordonnés</t>
  </si>
  <si>
    <t>Nombre de personnes impliquées dans l'organisation de projet</t>
  </si>
  <si>
    <t>La composition de l'équipe de projet est statique durant la durée du projet. De nouveaux membres peuvent être intégrés sans surcharge de travail/sans grande difficulté.</t>
  </si>
  <si>
    <t>Des modifications de la composition de l'équipe de projet sont planifiables. De nouveaux membres peuvent être intégrés assez facilement et de manière planifiée.</t>
  </si>
  <si>
    <t>Des modifications à court terme et sans grande planification de l'équipe de projet sont nécessaires. De nouveaux membres doivent être intégrés à court terme.</t>
  </si>
  <si>
    <t>Changements fréquents et conséquents de la composition de l'équipe. La charge de travail est importante.</t>
  </si>
  <si>
    <t>Compétences de décision et approbation</t>
  </si>
  <si>
    <t>Les compétences de décision sont fortement restreintes. Presque tout passe par la ligne et doit être approuvé.</t>
  </si>
  <si>
    <t>Les compétences de décision sont restreintes. Les décisions importantes passe par la ligne et doivent être approuvée.</t>
  </si>
  <si>
    <t>Compétence de conduite technique: les prestations, les coûts et les délais sont décidés et assumés au sein du projet.</t>
  </si>
  <si>
    <t>Compétence de conduite technique et disciplinaire. Les prestations, les coûts et les délais sont décidés et assumés au sein du projet. La compétence de conduite du personnel est assumée par le chef de projet.</t>
  </si>
  <si>
    <t>Degré d'innovation</t>
  </si>
  <si>
    <t>Le projet provoque de faibles innovations au niveau des processus ou des produits.</t>
  </si>
  <si>
    <t>Le projet provoque des innovations au sein de l'entreprise ou de l'organisation, au niveau des produits ou des processus.</t>
  </si>
  <si>
    <t>Le projet provoque des innovations au sein de l'entreprise ou de l'organisation, au niveau des produits et des processus.</t>
  </si>
  <si>
    <t>La technologie utilisée est largement connue aussi bien au sein de l'entreprise que sur le marché.</t>
  </si>
  <si>
    <t>La technologie utilisée est nouvelle au sein de l'entreprise mais bien connue sur le marché.</t>
  </si>
  <si>
    <t>La technologie utilisée est relativement peu connue aussi bien au sein de l'entreprise que sur le marché.</t>
  </si>
  <si>
    <t>Des pans importants de la technologie utilisée ont été nouvellement développés pour le projet.</t>
  </si>
  <si>
    <t>Autonomie dans l'organisation de l'environnement</t>
  </si>
  <si>
    <t>Les conditions générales donnent clairement l'approche de la solution (pas de marge de manœuvre).</t>
  </si>
  <si>
    <t>Les conditions générales laissent la place à plusieurs variantes semblables pour le coeur de la solution (marge de manœuvre limitée).</t>
  </si>
  <si>
    <t>Les conditions générales laissent la place à plusieurs variantes de solution qui se différencient sur des points essentiels (marge de manoeuvre élevée).</t>
  </si>
  <si>
    <t>Pas de conditions générales notables. De multiples variantes de solution sont envisagables (marge de manœuvre extraordinairement élevée).</t>
  </si>
  <si>
    <t>Besoin de coordination</t>
  </si>
  <si>
    <t>Forte dépendance envers d'autres projets en dehors du programme. Aucune influence possible au travers d'une gestion centralisée.</t>
  </si>
  <si>
    <t>Nombre de fournisseurs de prestations</t>
  </si>
  <si>
    <t>Contrat</t>
  </si>
  <si>
    <t>Contrat interne au sein de l'entreprise ou du groupe.</t>
  </si>
  <si>
    <t>Contrat à plusieurs niveaux au-delà de la propre entreprise ou du groupe (au sein du même pays).</t>
  </si>
  <si>
    <t>Contrat à plusieurs niveaux au-delà de la propre entreprise ou du groupe. Au-delà de ses frontières et de sa juridiction (échelon international).</t>
  </si>
  <si>
    <t>Confidentialité</t>
  </si>
  <si>
    <t>Le projet a été classé à l'interne comme confidentiel. Des informations ne peuvent être obtenues que de manière sélective.</t>
  </si>
  <si>
    <t>Le projet a été classé à l'interne comme strictement secret. La collecte d'information est particulièrement difficile.</t>
  </si>
  <si>
    <t>Objectifs et évaluation
du résultat</t>
  </si>
  <si>
    <t>02 Processus, méthodes, outils et techniques du PP&amp;PM</t>
  </si>
  <si>
    <t>Ressources et financement</t>
  </si>
  <si>
    <t>07 Contexte culturel et social</t>
  </si>
  <si>
    <t>Leadership, travail en équipe
et décisions</t>
  </si>
  <si>
    <t>Degré d'innovation et
conditions générales</t>
  </si>
  <si>
    <t>Le mandat et son périmètre, comme les objectifs du projet, sont pour l'essentiel définis clairement et majoritairement par des tiers.</t>
  </si>
  <si>
    <t>Conflits et interdépendances entre les objectifs du projet</t>
  </si>
  <si>
    <t>Conflits et interdépendances relativement importants entre les objectifs du projet. Nécessité de prioriser en fonction de la situation.</t>
  </si>
  <si>
    <t>Potentiel d'impact et de bénéfice</t>
  </si>
  <si>
    <t>Le projet vise dans le domaine resp. pour le produit un bénéfice limité et n'a qu'un impact unidimensionnel.</t>
  </si>
  <si>
    <t>Le projet vise un bénéfice contrôlable et ne génère à peine un impact multidimensionnel.</t>
  </si>
  <si>
    <t>Le projet vise des bénéfices importants et génère partiellement des impacts multidimensionnels.</t>
  </si>
  <si>
    <t>Le projet vise des bénéfices stratégiques et génère des impacts multidemensionnels prononcés.</t>
  </si>
  <si>
    <t>Le projet ne présente pas de modifications.</t>
  </si>
  <si>
    <t>Le projet présente peu de modifications, avec des impacts limités sur le contenu du projet, les coûts et les délais.</t>
  </si>
  <si>
    <t>Le projet présente quelques modifications avec un impact important sur au moins une des trois dimensions 'contenu du projet', 'coûts' ou 'délais'.</t>
  </si>
  <si>
    <t>Le projet présente beaucoup de modifications, avec des impacts importants sur le contenu du projet, les coûts et les délais.</t>
  </si>
  <si>
    <t>Disponibilité et degré de liberté</t>
  </si>
  <si>
    <t>L'équipe du projet dispose de standards pour les processus, méthodes, outils et techniques et doit se conformer aux directives.</t>
  </si>
  <si>
    <t>L'équipe du projet dispose d'une grande liberté dans le choix des processus, méthodes, outils et techniques. Les directives standardisées ne sont utilisables que de manière limitée.</t>
  </si>
  <si>
    <t>L'équipe du projet dispose d'une liberté totale dans le choix des processus, méthodes, outils et techniques. Des directives standardisées et des valeurs de références ne sont pratiquement pas disponibles.</t>
  </si>
  <si>
    <t>L'équipe du projet dispose de standards pour les processus, méthodes, outils et techniques et peut, jusqu'à un certain point, les adapter en fonction de la situation.</t>
  </si>
  <si>
    <t>Pas de soutien pour le candidat par un PMO. Au contraire le candidat soutient ses équipes ou des équipes externes dans l'accomplissement des tâches administratives ou de coordination.</t>
  </si>
  <si>
    <t>Le volume des ressources en personnel avec les qualifications nécessaires est, soit extrêmement limité, soit grandement incertain. Le candidat doit massivement s'investir personnellement pour assurer les ressources en personnel.</t>
  </si>
  <si>
    <t>Le volume des ressources en personnel avec les qualifications nécessaires est extrêmement limité et grandement incertain. Il manque souvent les qualifications nécessaires. Le candidat doit s'investir personnellement de manière extraordinaire pour assurer les ressources en personnel.</t>
  </si>
  <si>
    <t>Le financement doit être budgétisé et demandé par le candidat.</t>
  </si>
  <si>
    <t>Le financement est assuré par des capitaux externes. Des jalons de paiement et la liquidité doivent être managés et optimisés par le candidat.</t>
  </si>
  <si>
    <t>Le financement est assuré par des capitaux externes. Des jalons de paiement et la liquidité doivent être managés et optimisés par le candidat. La protection de l'encaissement doit être gérée par le candidat (par ex garantie bancaire, GRE, Lettre de Crédit).</t>
  </si>
  <si>
    <t>Opportunités</t>
  </si>
  <si>
    <t>Mesure du management de risque</t>
  </si>
  <si>
    <t>La perception des opportunités et la réalisation du bénéfice résultant sont plutôt insignifiants pour le donneur d'ordre.</t>
  </si>
  <si>
    <t>La perception des opportunités et la réalisation du bénéfice résultant sont plutôt importants pour le donneur d'ordre.</t>
  </si>
  <si>
    <t>La perception des opportunités et la réalisation du bénéfice résultant sont très importants pour le donneur d'ordre (projet clé).</t>
  </si>
  <si>
    <t>La perception des opportunités et la réalisation du bénéfice résultant sont de la plus haute importance pour le donneur d'ordre et pour d'autres parties prenantes (projet stratégique).</t>
  </si>
  <si>
    <t>Peu de risques avec un impact important au niveau des dommages ou avec une probabilité d'entrée élevée.</t>
  </si>
  <si>
    <t>Les risques peuvent être maîtrisés avec des mesures standardisées de la gestion des risques.</t>
  </si>
  <si>
    <t>Pour réduire ou maîtriser les risques, une majorité des mesures de la gestion des risques développées en fonction de la situation doivent être appliquées.</t>
  </si>
  <si>
    <t xml:space="preserve">Intérêt public et relation avec les autorités réglementaires </t>
  </si>
  <si>
    <t>Le projet est de grand intérêt public ou doit satisfaire à des exigences de certaines autorités réglementaires.</t>
  </si>
  <si>
    <t>Le projet est de grand intérêt public et doit satisfaire à des exigences de certaines autorités réglementaires.</t>
  </si>
  <si>
    <t>Les objectifs du projet menacent des intérêts existentiels de parties prenantes très importantes.</t>
  </si>
  <si>
    <t>Influencer le projet et
l'organisation permanente</t>
  </si>
  <si>
    <t>Les résultats du projet dépendent de l'expérience de l'organisation permanente dans des projets similaires, ou l'économicité du projet dépend de cette expérience.</t>
  </si>
  <si>
    <t>Les problèmes à gérer dans le domaine des valeurs liées à l'origine, de la langue et/ou de la disparité sociale constituent un défi pour le candidat.</t>
  </si>
  <si>
    <t>Les problèmes importants à gérer dans le domaine des valeurs liées à l'origine, de la langue et/ou de la disparité sociale constituent un gros défi pour le candidat et une charge de travail supplémentaire conséquente.</t>
  </si>
  <si>
    <t>Les participants au projet proviennent de nombreuses discipline différentes. Leur coordination par le chef de projet est extrêmement difficile.</t>
  </si>
  <si>
    <t>Formation d'une équipe et intégration du personnel</t>
  </si>
  <si>
    <t>Degré de notoriété des technologies utilisées</t>
  </si>
  <si>
    <t>Le projet provoque des innovations au niveau des produits et/ou des processus au sein du secteur.</t>
  </si>
  <si>
    <t>Dépendance envers d'autres projets et/ou programmes</t>
  </si>
  <si>
    <t>Forte dépendance envers d'autres projets, qui sont gérés dans le même programme.</t>
  </si>
  <si>
    <t>Contrats internes dans la ligne ou la propre organisation</t>
  </si>
  <si>
    <t>Aucune, repectivement dépendance insignifiante envers d'autres projets</t>
  </si>
  <si>
    <t>Dépendance envers d'autres projets sur certains points</t>
  </si>
  <si>
    <t>Description des indicateurs de complexité du management de portefeuille</t>
  </si>
  <si>
    <t>Description des indicateurs de complexité du management de programme</t>
  </si>
  <si>
    <t>Un programme parmi d'autres, sans impact ou avec peu d'impact sur les processus principaux et les résultats de l'entreprise.</t>
  </si>
  <si>
    <t>D'importance stratégique: optimise des parties d'un ou de plusieurs processus principaux d'un processus d'entreprise (ou d'un processus de management, d'un processus-clé ou d'un processus de support) et améliore la prestation au profit du client et le résultat de manière significative.</t>
  </si>
  <si>
    <t>Le programme génère peu de changements et de modifications.</t>
  </si>
  <si>
    <t>Utilise le système de PM; initie des améliorations ponctuelles.</t>
  </si>
  <si>
    <t>Est propriétaire de processus du système de PM. Le développe sous l'impulsion d'instances supérieures.</t>
  </si>
  <si>
    <t>Est propriétaire de processus du système de PM. Agit dans ce rôle de manière autonome. Pilote des spécialistes qui développent (en continu) sous son mandat le système de PM.</t>
  </si>
  <si>
    <t>Est dans l'entreprise la courroie de transmission pour le développement continu de tous les processus et systèmes relatifs au PM. Agit à l'échelle de l'entreprise. Dispose de la pleine compétence d'ordre et de décision.</t>
  </si>
  <si>
    <t>Le candidat soutient au besoin les chefs de projet dans le rôle de PMO ou de PPMO.</t>
  </si>
  <si>
    <t>Le candidat a établi/délégué un PMO/PPMO pour le soutien aux chefs de projet.</t>
  </si>
  <si>
    <t>Le candidat soutient ses propres équipes ou d'autre équipes dans les activités administratives et de coordination au moyen du PMO/PPMO qu'il conduit.</t>
  </si>
  <si>
    <t>Volume d'investissement annuel, volume interne et externe (avec un impact financier)</t>
  </si>
  <si>
    <t>Budgétisation et financement du programme, attribution des moyens</t>
  </si>
  <si>
    <t>Influence sur les contrats et la procédure d'achat, claim management</t>
  </si>
  <si>
    <t>Le financement doit être budgété et demandé par le candidat.</t>
  </si>
  <si>
    <t>Les achats et les contrats sont de la responsabilité de l'organisation permanente.</t>
  </si>
  <si>
    <t>Les achats et les contrats sont centralisés dans le programme et sous la responsabilité du candidat.</t>
  </si>
  <si>
    <t>Importance à long terme et potentiel d'opportunités du programme, degré d'influence du chef de programme</t>
  </si>
  <si>
    <t>Peu de risques avec un impact important et peu de risque avec une probabilité élevée.</t>
  </si>
  <si>
    <t>Plusieurs risques mesurables avec un impact important ou une probabilité élevée.</t>
  </si>
  <si>
    <t xml:space="preserve">Plusieurs risques mesurables avec un impact important et une probabilité élevée. Les projets font l'objet d'une grande attention car succeptibles d'être interrompus.
</t>
  </si>
  <si>
    <t xml:space="preserve">Nombreux risques difficilement mesurables avec potentiellement un impact latent important et une probabilité élevée. Les projets font l'objet d'une grande attention car succeptibles d'être interrompus.
</t>
  </si>
  <si>
    <t>Les mesures standadisées du management des risques sont appliquées. Les risques sont gérés de manière autonome et indépendante par les chefs de projet.</t>
  </si>
  <si>
    <t>Les risques habituels sont gérés avec des mesures standardisées en collaboration avec le chef de programme.</t>
  </si>
  <si>
    <t>Pour réduire ou diminuer les risques, le chef de programme doit surtout développer des mesures adaptées à la situation. Les risques sont gérés de manière centralisée pour les différents projets.</t>
  </si>
  <si>
    <t>Nombre de parties prenantes (groupes d'intérêts stimulants et blocants) au niveau du programme</t>
  </si>
  <si>
    <t>Analyse des intérêts des parties prenantes au niveau du programme</t>
  </si>
  <si>
    <t>Les intérêts des parties prenantes se recoupent en grande partie avec les objectifs des projets et du programme.</t>
  </si>
  <si>
    <t>Certaines parties prenantes ont des intérêts difficilement compatibles.</t>
  </si>
  <si>
    <t>Plusieurs parties prenantes ont des intérêts fortement divergents.</t>
  </si>
  <si>
    <t>Le programme est intégré dans l'organisation permanente qui l'accompagne correctement.</t>
  </si>
  <si>
    <t>Le programme est bien implanté dans l'organisation permanente qui l'accepte et le soutient.</t>
  </si>
  <si>
    <t>Aucun problème à gérer dans le domaine des valeurs liées à l'origine, de la langue ou de la disparité sociale sur le même site. Une seule langue et un seul groupe culturel/social.</t>
  </si>
  <si>
    <t>Problèmes à gérer dans le domaine des valeurs liées à l'origine, de la langue et de la disparité sociale qui représentent un défi pour le candidat. La réalisation du projet et du programme concerne plusieurs sites nationaux. 4-5 langues ou groupes.</t>
  </si>
  <si>
    <t>Problèmes conséquents à gérer dans le domaine des valeurs liées à l'origine, de la langue et de la disparité sociale qui représentent pour le candidat un défi et une charge conséquente. La réalisation du projet et du programme concerne plusieurs sites nationaux et internationaux. 6+ langues ou groupes .</t>
  </si>
  <si>
    <t>Compétence de décision et approbation, autonomie du chef de programme, responsabilité de la démarche et du résultat, coordination et controlling des projets</t>
  </si>
  <si>
    <t>La composition de l'équipe est statique durant toute la durée du projet et du programme; de nouveaux membres peuvent être intégrés sans surcharge de travail.</t>
  </si>
  <si>
    <t>Changements fréquents et conséquents de la composition de l'équipe. La charge de travail liée à l'intégration est importante.</t>
  </si>
  <si>
    <t>Le programme provoque dans l'organisation des innovations au niveau des produits ou des processus.</t>
  </si>
  <si>
    <t>Le programme provoque dans l'organisation des innovations au niveau des produits et des processus.</t>
  </si>
  <si>
    <t>Degré de connaissance des technologies utilisées, prise d'influence sur le choix des technologies, degré de nouveauté pour l'organisation permanente.</t>
  </si>
  <si>
    <t>La technologie utilisée est largement connue aussi bien au sein de l'entreprise que sur le marché. Les projets sont complètement autonomes en matière de technologie.</t>
  </si>
  <si>
    <t>La technologie utilisée est relativement nouvelle au sein de l'entreprise, mais bien connue sur le marché.</t>
  </si>
  <si>
    <t>La technologie utilisée est relativement peu connue aussi bien au sein de l'entreprise que sur le marché. L'organisation permanente s'en trouve en partie techniquement transformée.</t>
  </si>
  <si>
    <t>Des pans importants de la technologie utilisée ont été nouvellement développés pour le programme. La technologie est développée dans le programme et génère sur les autres projets et l'organisation permanente des changements conséquents.</t>
  </si>
  <si>
    <t>Les conditions cadres laissent de l'espace pour plusieurs variantes semblables pour le cœur de la solution (marge de manœuvre limitée). Le candidat doit faire approuver sa solution.</t>
  </si>
  <si>
    <t>Les projets n'influencent que très peu les autres activités du plan. Les objectifs du système n'ont que ponctuellement un impact. La confusion au sein de l'organisation est limitée.</t>
  </si>
  <si>
    <t>Elargissement du besoin en ressources coordonné avec l'organisation permanente, ajustement continu à la stratégie et à la planification des investissements, analyse du cycle de vie.</t>
  </si>
  <si>
    <t>Des projets de long terme (sur plusieurs années) sont continuellement questionnés quant à leur pertinence en fonction de la stratégie en place dans l'organisation permanente. Les écarts sont communiqués et les mesures nécessaires proposées.</t>
  </si>
  <si>
    <t>Des projets de long terme (sur plusieurs années) sont continuellement adaptés en fonction de la stratégie en place dans l'organisation permanente. Le candidat anticipe et influence le développement de la stragégie et applique dans son domaine de responsabilité les mesures découlant des décisions de la direction d'entreprise.</t>
  </si>
  <si>
    <t>Les projets et les programmes sont dès le début, évidents et complètement définis par des tiers.</t>
  </si>
  <si>
    <t>Les projets et les programmes sont dès le début, évidents et complètement mandatés par des tiers.</t>
  </si>
  <si>
    <t>Les projets et les programmes sont incontestablement initialisés par l'influence du chef de portefeuille sur l'organisation permanente.</t>
  </si>
  <si>
    <t>Les projets et les programmes sont incontestablement mandatés à l'organisation permanente par le chef de portefeuille.</t>
  </si>
  <si>
    <t>D'importance stratégique: optimise des parties d'un ou de plusieurs processus principaux d'un processus d'entreprise (soit d'un processus de management ou d'un processus-clé ou d'un processus de support) et améliore la prestation au profit du client et le résultat de manière significative.</t>
  </si>
  <si>
    <t xml:space="preserve">Influence sur la prise en compte, (re) priorisation, classification, poursuite, interruption ou abandon, clôture des différents projets/programmes dans le portefeuille. Elargissement à d'autres portefeuilles et nouvelle attribution des projets. 
</t>
  </si>
  <si>
    <t>Le portefeuille génère peu de modification et de changement.</t>
  </si>
  <si>
    <t>Influence sur les contrats et l'approvisionnement, claim management</t>
  </si>
  <si>
    <t>En plus de la valeur 3: Le candidat doit assurer la sécurité du paiement (par ex. garantie bancaire, GRE, lettre de crédit).</t>
  </si>
  <si>
    <t>Possibilité d'influence du chef de portefeuille</t>
  </si>
  <si>
    <t>Les risques habituels sont gérés avec des mesures standardisées en collaboration avec le chef de portefeuille.</t>
  </si>
  <si>
    <t>Afin de réduire ou d'éviter les risques, le chef de portefeuille doit appliquer des mesures standardisées du management des risques et des mesures développées en fonction de la situation.</t>
  </si>
  <si>
    <t>Pour réduire ou diminuer les risques, le chef de portefeuille doit surtout développer des mesures adaptées à la situation. Les risques sont gérés dans le portefeuille de manière centralisée pour les différents projets.</t>
  </si>
  <si>
    <t>Le candidat soutient méthodiquement les chefs de projets dans leurs demandes au comité de pilotage.</t>
  </si>
  <si>
    <t>Le candidat travaille à la recherche de consensus au sein du comité de pilotage en amont de la décision.</t>
  </si>
  <si>
    <t>Le portefeuille est intégré dans l'organisation permanente qui l'accompagne correctement.</t>
  </si>
  <si>
    <t>Le portefeuille est bien implanté dans l'organisation permanente qui l'accepte et le soutient.</t>
  </si>
  <si>
    <t>Les projets et les programmes ne provoquent pas de modification culturelle ou organisationnelle dans l'organisation.</t>
  </si>
  <si>
    <t>Les résultats des projets et des programmes influencent l'organisation permanente et sont dépendants de son engagement. Les intérêts des projets, des programmes et de la ligne se recoupent en grande partie.</t>
  </si>
  <si>
    <t>Les résultats des projets et des programmes ne sont pas dépendants de l'expérience de l'organisation permanente dans des projets ou programmes similaires.</t>
  </si>
  <si>
    <t>L'expérience de l'organisation permanente dans des projets et programmes similaires est utile, mais pas indispensable.</t>
  </si>
  <si>
    <t>N'assume pas la responsabilité des résultats. Consolide les données de projet, de programme et de portefeuille comme base de décision pour d'autres.</t>
  </si>
  <si>
    <t>Assume la pleine responsabilité des pertes et profits depuis l'idée du projet à travers la réalisation jusqu'à la mise hors service.</t>
  </si>
  <si>
    <t>Le portefeuille provoque dans l'organisation des innovations au niveau des produits ou des processus.</t>
  </si>
  <si>
    <t>Le portefeuille provoque dans l'organisation des innovations au niveau des produits et des processus.</t>
  </si>
  <si>
    <t>Nombre de projets/programmes de recherche et développement dans le portefeuille, nouvelle introduction ou changement de technologie.</t>
  </si>
  <si>
    <t>Nombre, pertinence, diversité et complexité des projets et programmes actifs (sur une période de 12 mois).</t>
  </si>
  <si>
    <t>Aucune redondance des objectifs du système entre les projets et programmes du portefeuille, degré d'influence des projets et programmes entre eux, échange actif et coordination avec les autres portefeuilles.</t>
  </si>
  <si>
    <t>Les projets et les programmes n'influencent que très peu les autres activités du plan. Les objectifs du système n'ont que ponctuellement un impact. La confusion au sein de l'organisation est limitée.</t>
  </si>
  <si>
    <t>Sauvegarde de la communication, publication des informations et des données dans le cadre de la classification définie, respect des méthodes et canaux de communication définis, reporting authentique et conforme à la vérité, garantie et évaluation des livrables (lessons learned pour les projets futurs)</t>
  </si>
  <si>
    <t>Des projets et programmes de long terme (sur plusieurs années) sont continuellement questionnés quant à leur pertinence en fonction de la stratégie en place dans l'organisation permanente. Les écarts sont communiqués et les mesures nécessaires proposées.</t>
  </si>
  <si>
    <t>Des projets et programmes de long terme (sur plusieurs années) sont continuellement adaptés en fonction de la stratégie en place dans l'organisation permanente. Le candidat anticipe et influence le développement de la stragégie et applique dans son domaine de responsabilité les mesures découlant des décisions de la direction d'entreprise.</t>
  </si>
  <si>
    <t xml:space="preserve">Clarification des mandats de projets et du périmètre au sein du programme </t>
  </si>
  <si>
    <t>Le mandat et son périmètre, ainsi que les objectifs de la procédure et du système sont, dès le début, évidents et complètement définis par des tiers.</t>
  </si>
  <si>
    <t>Le mandat et son périmètre, ainsi que les objectifs de la procédure et du système sont, pour l'essentiel, définis clairement et majoritairement par des tiers.</t>
  </si>
  <si>
    <t xml:space="preserve">Le mandat est au début plus ou moins clair. Le périmètre et quelques objectifs importants ont été définis/retravaillés sous la direction /modération du candidat en cours de programme.
</t>
  </si>
  <si>
    <t>Le mandat et son périmètre sont au début très vagues. Presque tous les objectifs importants ont été définis/retravaillés sous la direction/modération du candidat en cours de programme.</t>
  </si>
  <si>
    <t>Afin de réduire ou d'éviter les risques, le chef de programme doit appliquer des mesures standardisées du management des risques et des mesures développées en fonction de la situation.</t>
  </si>
  <si>
    <t>Aucune redondance des objectifs du système entre les projets du programme, degré d'influence réciproque des projets et programmes, échange actif et coordination avec les autres projets et programmes.</t>
  </si>
  <si>
    <t>Sauvegarde de la communication, publication des informations et des données dans le cadre de la classification définie, respect des méthodes et canaux de communication définis, implication illimité et proactive du donneur d'ordre.</t>
  </si>
  <si>
    <t>Il n'existe pas de potentiel pour des conflits (objectif, contenu, délai, ressources) et des interdépendances sont connues.</t>
  </si>
  <si>
    <t>Il existe un potentiel pour des conflits (objectif, contenu, délai, ressources) et des interdépendances dans des proportions usuelles.</t>
  </si>
  <si>
    <t>Il existe un potentiel pour des conflits (objectif, contenu, délai, ressources) et des interdépendances dans des proportions considérables.</t>
  </si>
  <si>
    <t>Il existe un potentiel énormément important pour des conflits (objectif, contenu, délai, ressources) et des interdépendances.</t>
  </si>
  <si>
    <t>Conflits et interdépendances entre les projets/programmes au sein du portefeuille</t>
  </si>
  <si>
    <t>Stratégiquement très important (regroupe des projets-clés): optimise des parties des processus principaux du système global (processus de management, processus-clé et processus de support) et améliore ainsi la relation-client et le résultat.</t>
  </si>
  <si>
    <t>D'importance existentielle: influence les processus d'entreprise et le résultat du système global (processus de management, processus-clé et processus de support) ainsi que le comportement des clients de telle manière qu'un redesign des processus devient nécessaire.</t>
  </si>
  <si>
    <t>Potentiel d'impact et de bénéfice du programme, importance stratégique et orientation du programme, influence et impact sur l'organisation permanente</t>
  </si>
  <si>
    <t>Conflits et interdépendances entre les projets dans le programme</t>
  </si>
  <si>
    <t>Le programme génère quelques modifications avec des impacts significatifs sur au moins un des trois éléments 'contenu', 'coûts' et 'délais'. Le candidat planifie le programme dans son ensemble, initie les développements de projet et approuve les décisions.</t>
  </si>
  <si>
    <t>Le programme génère de nombreuses modifications avec des impacts significatifs sur les éléments de 'contenu', 'coûts' et 'délais'. Le candidat a la compétence de décision la plus élevée et la pleine responsabilité des pertes et profits.</t>
  </si>
  <si>
    <t>Disponibilité et degré de liberté; choix et développement des directives de PM, processus, standards et méthodes (structure de programme, reporting, etc.) outils et techniques, lignes directrices.</t>
  </si>
  <si>
    <t>Support dans le programme (PMO), mise en place et apport du support aux différents projets</t>
  </si>
  <si>
    <t xml:space="preserve">Gestion larges des tâches administratives et de coordination dans les projets sans PMO respectivement PPMO.
</t>
  </si>
  <si>
    <t>Disponibilité et qualification des ressources en personnel, prise d'influence du chef de programme sur la répartition des chefs de projet, influence sur la formation (continue) des chefs de projet.</t>
  </si>
  <si>
    <t>Le personnel de projet n'est pas subordonné. Il conseille et agit dans une organisation matricielle. Les rapports de pouvoir pour les questions de personnel sont en majorité dans la ligne.</t>
  </si>
  <si>
    <t>Le personnel de projet n'est pas subordonné. Il donne des directives et agit dans une organisation matricielle. Il définit le cadre. Les rapports de pouvoir pour les questions de personnel sont à 50:50.</t>
  </si>
  <si>
    <t>Le personnel de la conduite de projet (chef de projet, ingénieur de projet, collaborateur de projet du PMO, etc.) sont subordonnés dans la ligne (Pool). Le candidat est responsable des questions RH en coopération avec le management des RH.</t>
  </si>
  <si>
    <r>
      <t xml:space="preserve">En plus de la valeur 3: Le candidat doit assurer la sécurité du paiement (par ex. garantie bancaire, GRE, lettre de crédit), </t>
    </r>
    <r>
      <rPr>
        <sz val="9"/>
        <color rgb="FFC00000"/>
        <rFont val="Verdana"/>
        <family val="2"/>
      </rPr>
      <t>ou</t>
    </r>
    <r>
      <rPr>
        <sz val="9"/>
        <rFont val="Verdana"/>
        <family val="2"/>
      </rPr>
      <t xml:space="preserve"> alors le programme génère ses propres revenus par un chiffre d'affaires ou des réductions de coûts.</t>
    </r>
  </si>
  <si>
    <t>Certaines commandes sont externalisées par le candidat. Pour cela, il requiert des offres et il est soutenu pour établir les contrats.</t>
  </si>
  <si>
    <t>La plus grande partie des commandes sont externalisées. Le candidat recherche pour cela plusieurs offres et gère ensuite les contrats.</t>
  </si>
  <si>
    <t>Risques au niveau du programme, nombre de projets à risques dans le programme, mise en danger de la réalisation de la stratégie</t>
  </si>
  <si>
    <t>Définition des catégories de risques des projets, directives et mesures préventives et correctives pour les différents projets</t>
  </si>
  <si>
    <t>Les objectifs des projets et du programme menacent les intérêts existentiels de certaines parties prenantes majeures.</t>
  </si>
  <si>
    <t>Intérêt public, interaction avec les autorités réglementaires, visibilité interne et externe</t>
  </si>
  <si>
    <t xml:space="preserve">Les projets génère un intérêt public au delà de l'organisation et doivent satisfaire en général à des critères d'autorités réglementaires. Le candidat traite occasionnellement avec des clients/fournisseurs ou d'autres partenaires importants. Il participe parfois à des groupes spécialisés, des associations et d'autres groupes similaires.
</t>
  </si>
  <si>
    <t>Les projets génère un intérêt public important au delà de l'organisation et doivent impérativement satisfaire à des critères d'autorités réglementaires. Le candidat traite activement et régulièrement avec des clients/fournisseurs ou d'autres partenaires importants. Il participe souvent à des groupes spécialisés, des associations et d'autres groupes similaires. Il est présent dans les médias.</t>
  </si>
  <si>
    <t>Les projets ne provoquent pas de modification culturelle ou organisationnelle dans l'organisation.</t>
  </si>
  <si>
    <t>Les résultats des projets influencent l'organisation permanente et sont dépendants de son engagement. Les intérêts du projet et de la ligne se recoupent en grande partie.</t>
  </si>
  <si>
    <t>Influence marquée des résultats de projet par l'organisation permanente et réciproquement. Conflits d'intérêts importants à plusieurs niveaux. Les projets génèrent une réorganisation conséquente, y compris une réduction ou un transfert du personnel.</t>
  </si>
  <si>
    <t>Expérience de l'organisation permanente dans des programmes similaires</t>
  </si>
  <si>
    <t>Les résultats des projets et du programme ne sont pas dépendants de l'expérience de l'organisation permanente dans des projets ou des programmes similaires.</t>
  </si>
  <si>
    <t>L'expérience de l'organisation permanente dans des projets ou des programmes similaires est utile, mais pas indispensable.</t>
  </si>
  <si>
    <t>Reporting consolidé et communication anticipative des points-clés (facteurs objectifs et subjectifs, 'hard et soft') au niveau de management supérieur, management de l'escalation.</t>
  </si>
  <si>
    <t>La solution technique est au centre de l'attention. La dépense relative au reporting et à la communication joue un rôle plutôt secondaire. L'interaction sur le fond concerne 10% des projets dans le programme (en majorité sur des facteurs objectifs).</t>
  </si>
  <si>
    <t>Le reporting et la communication des résultats de projet jouent un rôle significatif par rapport à la charge de travail du projet et fournissent un apport important au succès du projet. L'interaction sur le fond concerne entre 10% et 30% des projets dans le programme (facteurs objectifs et partiellement subjectifs).</t>
  </si>
  <si>
    <t>Le reporting et la communication des résultats de projet représentent le même investissement que la solution technique et sont une condition préalable à la réussite du projet. L'interaction sur le fond concerne entre 30% et 60% des projets dans le programme (facteurs objectifs et subjectifs à part égale).</t>
  </si>
  <si>
    <t>Le reporting et la communication des résultats de projet sont des facteurs clés de succès importants pour la réussite du projet et génèrent une plus grande charge de travail que la solution technique. L'interaction sur le fond concerne plus de 60% des projets dans le programme (facteurs subjectifs surtout).</t>
  </si>
  <si>
    <t>Diversité culturelle, sociale, géographique et linguistique</t>
  </si>
  <si>
    <t>Problèmes relativement limités à gérer dans le domaine des valeurs liées à l'origine, de la langue et de la disparité sociale sur au minimum 3 sites différents. 2-3 langues et/ou 2-3 groupes.</t>
  </si>
  <si>
    <t>Problèmes à gérer dans le domaine des valeurs liées à l'origine, de la langue et de la disparité sociale qui représentent un défi pour le candidat. La réalisation des projets et du programme concerne plusieurs sites nationaux. 4-5 langues ou groupes.</t>
  </si>
  <si>
    <t>Problèmes conséquents à gérer dans le domaine des valeurs liées à l'origine, de la langue et de la disparité sociale qui représentent pour le candidat un défi et une charge conséquente. La réalisation du projet et du programme concerne plusieurs sites nationaux et internationaux. 6+ langues ou groupes.</t>
  </si>
  <si>
    <t>Nombre de domaines transversaux intégrés dans l'organisation permanente (IT, infrastructures/immobilier, RH, marketing/sales, sécurité, développement de l'entreprise, etc.)</t>
  </si>
  <si>
    <t xml:space="preserve">Tous les participants aux projets ou au programme proviennent de la même discipline.
</t>
  </si>
  <si>
    <t>La plus grande partie des participants aux projets ou au programme proviennent de la même discipline.
≥ 3 disciplines dans des domaines/services transversaux.</t>
  </si>
  <si>
    <t>La plus grande partie des participants aux projets ou au programme proviennent de plusieurs disciplines différentes; leur coordination est exigeante pour le candidat.
≥ 6 disciplines dans des domaines/services transversaux.</t>
  </si>
  <si>
    <t xml:space="preserve">La plus grande partie des participants aux projets ou au programme proviennent de toutes les disciplines, leur coordination est extrêmement difficile pour le candidat.
≥ 10 disciplines dans des domaines/services transversaux. </t>
  </si>
  <si>
    <t>Subordonnés directs (nombre de chefs de projet conduites directement)</t>
  </si>
  <si>
    <t>Influence sur le choix, la formation et l'engagement des chefs de projet, mise en réseau des personnes-clé dans le programme.</t>
  </si>
  <si>
    <t>La composition de l'équipe est statique durant toute la durée des projets et du programme; de nouveaux membres peuvent être intégrés sans surcharge de travail.</t>
  </si>
  <si>
    <t>N'assume pas la responsabilité des résultats. Consolide les données des projets et du programme comme base de décision pour d'autres.</t>
  </si>
  <si>
    <t>Assume la responsabilité indirecte des résultats. Consolide les données des projets et du programme et rédige activement des recommandations d'action comme base de décision pour d'autres. Exploite un système d'alerte et de controlling.</t>
  </si>
  <si>
    <t>Nombre de projets dans le programme qui apportent une innovation en matière de produit et/ou de processus, apport personnel en matière de management des idées.</t>
  </si>
  <si>
    <t>Le programme provoque de faible innovations au niveau des processus ou des produits. Le programme se compose à 100% de projets liés au cycle de vie des produits (par ex. maintenance des SW).</t>
  </si>
  <si>
    <t>Le programme provoque des innovations significatives au niveau des produits et/ou des processus au sein du secteur. Le programme se compose à 100% d'innovation, de business development, de recherche et développement.</t>
  </si>
  <si>
    <t>Clarification du périmètre du programme (restrictions, conditions cadres, cadre d'action) avec le donneur d'ordre, acceptation des variantes de solutions, délégation selon le principe de congruence.</t>
  </si>
  <si>
    <t>Les conditions cadres donnent clairement l'approche de la solution (pas de marge de manœuvre). Simple administration /coordination du programme par le candidat.</t>
  </si>
  <si>
    <t>Les conditions cadres laissent la place à plusieurs variantes de solutions qui se différencient sur des points essentiels (marge de manœuvre élevée). Le candidat dispose de la compétence pour développer et réaliser de nombreuses variantes et scénarios.</t>
  </si>
  <si>
    <t>Pas de conditions cadres notables. De multiples variantes de solutions sont envisageables (marge de manoeuvre extraordinairement élevée). Le candidat dispose de la congruence des missions, de la responsabilité et de la compétence. Il prend influence sur la stratégie.</t>
  </si>
  <si>
    <t>Nombre, pertinence, diversité et complexité des projets durant le programme</t>
  </si>
  <si>
    <t>La dépendance envers d'autres projets respectivement d'autres programmes est avérée sur certains points et nécessitent ponctuellement des discussions et des ajustements.</t>
  </si>
  <si>
    <t>Forte dépendance envers d'autres projets respectivement d'autres programmes menés dans la même unité d'affaires. Les conditions cadres et les restrictions doivent être ajustées de manière consensuelle par le candidat.</t>
  </si>
  <si>
    <t>Forte dépendance envers d'autres projets respectivement d'autres programmes en dehors de l'unité d'affaires. Aucune possibilité d'influence à travers une conduite commune. Les objectifs du système supposés redondants nécessitent des mises au point spécifiques, voire des escalations.</t>
  </si>
  <si>
    <t>Le programme ou certains projets ont été classés 'confidentiels' en interne. Les informations ne peuvent être obtenues ou publiées que de manière sélective. Des mesures adéquates doivent être assurées et mise en oeuvre par le candidat.</t>
  </si>
  <si>
    <t>Le programme ou certains projets ont été classés en interne comme 'strictement secrets'. La collecte et le flux d'informations sont particulièrement difficiles. La sécurité intégrale revêt une très grande importance et doit à tout prix être mise en oeuvre auprès des chefs de projets. Les plans comportent des risques de réputation importants. La compliance passe avant l'ouverture. L'interaction avec le donneur d'ordre et le comité de pilotage passe exclusivement par le candidat.</t>
  </si>
  <si>
    <t>En plus du point 3: une grande partie du personnel de projet (premiers niveaux de hiérarchie, par ex.: ingénieur, chef de projet, technicien de mise en service, programmeur SW) est directement subordonné.</t>
  </si>
  <si>
    <t>La perception des opportunités et la réalisation du bénéfice résultant sont très importants pour le donneur d'ordre. Les opportunités (par ex. les réserves qui ne sont pas utilisées pour les risques) sont utilisées pour augmenter l'efficience dans les projets.</t>
  </si>
  <si>
    <t>La perception des opportunités et la réalisation du bénéfice résultant sont de la plus haute importance pour le donneur d'ordre et pour d'autres parties prenantes. Les réserves issues de la prévention des risques (par ex. ressources, marge) sont rapidement libérées par le candidat et engagées dans le programme.</t>
  </si>
  <si>
    <t>Assume la pleine responsabilité des pertes et profits pour une phase limitée de valeur ajoutée dans ses projets et son programme (par ex., chef de projet de développement dans la construction d'installation).</t>
  </si>
  <si>
    <t xml:space="preserve">Clarification du mandat et du périmètre au sein des projets et des programmes </t>
  </si>
  <si>
    <t>Potentiel d'impact et de bénéfice des projets, influence et impact du portefeuille sur l'organisation permanente et la stratégie.</t>
  </si>
  <si>
    <t>Un portefeuille parmi d'autres: sans impact ou avec peu d'impact sur les processus principaux et les résultats de l'entreprise.</t>
  </si>
  <si>
    <t>Stratégiquement très important (regroupe des projets/programmes-clés complexes): optimise des parties des processus principaux du système global (processus de management, processus-clé et processus de support) et améliore ainsi la relation-client et le résultat.</t>
  </si>
  <si>
    <t>Stabilité des pré-requis et des conditions cadre, changements dans le programme (nouvelle orientation stratégique); influence sur sur la prise en compte, (re)priorisation, continuation, interruption et clôture des projets dans le programme</t>
  </si>
  <si>
    <t>Le portefeuille génère peu de modifications avec des impacts limités sur le contenu, les coûts et les délais. Le candidat participe activement au développement des projets et à fournir les bases de décision. Pour des considérations qui touchent l'ensemble du portefeuille, d'autres personnes ont le lead.</t>
  </si>
  <si>
    <t>Le programme génère peu de modifications avec des impacts limités sur le contenu, les coûts et les délais. Le candidat participe activement au développement des projets et à fournir les bases de décision. Pour des considérations qui touchent l'ensemble du programme, d'autres personnes ont le lead.</t>
  </si>
  <si>
    <t>Le portefeuille génère quelques modifications avec des impacts significatifs sur un des trois éléments 'contenu', 'coûts' et 'délais'. Le candidat planifie le programme dans son ensemble, initie les développements de projet et approuve les décisions.</t>
  </si>
  <si>
    <t xml:space="preserve">Disponibilité et degré de liberté; choix et développement des directives de PM, processus, standards et méthodes (évaluation de la pertinence des projets et programmes, reporting de portefeuille, etc.), outils et techniques, lignes directrices. 
</t>
  </si>
  <si>
    <t>Support dans le portefeuille (PPMO), mise en place et apport du support aux différents projets et programmes (record management, cockpit du management de projet, modèles, etc.)</t>
  </si>
  <si>
    <t xml:space="preserve">Gestion larges des tâches administratives et de coordination dans les projets sans PMO respectivement sans PPMO.
</t>
  </si>
  <si>
    <t>Prise d'influence du chef de portefeuille sur l'attribution, la répartition des ressources en personnel, la planification des compétences et la promotion des chefs de projet et de programmes, planification des ressources avec l'organisation permanente.</t>
  </si>
  <si>
    <t>Prise d'influence du chef de portefeuille sur l'attribution respectivement la redistribution des budgets</t>
  </si>
  <si>
    <t>Le financement est assuré par des paiements externes. Les jalons de paiement et la liquidité doivent être gérés/optimisés par le candidat.</t>
  </si>
  <si>
    <t>La plus grande partie des commandes sont externalisés et doivent faire l'objet d'un appel d'offres public.</t>
  </si>
  <si>
    <t>La perception des opportunités et la réalisation du bénéfice résultant sont relativement insignifiant pour le donneur d'ordre.</t>
  </si>
  <si>
    <t>La perception des opportunités et la réalisation du bénéfice résultant sont relativement important pour le donneur d'ordre.</t>
  </si>
  <si>
    <t>La perception des opportunités et la réalisation du bénéfice résultant sont de la plus haute importance pour le donneur d'ordre et pour d'autres parties prenantes. Les réserves issues de la prévention des risques (par ex. ressources, marge) sont rapidement libérées par le candidat et engagées dans le portfolio.</t>
  </si>
  <si>
    <t>Risques au niveau du portefeuille, nombre de projets et de programmes à risques, clôture de projet et remise de projet/programme à l'organisation permanente</t>
  </si>
  <si>
    <t>Définition des catégories de risques des projets et programmes, directives et mesures préventives et correctives pour les différents projets et programmes</t>
  </si>
  <si>
    <t>Soutien des chefs de projet et chefs de programme dans les comités de pilotage (COPIL)</t>
  </si>
  <si>
    <t>Les intérêts des parties prenantes se recoupent en grande partie avec les objectifs des projets et des programmes.</t>
  </si>
  <si>
    <t xml:space="preserve">Les projets et les programmes génèrent un intérêt public au delà de l'organisation ou doivent satisfaire en général à des critères d'autorités réglementaires.
Le candidat traite occasionnellement avec des clients/fournisseurs et/ou d'autres partenaires importants. Il participe parfois à des groupes spécialisés, des associations et d'autres groupes similaires.
</t>
  </si>
  <si>
    <t xml:space="preserve">Les projets et les programmes génèrent un intérêt public au delà de l'organisation ou doivent impérativement satisfaire à des critères d'autorités réglementaires.
Le candidat traite occasionnellement avec des clients/fournisseurs et/ou d'autres partenaires importants. Il participe souvent à des groupes spécialisés, des associations et d'autres groupes similaires. Il est présent dans les médias.
</t>
  </si>
  <si>
    <t>Influence des projets, des programmes et de l'organisation permanente; volume des changements culturels, géographiques et organisationnels dans l'organisation permanente provoqués par les projets et les programme.</t>
  </si>
  <si>
    <t>Influence du programme et de l'organisation permanente; volume des changements culturels, géographiques et organisationnels dans l'organisation permanente provoqués par le programme.</t>
  </si>
  <si>
    <t>Les résultats des projets et des programmes influencent l'organisation permanente et sont dépendantes de son engagement. Intérêts divergents significatifs des projets, des programmes et de la ligne.</t>
  </si>
  <si>
    <t>Les résultats des projets influencent l'organisation permanente et sont dépendantes de son engagement. Intérêts divergents significatifs du projet et de la ligne.</t>
  </si>
  <si>
    <t>Influence marquée des résultats de projets et de programmes par l'organisation permanente et réciproquement. Conflits d'intérêts importants à plusieurs niveaux. Les projets et programmes génèrent une réorganisation conséquente, y compris une réduction ou un transfert du personnel.</t>
  </si>
  <si>
    <t>Expérience de l'organisation permanente dans des portefeuilles</t>
  </si>
  <si>
    <t>Les résultats des projets et des programmes ne peuvent être atteints qu'à travers l'expérience de l'organisation permanente dans des projets ou programmes similaires; ou alors l'économicité dépend de cette expérience (lessons learned).</t>
  </si>
  <si>
    <t>Les résultats des projets et du programme ne peuvent être atteints qu'à travers l'expérience de l'organisation permanente dans des projets ou programmes similaires; ou alors l'économicité dépend de l'expérience (lessons learned).</t>
  </si>
  <si>
    <t>Les résultats des projets et du programme ne peuvent être atteints qu'à travers l'expérience importante de l'organisation permanente dans des projets ou programmes similaires; et l'économicité dépend de l'expérience (lessons learned).</t>
  </si>
  <si>
    <t>Les résultats des projets et des programmes ne peuvent être atteints qu'à travers l'expérience importante de l'organisation permanente dans des portefeuilles similaires; et l'économicité dépend de cette expérience (lessons learned).</t>
  </si>
  <si>
    <t>La solution technique est au centre de l'attention. La dépense relative au reporting et à la communication joue un rôle plutôt secondaire. L'interaction sur le fond concerne 10% des projets dans le portefeuille (en majorité sur des facteurs objectifs).</t>
  </si>
  <si>
    <t>Le reporting et la communication des résultats de projet jouent un rôle significatif par rapport à la charge de travail du projet et fournissent un apport important au succès du projet. L'interaction sur le fond concerne entre 10% et 30% des projets dans le portefeuille (facteurs objectifs et subjectifs).</t>
  </si>
  <si>
    <t>Le reporting et la communication des résultats du projet représentent le même investissement que la solution technique et sont une condition préalable à la réussite du projet. L'interaction sur le fond concerne entre 30% et 60% des projets dans le portefeuille (facteurs objectifs et subjectifs à part égale).</t>
  </si>
  <si>
    <t>Le reporting et la communication des résultats du projet sont des facteurs clés de succès importants pour la réussite du projet et génèrent une plus grande charge de travail que la solution technique. L'interaction sur le fond concerne plus de 60% des projets dans le portefeuille (facteurs subjectifs surtout).</t>
  </si>
  <si>
    <t>Pouvoir de direction technique et disciplinaire (nombre de chefs de projets et chefs de programmes dans le portefeuille)</t>
  </si>
  <si>
    <t>Integration et ajournement d'équipes de projets après la clôture de projet, respectivement l'abandon d'un projet ou en cas d'ajustement des ressources.</t>
  </si>
  <si>
    <t>Des modifications de la composition de l'équipe sont planifiables. De nouveaux membres peuvent être intégrés assez facilement et de manière planifiée.</t>
  </si>
  <si>
    <t>Plusieurs modifications à court terme et sans grande planification de l'équipe sont nécessaires. De nouveaux membres doivent être intégrés à court terme.</t>
  </si>
  <si>
    <t>Compétence de décision et approbation, responsabilité de la démarche et du résultat, coordination et controlling des projets et programmes</t>
  </si>
  <si>
    <t>Assume la responsabilité indirecte des résultats. Consolide les données de projet, de programme et de portefeuille et rédige activement des recommandations d'action comme base de décision pour d'autres. Exploite un système d'alerte et de controlling.</t>
  </si>
  <si>
    <t>Assume la pleine responsabilité des pertes et profits pour une phase limitée de valeur ajoutée dans ses projets, programmes et portefeuilles (par ex. chef de projet de développement dans la construction d'installation).</t>
  </si>
  <si>
    <t>Nombre de projets et de programmes dans le portefeuille qui sont uniques dans leur genre ou développés pour la première fois.</t>
  </si>
  <si>
    <t>Le portefeuille provoque de faible innovations au niveau des processus ou des produits. Le portefeuille se compose à 100% de projets liés au cycle de vie des produits (par ex. maintenance des SW).</t>
  </si>
  <si>
    <t>Le portefeuille provoque des innovations significatives au niveau des produits ou des processus au sein du secteur. Le portefeuille se compose à 100% d'innovation, de business development, de recherche et développement.</t>
  </si>
  <si>
    <t>Des pans importants de la technologie utilisée ont été nouvellement développés pour le portefeuille. La technologie est développée dans les projets du portefeuille et génère sur les autres projets et l'organisation permanente des changements conséquents.</t>
  </si>
  <si>
    <t>Facteurs limitants (nombre de projets et de programmes, ressources, conditions cadres, restriction), clarification des objectifs/non-objectifs des projets et programmes, sauvegarde des 'libertés' des chefs de projets et chefs de programmes, les standards et méthodes ne limitent pas la recherche de solutions.</t>
  </si>
  <si>
    <t>Les conditions cadres donnent clairement l'approche de la solution (pas de marge de manœuvre). Simple administration /coordination du portefeuille par le candidat.</t>
  </si>
  <si>
    <t>Pas de conditions cadres notables. De multiples variantes de solutions sont envisageables (marge de manoeuvre extraordinairement élevée). Le candidat dispose de la congruence des missions, de la responsabilité et de la compétence. Il prend activement influence sur la stratégie.</t>
  </si>
  <si>
    <t>≥ 6 projets actifs,
dont au minimum 2 projets complexes et au minimum 2 types de projets (par ex. projet d'infrastructure et projet d'acquisition).</t>
  </si>
  <si>
    <t>≥ 15 projets actifs,
dont au minimum 5 projets complexes et au minimum 3 types de projets (par ex. projet IT, projet de réorganisation et projet immobilier).</t>
  </si>
  <si>
    <t>≥ 30 projets actifs,
dont au minimum 8 projets complexes et au minimum 5 types de projets (par ex. projets d'infrastructure, de formation, de réorganisation, de culture et projet IT)</t>
  </si>
  <si>
    <t>&lt; 6 projets actifs
Peu ou pas de projets complexes. Un seul type de projet (par ex. uniquement des projets IT)</t>
  </si>
  <si>
    <t>&lt; 6 projets actifs
Peu ou pas de projets complexes, un seul type de projet (par ex. projets IT)</t>
  </si>
  <si>
    <t>≥ 6 projets actifs,
dont au minimum 2 projets complexes et au minimum 2 types de projets (par ex. projets d'infrastructure et d'acquisition)</t>
  </si>
  <si>
    <t>≥ 15 projets actifs,
dont 5 projets complexes et au minimum 3 types de projet (par ex. projet IT, projet de réorganisation et projet immobillier)</t>
  </si>
  <si>
    <t>≥ 30 projets actifs,
dont au minimum 8 projets complexes et 5 types de projets (par ex. projet d'infrastructure, de formation, de réorganisation, projet culturel et projet IT)</t>
  </si>
  <si>
    <t>Certains programmes ou projets ont été classés 'confidentiels' en interne. Les informations ne peuvent être obtenues ou publiées que de manière sélective. Des mesures adéquates doivent être assurées et mise en oeuvre par le candidat.</t>
  </si>
  <si>
    <t>Certains programmes ou projets ont été classés en interne comme 'strictement secrets'. La collecte et le flux d'informations sont particulièrement difficiles. La sécurité intégrale revêt une très grande importance et doit à tout prix être mise en oeuvre auprès des chefs de projets et de programmes. Les plans comportent des risques de réputation importants. La compliance passe avant l'ouverture. L'interaction avec le donneur d'ordre et le comité de pilotage passe exclusivement par le candidat.</t>
  </si>
  <si>
    <t>Evaluation à long terme des projets et programmes actifs par rapport à leur valeur ajoutée, leur besoin et nécessité (juridique et/ou économique), recommandations sur la priorisation et l'arrêt des projets et programmes actifs.</t>
  </si>
  <si>
    <t>Minimalanforderungen für Portfolioerfahrung</t>
  </si>
  <si>
    <r>
      <t xml:space="preserve">Evaluation de la complexité du projet </t>
    </r>
    <r>
      <rPr>
        <sz val="9"/>
        <color rgb="FFC00000"/>
        <rFont val="Verdana"/>
        <family val="2"/>
      </rPr>
      <t>(voir les indications dans la feuille 'Tips')</t>
    </r>
  </si>
  <si>
    <r>
      <t xml:space="preserve">Evaluation de la complexité du programme </t>
    </r>
    <r>
      <rPr>
        <sz val="9"/>
        <color rgb="FFC00000"/>
        <rFont val="Verdana"/>
        <family val="2"/>
      </rPr>
      <t>(voir les indications dans la feuille 'Tips')</t>
    </r>
  </si>
  <si>
    <r>
      <t xml:space="preserve">Evaluation de la complexité du portefeuille </t>
    </r>
    <r>
      <rPr>
        <sz val="9"/>
        <color rgb="FFC00000"/>
        <rFont val="Verdana"/>
        <family val="2"/>
      </rPr>
      <t>(voir les indications dans la feuille'Tips')</t>
    </r>
  </si>
  <si>
    <t xml:space="preserve">cash-out
en CHF </t>
  </si>
  <si>
    <t>Dimension du projet réalisée</t>
  </si>
  <si>
    <t>réalisés</t>
  </si>
  <si>
    <r>
      <t xml:space="preserve">Evaluez pour chaque indicateur de compétence votre niveau avec les valeurs suivantes :
</t>
    </r>
    <r>
      <rPr>
        <sz val="9"/>
        <color rgb="FFC00000"/>
        <rFont val="Verdana"/>
        <family val="2"/>
      </rPr>
      <t>3 = aptitude disponible      2 = savoir-faire disponible      1 = connaissance disponible      0 = non disponible</t>
    </r>
  </si>
  <si>
    <t>Nombre de compétences avec aptitudes</t>
  </si>
  <si>
    <t>Nombre de compétences avec savoir-faire</t>
  </si>
  <si>
    <t>Nombre de compétences avec connaissance</t>
  </si>
  <si>
    <t>Nombre de compétences sans aptitudes, savoir-faire ou connaissance</t>
  </si>
  <si>
    <t>NPA</t>
  </si>
  <si>
    <t>Localité</t>
  </si>
  <si>
    <r>
      <t xml:space="preserve">Indiquez sous </t>
    </r>
    <r>
      <rPr>
        <sz val="9"/>
        <color rgb="FFC00000"/>
        <rFont val="Verdana"/>
        <family val="2"/>
      </rPr>
      <t>'planifié'</t>
    </r>
    <r>
      <rPr>
        <sz val="9"/>
        <color indexed="8"/>
        <rFont val="Verdana"/>
        <family val="2"/>
      </rPr>
      <t xml:space="preserve"> les engagements prévus jusqu'à la fin du programme et sous </t>
    </r>
    <r>
      <rPr>
        <sz val="9"/>
        <color rgb="FFC00000"/>
        <rFont val="Verdana"/>
        <family val="2"/>
      </rPr>
      <t>'réalisé'</t>
    </r>
    <r>
      <rPr>
        <sz val="9"/>
        <color indexed="8"/>
        <rFont val="Verdana"/>
        <family val="2"/>
      </rPr>
      <t xml:space="preserve"> les engagements fournis jusqu'à la demande de certification.</t>
    </r>
  </si>
  <si>
    <r>
      <t xml:space="preserve">Indiquez sous </t>
    </r>
    <r>
      <rPr>
        <sz val="9"/>
        <color rgb="FFC00000"/>
        <rFont val="Verdana"/>
        <family val="2"/>
      </rPr>
      <t>'planifié'</t>
    </r>
    <r>
      <rPr>
        <sz val="9"/>
        <color indexed="8"/>
        <rFont val="Verdana"/>
        <family val="2"/>
      </rPr>
      <t xml:space="preserve"> les engagements prévus jusqu'à la fin du portefeuille et sous </t>
    </r>
    <r>
      <rPr>
        <sz val="9"/>
        <color rgb="FFC00000"/>
        <rFont val="Verdana"/>
        <family val="2"/>
      </rPr>
      <t>'réalisé'</t>
    </r>
    <r>
      <rPr>
        <sz val="9"/>
        <color indexed="8"/>
        <rFont val="Verdana"/>
        <family val="2"/>
      </rPr>
      <t xml:space="preserve"> les engagements fournis jusqu'à la demande de certification.</t>
    </r>
  </si>
  <si>
    <t xml:space="preserve">Beleg 
Nummer </t>
  </si>
  <si>
    <t>Demande de recertification</t>
  </si>
  <si>
    <t>Dépôt de la demande
de recertification</t>
  </si>
  <si>
    <t>Lisez avant de commencer les indications de la feuille 'Tips' ! Avant de remplir les feuilles 'MP', 'MPg' et 'MPf', veillez indiquer la date d'expiration de votre certificat à la ligne 9 et le certificat souhaité à la ligne 13.
S.V.P., NE SUPPRIMEZ PAS DES FEUILLES DE CALCUL DANS CE FICHIER !</t>
  </si>
  <si>
    <r>
      <t xml:space="preserve">Certificat disponible </t>
    </r>
    <r>
      <rPr>
        <sz val="9"/>
        <color rgb="FFC00000"/>
        <rFont val="Verdana"/>
        <family val="2"/>
      </rPr>
      <t>(en cas d'un certificat étranger, veuillez inclure un scan dans le fichier 'justificatifs')</t>
    </r>
  </si>
  <si>
    <t>Chef du PMO</t>
  </si>
  <si>
    <t>Consultant en MP</t>
  </si>
  <si>
    <t>Donneur d'ordre</t>
  </si>
  <si>
    <t>Chef du pool des CP</t>
  </si>
  <si>
    <t>Membre du comité de pilotage</t>
  </si>
  <si>
    <t>Contrôleur de projet</t>
  </si>
  <si>
    <t>Responsable des risques</t>
  </si>
  <si>
    <t>Responsable de tests</t>
  </si>
  <si>
    <t>Kompetenzzuordnung</t>
  </si>
  <si>
    <t>Empfehlung</t>
  </si>
  <si>
    <t>Zertifikat verlängern</t>
  </si>
  <si>
    <t>Zertifikat nicht verlängern</t>
  </si>
  <si>
    <t>Antragsprüfer</t>
  </si>
  <si>
    <t>Natasa Dugonjic</t>
  </si>
  <si>
    <t>Manuela Frei</t>
  </si>
  <si>
    <t>Anastasija Jovanovich</t>
  </si>
  <si>
    <t>Kaltrina Kaba</t>
  </si>
  <si>
    <t>Maja Schütz</t>
  </si>
  <si>
    <t>Tina Vasic</t>
  </si>
  <si>
    <t>Vous pouvez soumettre la demande de recertification au plus tôt 6 mois avant l'expiration du certificat.</t>
  </si>
  <si>
    <t>Votre certificat a expiré il y a plus de 6 mois. N'hésitez pas à nous contacter.</t>
  </si>
  <si>
    <t>Votre certificat a expiré il y a plus de 12 mois et ne peut être renouvelé.</t>
  </si>
  <si>
    <t>Pour l'invitation de la prochaine recertification, veuillez indiquer votre adresse e-mail privée.</t>
  </si>
  <si>
    <t>Emplois au cours des 5 dernières années</t>
  </si>
  <si>
    <t>Cette tabelle doit impérativement être complétée. L'inclusion d'un CV n'est pas acceptée.</t>
  </si>
  <si>
    <t>nombre
d'heures</t>
  </si>
  <si>
    <r>
      <t>N</t>
    </r>
    <r>
      <rPr>
        <vertAlign val="superscript"/>
        <sz val="9"/>
        <color indexed="8"/>
        <rFont val="Verdana"/>
        <family val="2"/>
      </rPr>
      <t>o</t>
    </r>
    <r>
      <rPr>
        <sz val="9"/>
        <color indexed="8"/>
        <rFont val="Verdana"/>
        <family val="2"/>
      </rPr>
      <t xml:space="preserve"> justi-
ficatif</t>
    </r>
  </si>
  <si>
    <t>Intitulé de la formation</t>
  </si>
  <si>
    <t>Organisateur</t>
  </si>
  <si>
    <t>Affectation aux compétences</t>
  </si>
  <si>
    <t xml:space="preserve">nombre 
d'heures </t>
  </si>
  <si>
    <t>Participation aux cours de formation</t>
  </si>
  <si>
    <t>Dans ce tableau, dressez la liste des formations externes, séminaires, conférences, symposiums et eLearnings, ainsi que des formations continues internes et des échanges internes d'expériences auxquels vous avez participé. Sélectionnez le secteur de compétence ou la compétence concernée. Saisissez l'heure de présence en heures. Pour une heure de temps de présence, une heure de formation continue est créditée.</t>
  </si>
  <si>
    <t>Réflexion sur les bénéfices des formations suivies pour votre propre pratique</t>
  </si>
  <si>
    <t>Formulez en quelques phrases les avantages que la formation continue que vous avez suivie vous a apportés pour votre propre pratique professionnelle en gestion de projet, de programme et/ou de portefeuille. Inclusez vos entrées des feuilles 'Edu2' à 'Edu7'.</t>
  </si>
  <si>
    <t>Sujet/Contenu</t>
  </si>
  <si>
    <t>Enterprise/Organisation</t>
  </si>
  <si>
    <t>Propres séminaires et présentations</t>
  </si>
  <si>
    <t>Dans ce tableau, dressez la liste de vos propres séminaires ou présentations pour lesquels vous avez créé les documents vous-même. Sélectionnez le secteur de compétence ou la compétence concernée. Indiquez l'heure du séminaire ou de la présentation en heures, sans l'effort de préparation. 2 heures sont créditées par heure de séminaire, un maximum de 60 heures au total.</t>
  </si>
  <si>
    <t>Lieu et type de publication</t>
  </si>
  <si>
    <t xml:space="preserve">date </t>
  </si>
  <si>
    <t>nombre
de pages</t>
  </si>
  <si>
    <t>Publication de livres, d'articles, de livres blancs, de blogs et d'instructions internes</t>
  </si>
  <si>
    <t>Dans ce tableau, dressez la liste des documents spécifiques que vous avez personnellement rédigés et mis à la disposition d'un public cible correspondant. Sélectionnez le secteur de compétence ou la compétence concernée. 1 heure est facturée par 3 pages écrites, un maximum de 60 heures au total.</t>
  </si>
  <si>
    <t>Compétence</t>
  </si>
  <si>
    <t>Toutes les compétences de l'ICB</t>
  </si>
  <si>
    <t>Toutes les compétences de secteur 'contexte'</t>
  </si>
  <si>
    <t>Toutes les compétences de secteur 'personnes'</t>
  </si>
  <si>
    <t>Toutes les compétences de secteur 'pratique'</t>
  </si>
  <si>
    <t>4.3.1 Stratégie</t>
  </si>
  <si>
    <t>4.3.2 Gouvernance, structures et processus</t>
  </si>
  <si>
    <t>4.3.3 Comformité, normes et règlements</t>
  </si>
  <si>
    <t>4.3.4 Pouvoir et intérêts</t>
  </si>
  <si>
    <t>4.3.5 Culture et valeurs</t>
  </si>
  <si>
    <t>4.4.1 Autoréflexion et autogestion</t>
  </si>
  <si>
    <t>4.4.2 Intégrité personnelle et fiabilité</t>
  </si>
  <si>
    <t>4.4.3 Communication personnelle</t>
  </si>
  <si>
    <t>4.4.4 Relations et engagement</t>
  </si>
  <si>
    <t>4.4.5 Leadership</t>
  </si>
  <si>
    <t>4.4.6 Travail d'équipe</t>
  </si>
  <si>
    <t>4.4.7 Conflits et crises</t>
  </si>
  <si>
    <t>4.4.8 Ingéniosité</t>
  </si>
  <si>
    <t>4.4.9 Négociation</t>
  </si>
  <si>
    <t>4.4.10 Orientation résultats</t>
  </si>
  <si>
    <t>4.5.1 Conception de projet, de programme et de portefeuille</t>
  </si>
  <si>
    <t>4.5.2 Exigences et objectifs / Exigences et finalité / Finalité</t>
  </si>
  <si>
    <t>4.5.3 Périmètre et contenu</t>
  </si>
  <si>
    <t>4.5.4 Déroulement et délais</t>
  </si>
  <si>
    <t>4.5.5 Organisation, information et documentation</t>
  </si>
  <si>
    <t>4.5.6 Qualité</t>
  </si>
  <si>
    <t>4.5.7 Coûts et financement</t>
  </si>
  <si>
    <t>4.5.8 Ressources</t>
  </si>
  <si>
    <t>4.5.9 Approvisionnement / Approvisionnement et partenariats / Approvisionnement</t>
  </si>
  <si>
    <t>4.5.10 Planification et contrôle</t>
  </si>
  <si>
    <t>4.5.11 Opportunités et risques</t>
  </si>
  <si>
    <t>4.5.12 Parties prenantes</t>
  </si>
  <si>
    <t>4.5.13 Changement et transformation</t>
  </si>
  <si>
    <t>4.5.14 Séléction de projets et équilibrage de portefeuille</t>
  </si>
  <si>
    <t>Auteur(e)</t>
  </si>
  <si>
    <t>Blog</t>
  </si>
  <si>
    <t>Livre</t>
  </si>
  <si>
    <t>Livre blanc</t>
  </si>
  <si>
    <t>Article</t>
  </si>
  <si>
    <t>Type de document</t>
  </si>
  <si>
    <t>type</t>
  </si>
  <si>
    <t>Autoformation</t>
  </si>
  <si>
    <t xml:space="preserve">Nombre total de pages indiquées   </t>
  </si>
  <si>
    <t xml:space="preserve">Nombre total d'heures indiquées   </t>
  </si>
  <si>
    <t>Dans ce tableau, dressez la liste des documents spécifiques que vous avez étudiés. Sélectionnez le secteur de compétence ou la compétence concernée. Un maximum de 3 minutes par page lue est compté, un maximum de 60 heures au total.</t>
  </si>
  <si>
    <t>Intitulé du certificat</t>
  </si>
  <si>
    <t>Emetteur du certificat</t>
  </si>
  <si>
    <t>Certifications professionnelles connexes</t>
  </si>
  <si>
    <t>Dans ce tableau, énumérez les autres certificats connexes tels que CBPP, HERMES, PMI, PRINCE2 ou SCRUM que vous avez obtenus. 40 heures sont créditées par certificat, avec un maximum de 80 heures au total.</t>
  </si>
  <si>
    <t xml:space="preserve">nombre </t>
  </si>
  <si>
    <t>Certifications d'organisation IPMA Delta</t>
  </si>
  <si>
    <t>Certifications de personne IPMA Level A, B et C et IPMA PPMC et PMC</t>
  </si>
  <si>
    <t>Postes de direction au sein d'associations professionnelles</t>
  </si>
  <si>
    <t>Activités d'assesseur pour la VZPM (IPMA uniquement)</t>
  </si>
  <si>
    <t>Dans ce tableau, dressez la liste des postes supérieurs que vous occupez au sein d'associations professionnelles et qui sont liés à la gestion de projets, de programmes ou de portefeuilles. Un maximum de 30 heures par poste et par année sera crédité, avec un total maximum de 100 heures.</t>
  </si>
  <si>
    <t>Poste</t>
  </si>
  <si>
    <t>Association/Organisation</t>
  </si>
  <si>
    <t>Dans ce tableau, énumérez les activités d'assesseur pour la VZPM (certifications IPMA uniquement). 5 heures (certification personnelle) ou 30 heures (certification organisationnelle) sont comptées par assessment, un maximum de 80 heures au total.</t>
  </si>
  <si>
    <t>Activité</t>
  </si>
  <si>
    <t>Autres activités professionnelles</t>
  </si>
  <si>
    <t>Dans ce tableau, dressez la liste des autres activités professionnelles telles que les évaluations (pas pour la VZPM) et les audits que vous avez effectués dans un rôle de direction. Une heure est reconnue par heure d'activité, un maximum de 40 heures est compté.</t>
  </si>
  <si>
    <r>
      <t xml:space="preserve">Les informations ci-dessous doivent se rapporter à des domaines dont vous avez </t>
    </r>
    <r>
      <rPr>
        <sz val="9"/>
        <color rgb="FFC00000"/>
        <rFont val="Verdana"/>
        <family val="2"/>
      </rPr>
      <t>personnellement la responsabilité</t>
    </r>
    <r>
      <rPr>
        <sz val="9"/>
        <rFont val="Verdana"/>
        <family val="2"/>
      </rPr>
      <t xml:space="preserve"> (projet et projet partiel). Veuillez n'entrer que des chiffres dans les cellules numériques !</t>
    </r>
  </si>
  <si>
    <t>Le Projet est achevé</t>
  </si>
  <si>
    <r>
      <t xml:space="preserve">Les informations ci-dessous doivent se rapporter à des domaines dont vous avez </t>
    </r>
    <r>
      <rPr>
        <sz val="9"/>
        <color rgb="FFC00000"/>
        <rFont val="Verdana"/>
        <family val="2"/>
      </rPr>
      <t>personnellement la responsabilité</t>
    </r>
    <r>
      <rPr>
        <sz val="9"/>
        <rFont val="Verdana"/>
        <family val="2"/>
      </rPr>
      <t>.</t>
    </r>
  </si>
  <si>
    <t>Le programme est achevé</t>
  </si>
  <si>
    <t>Le portefeuille est achevé</t>
  </si>
  <si>
    <r>
      <t xml:space="preserve">Remplissez </t>
    </r>
    <r>
      <rPr>
        <sz val="9"/>
        <color rgb="FFC00000"/>
        <rFont val="Verdana"/>
        <family val="2"/>
      </rPr>
      <t>complètement</t>
    </r>
    <r>
      <rPr>
        <sz val="9"/>
        <rFont val="Verdana"/>
        <family val="2"/>
      </rPr>
      <t xml:space="preserve"> svp l'autoévaluation pour le </t>
    </r>
    <r>
      <rPr>
        <sz val="9"/>
        <color rgb="FFC00000"/>
        <rFont val="Verdana"/>
        <family val="2"/>
      </rPr>
      <t>domaine</t>
    </r>
    <r>
      <rPr>
        <sz val="9"/>
        <rFont val="Verdana"/>
        <family val="2"/>
      </rPr>
      <t xml:space="preserve"> pour lequel vous demandez la recertification : management de projet, de programme ou de portefeuille !</t>
    </r>
  </si>
  <si>
    <t>Après avoir complété votre expérience dans les feuilles 'MP', 'MPg' et 'MPf' ainsi que la formation continue dans les feuilles 'Edu1' à 'Edu7', vous pouvez voir sur cette feuille si vous avez prouvé les conditions préalables pour le renouvellement de votre certificat.</t>
  </si>
  <si>
    <t>Condition préalable</t>
  </si>
  <si>
    <r>
      <t xml:space="preserve">Vous prouvez que vous ...
- avez un </t>
    </r>
    <r>
      <rPr>
        <sz val="9"/>
        <color rgb="FFC00000"/>
        <rFont val="Verdana"/>
        <family val="2"/>
      </rPr>
      <t>certificat</t>
    </r>
    <r>
      <rPr>
        <sz val="9"/>
        <color indexed="8"/>
        <rFont val="Verdana"/>
        <family val="2"/>
      </rPr>
      <t xml:space="preserve"> du niveau correspondant, qui ne doit pas avoir expiré plus de 6 mois, dans des cas exceptionnels et avec justification compréhensible au maximum 12 mois.
- avez acquis au moins 30 mois </t>
    </r>
    <r>
      <rPr>
        <sz val="9"/>
        <color rgb="FFC00000"/>
        <rFont val="Verdana"/>
        <family val="2"/>
      </rPr>
      <t>d'expérience pratique</t>
    </r>
    <r>
      <rPr>
        <sz val="9"/>
        <color indexed="8"/>
        <rFont val="Verdana"/>
        <family val="2"/>
      </rPr>
      <t xml:space="preserve"> en gestion de projet, de programme et/ou de portefeuille au cours des 5 années suivant la certification initiale ou la dernière recertification.
- avez suivi au moins 175 heures de </t>
    </r>
    <r>
      <rPr>
        <sz val="9"/>
        <color rgb="FFC00000"/>
        <rFont val="Verdana"/>
        <family val="2"/>
      </rPr>
      <t>formation continue</t>
    </r>
    <r>
      <rPr>
        <sz val="9"/>
        <color indexed="8"/>
        <rFont val="Verdana"/>
        <family val="2"/>
      </rPr>
      <t xml:space="preserve"> en gestion de projet, de programme et/ou de portefeuille au cours des 5 années suivant la certification initiale ou la dernière recertification.
Dans les niveaux </t>
    </r>
    <r>
      <rPr>
        <sz val="9"/>
        <color rgb="FFC00000"/>
        <rFont val="Verdana"/>
        <family val="2"/>
      </rPr>
      <t>IPMA A et B</t>
    </r>
    <r>
      <rPr>
        <sz val="9"/>
        <color indexed="8"/>
        <rFont val="Verdana"/>
        <family val="2"/>
      </rPr>
      <t>, au moins 15 de ces 30 mois doivent être conformes au domaine. Les 15 mois restants peuvent être compensés par des expériences dans les deux autres domaines.</t>
    </r>
  </si>
  <si>
    <t>Preuve de la formation continue</t>
  </si>
  <si>
    <t xml:space="preserve">Formation professionnelle éprouvée en heures </t>
  </si>
  <si>
    <t>unité</t>
  </si>
  <si>
    <t>demande</t>
  </si>
  <si>
    <t>pages</t>
  </si>
  <si>
    <t>Publication de livres, articles, livres blancs, blogs et instructions internes</t>
  </si>
  <si>
    <t>Vérification formelle des pièces justificatives</t>
  </si>
  <si>
    <t>Renouvellement du certificat souhaité</t>
  </si>
  <si>
    <t>Formation continue</t>
  </si>
  <si>
    <t>L'expérience pratique requise a-t-elle été prouvée pour le certificat souhaité ?</t>
  </si>
  <si>
    <t>Hinweise für
Assessoren</t>
  </si>
  <si>
    <t>Referenz einholen</t>
  </si>
  <si>
    <t>nein</t>
  </si>
  <si>
    <t>Antrag von 2. AssessorIn prüfen lassen</t>
  </si>
  <si>
    <t>Interview durchführen</t>
  </si>
  <si>
    <t>Empfehlung der Assessorin/des Assessors</t>
  </si>
  <si>
    <t>Begründung der
Empfehlung</t>
  </si>
  <si>
    <t>AssessorIn</t>
  </si>
  <si>
    <t xml:space="preserve">Ort  </t>
  </si>
  <si>
    <t xml:space="preserve">Datum  </t>
  </si>
  <si>
    <t>Von Geschäftsstelle des VZPM auszufüllen</t>
  </si>
  <si>
    <t>Beschluss der Geschäftsleitung</t>
  </si>
  <si>
    <t>Mitglied der Geschäftsleitung</t>
  </si>
  <si>
    <t>Entscheid2</t>
  </si>
  <si>
    <t>ja</t>
  </si>
  <si>
    <t>Crédit pour jours-personnes</t>
  </si>
  <si>
    <t>Avril 2019</t>
  </si>
  <si>
    <t>Consentement</t>
  </si>
  <si>
    <t>Nationalität</t>
  </si>
  <si>
    <t>CH - Suisse</t>
  </si>
  <si>
    <t>A - Autriche</t>
  </si>
  <si>
    <t>BRA - Brésil</t>
  </si>
  <si>
    <t>BG - Bulgarie</t>
  </si>
  <si>
    <t>D - Allemagne</t>
  </si>
  <si>
    <t>E - Espagne</t>
  </si>
  <si>
    <t>EG - Egypte</t>
  </si>
  <si>
    <t>F - France</t>
  </si>
  <si>
    <t>FL - Principauté du Liechtenstein</t>
  </si>
  <si>
    <t>GB - Grande-Bretagne</t>
  </si>
  <si>
    <t>GR - Grèce</t>
  </si>
  <si>
    <t>I - Italie</t>
  </si>
  <si>
    <t>L - Luxembourg</t>
  </si>
  <si>
    <t>NL - Pays-Bas</t>
  </si>
  <si>
    <t>PHL - Philippines</t>
  </si>
  <si>
    <t>PL - Pologne</t>
  </si>
  <si>
    <t>PRT - Portugal</t>
  </si>
  <si>
    <t>SA - Arabie Saoudite</t>
  </si>
  <si>
    <t>SIN - Singapour</t>
  </si>
  <si>
    <t>SK - Slovaquie</t>
  </si>
  <si>
    <t>UK - Royaume-Uni</t>
  </si>
  <si>
    <t>USA - Amérique</t>
  </si>
  <si>
    <t>VZPM_PMLA-C_Rezertifizierungsantrag_V8.1_FR</t>
  </si>
  <si>
    <t>Gwendolin Anna Rotach</t>
  </si>
  <si>
    <t>Adaptation à l'application 'ZERT'</t>
  </si>
  <si>
    <t>Inscription en ligne</t>
  </si>
  <si>
    <t>Indications pour la soumission de la demande de recertification</t>
  </si>
  <si>
    <t>Utilisation de la demande
de recertification</t>
  </si>
  <si>
    <r>
      <t xml:space="preserve">Avec ce document vous déposez une demande de recertification IPMA Level A, B ou C. Ce formulaire se réfère à la </t>
    </r>
    <r>
      <rPr>
        <sz val="9"/>
        <color rgb="FFC00000"/>
        <rFont val="Verdana"/>
        <family val="2"/>
      </rPr>
      <t>SWISS.ICB4 (Individual Competence Baseline)</t>
    </r>
    <r>
      <rPr>
        <sz val="9"/>
        <rFont val="Verdana"/>
        <family val="2"/>
      </rPr>
      <t xml:space="preserve">, que vous pouvez télécharger en version PDF de notre site internet. Dans la librairie en ligne de la spm (Schweizerische Gesellschaft für Projektmanagement) sur shop.spm.ch vous pouvez acheter une version reliée.
Si vous possédez un certificat Level A ou B, vous devrez choisir l'un des trois </t>
    </r>
    <r>
      <rPr>
        <sz val="9"/>
        <color rgb="FFC00000"/>
        <rFont val="Verdana"/>
        <family val="2"/>
      </rPr>
      <t>domaines</t>
    </r>
    <r>
      <rPr>
        <sz val="9"/>
        <rFont val="Verdana"/>
        <family val="2"/>
      </rPr>
      <t xml:space="preserve"> 'management de projet','management de programme' ou 'management de portefeuille'. Choisissez le domaine qui convient le mieux à votre domaine d'activité actuel.</t>
    </r>
  </si>
  <si>
    <r>
      <t>Vous pouvez vous connecter à notre portail de certification zert.vzpm.ch et démarrer le processus de recertification.
Vous devez fournir la preuve des formations continues que vous avez énumérées dans cette demande. Veuillez scanner les justificatives (maximum 1 page par pièce justificative), les numéroter en fonction des numéros figurant dans cette demande, regrouper tous les justificatives dans un fichier PDF (</t>
    </r>
    <r>
      <rPr>
        <sz val="9"/>
        <color rgb="FFC00000"/>
        <rFont val="Verdana"/>
        <family val="2"/>
      </rPr>
      <t>pas de fichier ZIP</t>
    </r>
    <r>
      <rPr>
        <sz val="9"/>
        <rFont val="Verdana"/>
        <family val="2"/>
      </rPr>
      <t xml:space="preserve">) et le télécharger sur le portail avec le nom suivant :
</t>
    </r>
    <r>
      <rPr>
        <sz val="9"/>
        <color rgb="FFC00000"/>
        <rFont val="Verdana"/>
        <family val="2"/>
      </rPr>
      <t>Votre nom_Votre prénom_Justificatifs</t>
    </r>
    <r>
      <rPr>
        <sz val="9"/>
        <rFont val="Verdana"/>
        <family val="2"/>
      </rPr>
      <t xml:space="preserve">
Veuillez ne pas soumettre votre propre CV, mais remplissez correctement et complètement les tableaux de cette demande de recertification.</t>
    </r>
  </si>
  <si>
    <r>
      <t xml:space="preserve">La </t>
    </r>
    <r>
      <rPr>
        <sz val="9"/>
        <color rgb="FFC00000"/>
        <rFont val="Verdana"/>
        <family val="2"/>
      </rPr>
      <t>demande complète de recertification</t>
    </r>
    <r>
      <rPr>
        <sz val="9"/>
        <rFont val="Verdana"/>
        <family val="2"/>
      </rPr>
      <t xml:space="preserve"> se compose des documents suivants:
1) demande de recertification
2) document avec tous les justificatifs
La demande de recertification sera mise à votre disposition sur le portail de certification.</t>
    </r>
  </si>
  <si>
    <r>
      <t xml:space="preserve">Ce fichier excel constitue le coeur de votre demande de recertification. Complèter les différentes feuilles de manière soigneuse et exhaustive et sauvegarder le fichier au format Excel avec le nom suivant : </t>
    </r>
    <r>
      <rPr>
        <sz val="9"/>
        <color rgb="FFC00000"/>
        <rFont val="Verdana"/>
        <family val="2"/>
      </rPr>
      <t>Votre nom_Votre prénom_Demande</t>
    </r>
    <r>
      <rPr>
        <sz val="9"/>
        <rFont val="Verdana"/>
        <family val="2"/>
      </rPr>
      <t xml:space="preserve">
Commencez impérativement avec </t>
    </r>
    <r>
      <rPr>
        <sz val="9"/>
        <color rgb="FFC00000"/>
        <rFont val="Verdana"/>
        <family val="2"/>
      </rPr>
      <t>la feuille 'Pers' (données personnelles)</t>
    </r>
    <r>
      <rPr>
        <sz val="9"/>
        <rFont val="Verdana"/>
        <family val="2"/>
      </rPr>
      <t xml:space="preserve"> et lisez les instructions au début de la feuille.
Documentez votre formation professionnelle dont vous avez besoin à l'aide des</t>
    </r>
    <r>
      <rPr>
        <sz val="9"/>
        <color rgb="FFC00000"/>
        <rFont val="Verdana"/>
        <family val="2"/>
      </rPr>
      <t xml:space="preserve"> feuilles 'Edu1' à 'Edu7'</t>
    </r>
    <r>
      <rPr>
        <sz val="9"/>
        <rFont val="Verdana"/>
        <family val="2"/>
      </rPr>
      <t xml:space="preserve"> (Education) et votre expérience pratique avec la</t>
    </r>
    <r>
      <rPr>
        <sz val="9"/>
        <color rgb="FFC00000"/>
        <rFont val="Verdana"/>
        <family val="2"/>
      </rPr>
      <t xml:space="preserve"> feuille 'MP' pour le domaine management de projet, 'MPg' pour management de programme et 'MPf' pour management de portefeuille</t>
    </r>
    <r>
      <rPr>
        <sz val="9"/>
        <rFont val="Verdana"/>
        <family val="2"/>
      </rPr>
      <t xml:space="preserve">. Tous ceux qui ont un lien avec la swiss.ICB en termes de contenu sont acceptés en tant que formation continue professionnelle.
Dans les trois feuilles mentionnées vous devez évaluer la </t>
    </r>
    <r>
      <rPr>
        <sz val="9"/>
        <color rgb="FFC00000"/>
        <rFont val="Verdana"/>
        <family val="2"/>
      </rPr>
      <t>complexité</t>
    </r>
    <r>
      <rPr>
        <sz val="9"/>
        <rFont val="Verdana"/>
        <family val="2"/>
      </rPr>
      <t xml:space="preserve"> de vos projets, programmes et/ou portefeuilles. Vous trouvez la descritption détaillée des indicateurs et critères s'y référant dans les feuilles '</t>
    </r>
    <r>
      <rPr>
        <sz val="9"/>
        <color rgb="FFC00000"/>
        <rFont val="Verdana"/>
        <family val="2"/>
      </rPr>
      <t>CXMP</t>
    </r>
    <r>
      <rPr>
        <sz val="9"/>
        <rFont val="Verdana"/>
        <family val="2"/>
      </rPr>
      <t>' pour management de projet, '</t>
    </r>
    <r>
      <rPr>
        <sz val="9"/>
        <color rgb="FFC00000"/>
        <rFont val="Verdana"/>
        <family val="2"/>
      </rPr>
      <t>CXMPg</t>
    </r>
    <r>
      <rPr>
        <sz val="9"/>
        <rFont val="Verdana"/>
        <family val="2"/>
      </rPr>
      <t>' pour management de programme et '</t>
    </r>
    <r>
      <rPr>
        <sz val="9"/>
        <color rgb="FFC00000"/>
        <rFont val="Verdana"/>
        <family val="2"/>
      </rPr>
      <t>CXMPf</t>
    </r>
    <r>
      <rPr>
        <sz val="9"/>
        <rFont val="Verdana"/>
        <family val="2"/>
      </rPr>
      <t>' pour management de portefeuille. La valeur que vous donnez pour l'indicateur représente la moyenne de tous les critères.
Les champs laissés vides sont disponibles pour vos informations. Dans certaines cellules un menu déroulant est disponible. Si la place prévue ne devait pas suffire, nous vous prions de contacter  notre bureau à Glattbrugg.</t>
    </r>
  </si>
  <si>
    <r>
      <t xml:space="preserve">Complètez le formulaire 'autoévaluation' </t>
    </r>
    <r>
      <rPr>
        <sz val="9"/>
        <color rgb="FFC00000"/>
        <rFont val="Verdana"/>
        <family val="2"/>
      </rPr>
      <t>à la fin</t>
    </r>
    <r>
      <rPr>
        <sz val="9"/>
        <rFont val="Verdana"/>
        <family val="2"/>
      </rPr>
      <t xml:space="preserve">, lorsque vous savez pour quel domaine vous demandez une recertification. Utilisez pour cela la feuille </t>
    </r>
    <r>
      <rPr>
        <sz val="9"/>
        <color rgb="FFC00000"/>
        <rFont val="Verdana"/>
        <family val="2"/>
      </rPr>
      <t>'SAMP'</t>
    </r>
    <r>
      <rPr>
        <sz val="9"/>
        <rFont val="Verdana"/>
        <family val="2"/>
      </rPr>
      <t xml:space="preserve"> pour management de projet, </t>
    </r>
    <r>
      <rPr>
        <sz val="9"/>
        <color rgb="FFC00000"/>
        <rFont val="Verdana"/>
        <family val="2"/>
      </rPr>
      <t>'SAMPg'</t>
    </r>
    <r>
      <rPr>
        <sz val="9"/>
        <rFont val="Verdana"/>
        <family val="2"/>
      </rPr>
      <t xml:space="preserve"> pour management de programme et </t>
    </r>
    <r>
      <rPr>
        <sz val="9"/>
        <color rgb="FFC00000"/>
        <rFont val="Verdana"/>
        <family val="2"/>
      </rPr>
      <t>'SAMPf'</t>
    </r>
    <r>
      <rPr>
        <sz val="9"/>
        <rFont val="Verdana"/>
        <family val="2"/>
      </rPr>
      <t xml:space="preserve"> pour management de portefeuille. Vous ne devez remplir qu'une seule autoévaluation.</t>
    </r>
  </si>
  <si>
    <r>
      <t xml:space="preserve">La feuille </t>
    </r>
    <r>
      <rPr>
        <sz val="9"/>
        <color rgb="FFC00000"/>
        <rFont val="Verdana"/>
        <family val="2"/>
      </rPr>
      <t>'Sum' (Summary)</t>
    </r>
    <r>
      <rPr>
        <sz val="9"/>
        <rFont val="Verdana"/>
        <family val="2"/>
      </rPr>
      <t xml:space="preserve"> montre les données de votre demande de recertification en un coup d'oeil. Elle vous sert d'outil de contrôle et vous montre si vous avez documenté suffisamment de formation continue et d'expérience pratique.</t>
    </r>
  </si>
  <si>
    <t xml:space="preserve">Lors de la soumission de la demande de recertification, vous devrez donner votre consentement aux règles de la procédure de recertification. En outre, vous pouvez donner votre accord sur d'autres sujets, tels que la publication du certificat délivré.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</si>
</sst>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mm\/yyyy"/>
  </numFmts>
  <fonts count="35"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color indexed="8"/>
      <name val="Verdana"/>
      <family val="2"/>
    </font>
    <font>
      <sz val="8"/>
      <color rgb="FFC00000"/>
      <name val="Verdana"/>
      <family val="2"/>
    </font>
    <font>
      <sz val="8"/>
      <name val="Verdana"/>
      <family val="2"/>
    </font>
    <font>
      <b/>
      <i/>
      <sz val="9"/>
      <color rgb="FFC00000"/>
      <name val="Verdana"/>
      <family val="2"/>
    </font>
    <font>
      <b/>
      <vertAlign val="superscript"/>
      <sz val="9"/>
      <color indexed="8"/>
      <name val="Verdana"/>
      <family val="2"/>
    </font>
    <font>
      <vertAlign val="superscript"/>
      <sz val="9"/>
      <color indexed="8"/>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3" fillId="0" borderId="0" applyNumberFormat="0" applyFill="0" applyBorder="0" applyAlignment="0" applyProtection="0"/>
  </cellStyleXfs>
  <cellXfs count="421">
    <xf numFmtId="0" fontId="0" fillId="0" borderId="0" xfId="0"/>
    <xf numFmtId="0" fontId="21" fillId="0" borderId="0" xfId="0" applyFont="1" applyAlignment="1">
      <alignment horizontal="left" vertical="center"/>
    </xf>
    <xf numFmtId="0" fontId="18" fillId="0" borderId="0" xfId="0" applyFont="1" applyAlignment="1">
      <alignment horizontal="left" vertical="center"/>
    </xf>
    <xf numFmtId="0" fontId="22"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19" fillId="3" borderId="2" xfId="0" applyFont="1" applyFill="1" applyBorder="1" applyAlignment="1">
      <alignment vertical="center"/>
    </xf>
    <xf numFmtId="0" fontId="19" fillId="3" borderId="3" xfId="0" applyFont="1" applyFill="1" applyBorder="1" applyAlignment="1">
      <alignment vertical="center"/>
    </xf>
    <xf numFmtId="0" fontId="19" fillId="3" borderId="4" xfId="0" applyFont="1" applyFill="1" applyBorder="1" applyAlignment="1">
      <alignment horizontal="center" vertical="center"/>
    </xf>
    <xf numFmtId="0" fontId="19" fillId="3" borderId="5" xfId="0" applyFont="1" applyFill="1" applyBorder="1" applyAlignment="1">
      <alignment vertical="center"/>
    </xf>
    <xf numFmtId="0" fontId="20" fillId="3" borderId="0" xfId="0" applyFont="1" applyFill="1" applyAlignment="1">
      <alignment horizontal="left" vertical="center"/>
    </xf>
    <xf numFmtId="0" fontId="19" fillId="3" borderId="0" xfId="0" applyFont="1" applyFill="1" applyAlignment="1">
      <alignment vertical="center"/>
    </xf>
    <xf numFmtId="0" fontId="19" fillId="3" borderId="6" xfId="0" applyFont="1" applyFill="1" applyBorder="1" applyAlignment="1">
      <alignment horizontal="center" vertical="center"/>
    </xf>
    <xf numFmtId="0" fontId="20" fillId="3" borderId="0" xfId="0" applyFont="1" applyFill="1" applyAlignment="1">
      <alignment horizontal="left" vertical="top"/>
    </xf>
    <xf numFmtId="0" fontId="19" fillId="3" borderId="7" xfId="0" applyFont="1" applyFill="1" applyBorder="1" applyAlignment="1">
      <alignment vertical="center"/>
    </xf>
    <xf numFmtId="0" fontId="19" fillId="3" borderId="8" xfId="0" applyFont="1" applyFill="1" applyBorder="1" applyAlignment="1">
      <alignment vertical="center"/>
    </xf>
    <xf numFmtId="0" fontId="19" fillId="3" borderId="9" xfId="0" applyFont="1" applyFill="1" applyBorder="1" applyAlignment="1">
      <alignment horizontal="center" vertical="center"/>
    </xf>
    <xf numFmtId="0" fontId="19" fillId="3" borderId="0" xfId="0" applyFont="1" applyFill="1" applyAlignment="1">
      <alignment horizontal="center" vertical="center"/>
    </xf>
    <xf numFmtId="3" fontId="19" fillId="3" borderId="0" xfId="0" applyNumberFormat="1" applyFont="1" applyFill="1" applyAlignment="1">
      <alignment horizontal="center" vertical="center"/>
    </xf>
    <xf numFmtId="0" fontId="27" fillId="3" borderId="0" xfId="0" applyFont="1" applyFill="1" applyAlignment="1">
      <alignment horizontal="center" vertical="center"/>
    </xf>
    <xf numFmtId="3" fontId="19" fillId="0" borderId="1" xfId="0" applyNumberFormat="1" applyFont="1" applyBorder="1" applyAlignment="1" applyProtection="1">
      <alignment horizontal="center" vertical="center"/>
      <protection locked="0"/>
    </xf>
    <xf numFmtId="0" fontId="24" fillId="0" borderId="0" xfId="0" applyFont="1" applyAlignment="1">
      <alignment vertical="center"/>
    </xf>
    <xf numFmtId="0" fontId="27" fillId="0" borderId="0" xfId="0" applyFont="1" applyAlignment="1">
      <alignment vertical="center"/>
    </xf>
    <xf numFmtId="3" fontId="19" fillId="3" borderId="12" xfId="0" applyNumberFormat="1" applyFont="1" applyFill="1" applyBorder="1" applyAlignment="1">
      <alignment horizontal="center" vertical="center"/>
    </xf>
    <xf numFmtId="3" fontId="19" fillId="3" borderId="3" xfId="0" applyNumberFormat="1" applyFont="1" applyFill="1" applyBorder="1" applyAlignment="1">
      <alignment horizontal="center" vertical="center"/>
    </xf>
    <xf numFmtId="3" fontId="19" fillId="3" borderId="8" xfId="0" applyNumberFormat="1" applyFont="1" applyFill="1" applyBorder="1" applyAlignment="1">
      <alignment horizontal="center" vertical="center"/>
    </xf>
    <xf numFmtId="3" fontId="19" fillId="0" borderId="0" xfId="0" applyNumberFormat="1" applyFont="1" applyAlignment="1">
      <alignment horizontal="center" vertical="center"/>
    </xf>
    <xf numFmtId="0" fontId="19" fillId="4" borderId="1" xfId="0" applyFont="1" applyFill="1" applyBorder="1" applyAlignment="1">
      <alignment horizontal="center" vertical="center"/>
    </xf>
    <xf numFmtId="0" fontId="19" fillId="3" borderId="2" xfId="0" applyFont="1" applyFill="1" applyBorder="1"/>
    <xf numFmtId="0" fontId="19" fillId="3" borderId="3" xfId="0" applyFont="1" applyFill="1" applyBorder="1"/>
    <xf numFmtId="0" fontId="19" fillId="3" borderId="4" xfId="0" applyFont="1" applyFill="1" applyBorder="1"/>
    <xf numFmtId="0" fontId="19" fillId="3" borderId="5" xfId="0" applyFont="1" applyFill="1" applyBorder="1"/>
    <xf numFmtId="0" fontId="19" fillId="3" borderId="0" xfId="0" applyFont="1" applyFill="1"/>
    <xf numFmtId="0" fontId="19" fillId="3" borderId="6" xfId="0" applyFont="1" applyFill="1" applyBorder="1"/>
    <xf numFmtId="0" fontId="19" fillId="3" borderId="9" xfId="0" applyFont="1" applyFill="1" applyBorder="1"/>
    <xf numFmtId="0" fontId="19" fillId="3" borderId="7" xfId="0" applyFont="1" applyFill="1" applyBorder="1"/>
    <xf numFmtId="0" fontId="19" fillId="3" borderId="3" xfId="0" applyFont="1" applyFill="1" applyBorder="1" applyAlignment="1">
      <alignment horizontal="left" vertical="center"/>
    </xf>
    <xf numFmtId="0" fontId="19" fillId="3" borderId="3" xfId="0" applyFont="1" applyFill="1" applyBorder="1" applyAlignment="1">
      <alignment horizontal="center"/>
    </xf>
    <xf numFmtId="49" fontId="19" fillId="3" borderId="0" xfId="0" applyNumberFormat="1" applyFont="1" applyFill="1" applyAlignment="1">
      <alignment horizontal="center" vertical="center"/>
    </xf>
    <xf numFmtId="9" fontId="19" fillId="3" borderId="0" xfId="0" applyNumberFormat="1" applyFont="1" applyFill="1" applyAlignment="1">
      <alignment horizontal="center" vertical="center"/>
    </xf>
    <xf numFmtId="49" fontId="19" fillId="3" borderId="8" xfId="0" applyNumberFormat="1" applyFont="1" applyFill="1" applyBorder="1" applyAlignment="1">
      <alignment horizontal="center" vertical="center"/>
    </xf>
    <xf numFmtId="49" fontId="19" fillId="3" borderId="8" xfId="0" applyNumberFormat="1" applyFont="1" applyFill="1" applyBorder="1" applyAlignment="1">
      <alignment horizontal="left" vertical="center"/>
    </xf>
    <xf numFmtId="165" fontId="19" fillId="3" borderId="8" xfId="0" applyNumberFormat="1" applyFont="1" applyFill="1" applyBorder="1" applyAlignment="1">
      <alignment horizontal="center" vertical="center"/>
    </xf>
    <xf numFmtId="9" fontId="19" fillId="3" borderId="8" xfId="0" applyNumberFormat="1" applyFont="1" applyFill="1" applyBorder="1" applyAlignment="1">
      <alignment horizontal="center" vertical="center"/>
    </xf>
    <xf numFmtId="3" fontId="27" fillId="4" borderId="1" xfId="0" applyNumberFormat="1" applyFont="1" applyFill="1" applyBorder="1" applyAlignment="1">
      <alignment horizontal="center" vertical="center"/>
    </xf>
    <xf numFmtId="165" fontId="19" fillId="3" borderId="3" xfId="0" applyNumberFormat="1" applyFont="1" applyFill="1" applyBorder="1" applyAlignment="1">
      <alignment horizontal="center" vertical="center"/>
    </xf>
    <xf numFmtId="9" fontId="19" fillId="3" borderId="3" xfId="0" applyNumberFormat="1" applyFont="1" applyFill="1" applyBorder="1" applyAlignment="1">
      <alignment horizontal="center" vertical="center"/>
    </xf>
    <xf numFmtId="0" fontId="19" fillId="0" borderId="3" xfId="0" applyFont="1" applyBorder="1"/>
    <xf numFmtId="49" fontId="19" fillId="0" borderId="3" xfId="0" applyNumberFormat="1" applyFont="1" applyBorder="1" applyAlignment="1">
      <alignment horizontal="left" vertical="center"/>
    </xf>
    <xf numFmtId="165" fontId="19" fillId="0" borderId="3" xfId="0" applyNumberFormat="1" applyFont="1" applyBorder="1" applyAlignment="1">
      <alignment horizontal="center" vertical="center"/>
    </xf>
    <xf numFmtId="9" fontId="19" fillId="0" borderId="3" xfId="0" applyNumberFormat="1" applyFont="1" applyBorder="1" applyAlignment="1">
      <alignment horizontal="center" vertical="center"/>
    </xf>
    <xf numFmtId="3" fontId="19" fillId="0" borderId="3" xfId="0" applyNumberFormat="1" applyFont="1" applyBorder="1" applyAlignment="1">
      <alignment horizontal="center" vertical="center"/>
    </xf>
    <xf numFmtId="49" fontId="27" fillId="3" borderId="2" xfId="0" applyNumberFormat="1" applyFont="1" applyFill="1" applyBorder="1"/>
    <xf numFmtId="49" fontId="27" fillId="3" borderId="3" xfId="0" applyNumberFormat="1" applyFont="1" applyFill="1" applyBorder="1" applyAlignment="1">
      <alignment horizontal="left" vertical="center"/>
    </xf>
    <xf numFmtId="49" fontId="27" fillId="3" borderId="3" xfId="0" applyNumberFormat="1" applyFont="1" applyFill="1" applyBorder="1" applyAlignment="1">
      <alignment horizontal="center" vertical="center"/>
    </xf>
    <xf numFmtId="49" fontId="27" fillId="3" borderId="4" xfId="0" applyNumberFormat="1" applyFont="1" applyFill="1" applyBorder="1"/>
    <xf numFmtId="49" fontId="27" fillId="3" borderId="5" xfId="0" applyNumberFormat="1" applyFont="1" applyFill="1" applyBorder="1"/>
    <xf numFmtId="49" fontId="27" fillId="3" borderId="0" xfId="0" applyNumberFormat="1" applyFont="1" applyFill="1" applyAlignment="1">
      <alignment horizontal="center" vertical="center"/>
    </xf>
    <xf numFmtId="49" fontId="27" fillId="3" borderId="6" xfId="0" applyNumberFormat="1" applyFont="1" applyFill="1" applyBorder="1"/>
    <xf numFmtId="49" fontId="27" fillId="3" borderId="7" xfId="0" applyNumberFormat="1" applyFont="1" applyFill="1" applyBorder="1"/>
    <xf numFmtId="49" fontId="27" fillId="3" borderId="8" xfId="0" applyNumberFormat="1" applyFont="1" applyFill="1" applyBorder="1"/>
    <xf numFmtId="49" fontId="27" fillId="3" borderId="9" xfId="0" applyNumberFormat="1" applyFont="1" applyFill="1" applyBorder="1"/>
    <xf numFmtId="49" fontId="27" fillId="3" borderId="0" xfId="0" applyNumberFormat="1" applyFont="1" applyFill="1" applyAlignment="1">
      <alignment horizontal="right" vertical="center"/>
    </xf>
    <xf numFmtId="49" fontId="27" fillId="3" borderId="0" xfId="0" applyNumberFormat="1" applyFont="1" applyFill="1" applyAlignment="1">
      <alignment horizontal="left" vertical="top" wrapText="1"/>
    </xf>
    <xf numFmtId="49" fontId="19" fillId="3" borderId="2" xfId="0" applyNumberFormat="1" applyFont="1" applyFill="1" applyBorder="1" applyAlignment="1">
      <alignment vertical="center" wrapText="1"/>
    </xf>
    <xf numFmtId="49" fontId="19" fillId="3" borderId="3" xfId="0" applyNumberFormat="1" applyFont="1" applyFill="1" applyBorder="1" applyAlignment="1">
      <alignment vertical="center" wrapText="1"/>
    </xf>
    <xf numFmtId="49" fontId="19" fillId="3" borderId="4" xfId="0" applyNumberFormat="1" applyFont="1" applyFill="1" applyBorder="1" applyAlignment="1">
      <alignment horizontal="center" vertical="center" wrapText="1"/>
    </xf>
    <xf numFmtId="49" fontId="19" fillId="0" borderId="0" xfId="0" applyNumberFormat="1" applyFont="1" applyAlignment="1">
      <alignment horizontal="left" vertical="center" wrapText="1"/>
    </xf>
    <xf numFmtId="49" fontId="19" fillId="0" borderId="0" xfId="0" applyNumberFormat="1" applyFont="1" applyAlignment="1">
      <alignment horizontal="center" vertical="center" wrapText="1"/>
    </xf>
    <xf numFmtId="49" fontId="19" fillId="0" borderId="0" xfId="0" applyNumberFormat="1" applyFont="1" applyAlignment="1">
      <alignment vertical="center" wrapText="1"/>
    </xf>
    <xf numFmtId="49" fontId="19" fillId="3" borderId="5" xfId="0" applyNumberFormat="1" applyFont="1" applyFill="1" applyBorder="1" applyAlignment="1">
      <alignment vertical="center" wrapText="1"/>
    </xf>
    <xf numFmtId="49" fontId="20" fillId="3" borderId="0" xfId="0" applyNumberFormat="1" applyFont="1" applyFill="1" applyAlignment="1">
      <alignment horizontal="left" vertical="center" wrapText="1"/>
    </xf>
    <xf numFmtId="49" fontId="19" fillId="3" borderId="6" xfId="0" applyNumberFormat="1" applyFont="1" applyFill="1" applyBorder="1" applyAlignment="1">
      <alignment horizontal="center" vertical="center" wrapText="1"/>
    </xf>
    <xf numFmtId="49" fontId="19" fillId="3" borderId="7" xfId="0" applyNumberFormat="1" applyFont="1" applyFill="1" applyBorder="1" applyAlignment="1">
      <alignment vertical="center" wrapText="1"/>
    </xf>
    <xf numFmtId="49" fontId="19" fillId="3" borderId="8" xfId="0" applyNumberFormat="1" applyFont="1" applyFill="1" applyBorder="1" applyAlignment="1">
      <alignment vertical="center" wrapText="1"/>
    </xf>
    <xf numFmtId="49" fontId="19" fillId="3" borderId="9" xfId="0" applyNumberFormat="1" applyFont="1" applyFill="1" applyBorder="1" applyAlignment="1">
      <alignment horizontal="center" vertical="center" wrapText="1"/>
    </xf>
    <xf numFmtId="49" fontId="27" fillId="3" borderId="0" xfId="0" applyNumberFormat="1" applyFont="1" applyFill="1" applyAlignment="1">
      <alignment vertical="center" wrapText="1"/>
    </xf>
    <xf numFmtId="49" fontId="19" fillId="3" borderId="0" xfId="0" applyNumberFormat="1" applyFont="1" applyFill="1" applyAlignment="1">
      <alignment horizontal="left" vertical="top" wrapText="1"/>
    </xf>
    <xf numFmtId="0" fontId="12" fillId="0" borderId="0" xfId="0" applyFont="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165" fontId="19" fillId="3" borderId="0" xfId="0" applyNumberFormat="1" applyFont="1" applyFill="1" applyAlignment="1">
      <alignment horizontal="center" vertical="center"/>
    </xf>
    <xf numFmtId="49" fontId="19" fillId="3" borderId="8" xfId="0" applyNumberFormat="1" applyFont="1" applyFill="1" applyBorder="1" applyAlignment="1">
      <alignment horizontal="left" vertical="center" wrapText="1"/>
    </xf>
    <xf numFmtId="49" fontId="27" fillId="4" borderId="1" xfId="0" applyNumberFormat="1" applyFont="1" applyFill="1" applyBorder="1" applyAlignment="1">
      <alignment horizontal="left" vertical="top" wrapText="1"/>
    </xf>
    <xf numFmtId="49" fontId="27" fillId="3" borderId="0" xfId="0" applyNumberFormat="1" applyFont="1" applyFill="1" applyAlignment="1">
      <alignment horizontal="left" vertical="center" wrapText="1"/>
    </xf>
    <xf numFmtId="49" fontId="27" fillId="3" borderId="3" xfId="0" applyNumberFormat="1" applyFont="1" applyFill="1" applyBorder="1" applyAlignment="1">
      <alignment horizontal="left" vertical="center" wrapText="1"/>
    </xf>
    <xf numFmtId="49" fontId="27" fillId="3" borderId="8" xfId="0" applyNumberFormat="1" applyFont="1" applyFill="1" applyBorder="1" applyAlignment="1">
      <alignment horizontal="left" vertical="center" wrapText="1"/>
    </xf>
    <xf numFmtId="14" fontId="19" fillId="3" borderId="3" xfId="0" applyNumberFormat="1" applyFont="1" applyFill="1" applyBorder="1" applyAlignment="1">
      <alignment horizontal="center" vertical="center"/>
    </xf>
    <xf numFmtId="0" fontId="19" fillId="5" borderId="1" xfId="0" applyFont="1" applyFill="1" applyBorder="1" applyAlignment="1" applyProtection="1">
      <alignment horizontal="left" vertical="center"/>
      <protection locked="0"/>
    </xf>
    <xf numFmtId="0" fontId="19" fillId="0" borderId="0" xfId="0" applyFont="1"/>
    <xf numFmtId="49" fontId="19" fillId="0" borderId="0" xfId="0" applyNumberFormat="1" applyFont="1" applyAlignment="1">
      <alignment horizontal="left" vertical="center"/>
    </xf>
    <xf numFmtId="165" fontId="19" fillId="0" borderId="0" xfId="0" applyNumberFormat="1" applyFont="1" applyAlignment="1">
      <alignment horizontal="center" vertical="center"/>
    </xf>
    <xf numFmtId="9" fontId="19" fillId="0" borderId="0" xfId="0" applyNumberFormat="1" applyFont="1" applyAlignment="1">
      <alignment horizontal="center" vertical="center"/>
    </xf>
    <xf numFmtId="14" fontId="19" fillId="0" borderId="0" xfId="0" applyNumberFormat="1" applyFont="1" applyAlignment="1">
      <alignment horizontal="left" vertical="center"/>
    </xf>
    <xf numFmtId="0" fontId="29" fillId="0" borderId="0" xfId="0" applyFont="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9" fontId="29" fillId="3" borderId="3" xfId="0" applyNumberFormat="1" applyFont="1" applyFill="1" applyBorder="1" applyAlignment="1">
      <alignment horizontal="center" vertic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0" xfId="0" applyFont="1" applyFill="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9" fontId="19" fillId="5" borderId="1" xfId="0" applyNumberFormat="1" applyFont="1" applyFill="1" applyBorder="1" applyAlignment="1" applyProtection="1">
      <alignment horizontal="center" vertical="center"/>
      <protection locked="0"/>
    </xf>
    <xf numFmtId="14" fontId="18" fillId="0" borderId="0" xfId="0" applyNumberFormat="1" applyFont="1" applyAlignment="1">
      <alignment horizontal="left" vertical="center"/>
    </xf>
    <xf numFmtId="164" fontId="18" fillId="0" borderId="0" xfId="0" applyNumberFormat="1" applyFont="1" applyAlignment="1">
      <alignment horizontal="center" vertical="center"/>
    </xf>
    <xf numFmtId="0" fontId="14" fillId="0" borderId="0" xfId="0" applyFont="1" applyAlignment="1">
      <alignment horizontal="left" vertical="center"/>
    </xf>
    <xf numFmtId="166" fontId="19" fillId="5" borderId="1" xfId="0" applyNumberFormat="1" applyFont="1" applyFill="1" applyBorder="1" applyAlignment="1" applyProtection="1">
      <alignment horizontal="center" vertical="center"/>
      <protection locked="0"/>
    </xf>
    <xf numFmtId="49" fontId="19" fillId="5" borderId="1" xfId="0" applyNumberFormat="1" applyFont="1" applyFill="1" applyBorder="1" applyAlignment="1" applyProtection="1">
      <alignment horizontal="left" vertical="center" wrapText="1"/>
      <protection locked="0"/>
    </xf>
    <xf numFmtId="49" fontId="19" fillId="3" borderId="0" xfId="0" applyNumberFormat="1" applyFont="1" applyFill="1" applyAlignment="1" applyProtection="1">
      <alignment horizontal="left" vertical="center"/>
      <protection locked="0"/>
    </xf>
    <xf numFmtId="3" fontId="29" fillId="4" borderId="1" xfId="0" applyNumberFormat="1" applyFont="1" applyFill="1" applyBorder="1" applyAlignment="1">
      <alignment horizontal="center" vertical="center"/>
    </xf>
    <xf numFmtId="3" fontId="29" fillId="3" borderId="0" xfId="0" applyNumberFormat="1" applyFont="1" applyFill="1" applyAlignment="1">
      <alignment horizontal="center" vertical="center"/>
    </xf>
    <xf numFmtId="3" fontId="27" fillId="0" borderId="0" xfId="0" applyNumberFormat="1" applyFont="1" applyAlignment="1">
      <alignment vertical="center"/>
    </xf>
    <xf numFmtId="166" fontId="29" fillId="3" borderId="1" xfId="0" applyNumberFormat="1" applyFont="1" applyFill="1" applyBorder="1" applyAlignment="1">
      <alignment horizontal="center" vertical="center"/>
    </xf>
    <xf numFmtId="166" fontId="19" fillId="0" borderId="1" xfId="0" applyNumberFormat="1" applyFont="1" applyBorder="1" applyAlignment="1" applyProtection="1">
      <alignment horizontal="center" vertical="center"/>
      <protection locked="0"/>
    </xf>
    <xf numFmtId="166" fontId="29" fillId="4" borderId="1" xfId="0" applyNumberFormat="1" applyFont="1" applyFill="1" applyBorder="1" applyAlignment="1">
      <alignment horizontal="center" vertical="center"/>
    </xf>
    <xf numFmtId="166" fontId="29" fillId="3" borderId="0" xfId="0" applyNumberFormat="1" applyFont="1" applyFill="1" applyAlignment="1">
      <alignment horizontal="center" vertical="center"/>
    </xf>
    <xf numFmtId="14" fontId="19" fillId="0" borderId="0" xfId="0" applyNumberFormat="1" applyFont="1" applyAlignment="1">
      <alignment horizontal="center" vertical="center"/>
    </xf>
    <xf numFmtId="0" fontId="27" fillId="0" borderId="0" xfId="0" applyFont="1" applyAlignment="1">
      <alignment horizontal="right" vertical="center"/>
    </xf>
    <xf numFmtId="0" fontId="19" fillId="0" borderId="0" xfId="0" applyFont="1" applyAlignment="1">
      <alignment horizontal="right" vertical="center"/>
    </xf>
    <xf numFmtId="0" fontId="16" fillId="0" borderId="0" xfId="0" applyFont="1" applyAlignment="1">
      <alignment horizontal="right" vertical="center"/>
    </xf>
    <xf numFmtId="9" fontId="19" fillId="0" borderId="0" xfId="0" applyNumberFormat="1" applyFont="1" applyAlignment="1">
      <alignment horizontal="right" vertical="center"/>
    </xf>
    <xf numFmtId="4" fontId="19" fillId="0" borderId="0" xfId="0" applyNumberFormat="1" applyFont="1" applyAlignment="1">
      <alignment horizontal="right" vertical="center"/>
    </xf>
    <xf numFmtId="4" fontId="27" fillId="6" borderId="1" xfId="0" applyNumberFormat="1" applyFont="1" applyFill="1" applyBorder="1" applyAlignment="1">
      <alignment horizontal="center" vertical="center"/>
    </xf>
    <xf numFmtId="0" fontId="16" fillId="0" borderId="0" xfId="0" applyFont="1" applyAlignment="1">
      <alignment horizontal="center" vertical="center"/>
    </xf>
    <xf numFmtId="3" fontId="19" fillId="0" borderId="8" xfId="0" applyNumberFormat="1" applyFont="1" applyBorder="1" applyAlignment="1">
      <alignment horizontal="center" vertical="center"/>
    </xf>
    <xf numFmtId="3" fontId="16" fillId="0" borderId="0" xfId="0" applyNumberFormat="1" applyFont="1" applyAlignment="1">
      <alignment horizontal="center" vertical="center"/>
    </xf>
    <xf numFmtId="0" fontId="19" fillId="0" borderId="5" xfId="0" applyFont="1" applyBorder="1" applyAlignment="1">
      <alignment horizontal="center" vertical="center"/>
    </xf>
    <xf numFmtId="4" fontId="19" fillId="0" borderId="5" xfId="0" applyNumberFormat="1" applyFont="1" applyBorder="1" applyAlignment="1">
      <alignment horizontal="center" vertical="center"/>
    </xf>
    <xf numFmtId="4" fontId="27" fillId="8" borderId="1" xfId="0" applyNumberFormat="1" applyFont="1" applyFill="1" applyBorder="1" applyAlignment="1">
      <alignment horizontal="center" vertical="center"/>
    </xf>
    <xf numFmtId="3" fontId="19" fillId="8" borderId="1" xfId="0" applyNumberFormat="1" applyFont="1" applyFill="1" applyBorder="1" applyAlignment="1">
      <alignment horizontal="center" vertical="center"/>
    </xf>
    <xf numFmtId="3" fontId="19" fillId="0" borderId="0" xfId="0" applyNumberFormat="1" applyFont="1" applyAlignment="1">
      <alignment horizontal="right" vertical="center"/>
    </xf>
    <xf numFmtId="3" fontId="27" fillId="0" borderId="0" xfId="0" applyNumberFormat="1" applyFont="1" applyAlignment="1">
      <alignment horizontal="right" vertical="center"/>
    </xf>
    <xf numFmtId="49" fontId="27" fillId="0" borderId="0" xfId="0" applyNumberFormat="1" applyFont="1" applyAlignment="1">
      <alignment horizontal="center" vertical="center"/>
    </xf>
    <xf numFmtId="0" fontId="27" fillId="0" borderId="0" xfId="0" applyFont="1" applyAlignment="1">
      <alignment horizontal="center" vertical="center"/>
    </xf>
    <xf numFmtId="0" fontId="20" fillId="0" borderId="0" xfId="0" applyFont="1" applyAlignment="1">
      <alignment horizontal="left" vertical="center"/>
    </xf>
    <xf numFmtId="49" fontId="19" fillId="0" borderId="0" xfId="0" applyNumberFormat="1" applyFont="1" applyAlignment="1">
      <alignment horizontal="right" vertical="center"/>
    </xf>
    <xf numFmtId="49" fontId="29" fillId="3" borderId="0" xfId="0" applyNumberFormat="1" applyFont="1" applyFill="1" applyAlignment="1">
      <alignment horizontal="left" vertical="center" wrapText="1"/>
    </xf>
    <xf numFmtId="3" fontId="29" fillId="4" borderId="14" xfId="0" applyNumberFormat="1" applyFont="1" applyFill="1" applyBorder="1" applyAlignment="1">
      <alignment horizontal="center" vertical="center"/>
    </xf>
    <xf numFmtId="0" fontId="29" fillId="3" borderId="1" xfId="0" applyFont="1" applyFill="1" applyBorder="1" applyAlignment="1">
      <alignment horizontal="center" vertical="center" wrapText="1"/>
    </xf>
    <xf numFmtId="3" fontId="19" fillId="6" borderId="1" xfId="0" applyNumberFormat="1" applyFont="1" applyFill="1" applyBorder="1" applyAlignment="1">
      <alignment horizontal="center" vertical="center"/>
    </xf>
    <xf numFmtId="3" fontId="19" fillId="0" borderId="0" xfId="0" applyNumberFormat="1" applyFont="1" applyAlignment="1">
      <alignment vertical="center"/>
    </xf>
    <xf numFmtId="3" fontId="29" fillId="4" borderId="11" xfId="0" applyNumberFormat="1" applyFont="1" applyFill="1" applyBorder="1" applyAlignment="1">
      <alignment horizontal="center" vertical="center"/>
    </xf>
    <xf numFmtId="0" fontId="29" fillId="7" borderId="1" xfId="0" applyFont="1" applyFill="1" applyBorder="1" applyAlignment="1">
      <alignment horizontal="center" vertical="center" wrapText="1"/>
    </xf>
    <xf numFmtId="3" fontId="29" fillId="7" borderId="1" xfId="0" applyNumberFormat="1" applyFont="1" applyFill="1" applyBorder="1" applyAlignment="1">
      <alignment horizontal="center" vertical="center"/>
    </xf>
    <xf numFmtId="49" fontId="19" fillId="3" borderId="3" xfId="0" applyNumberFormat="1" applyFont="1" applyFill="1" applyBorder="1" applyAlignment="1">
      <alignment horizontal="left" vertical="center"/>
    </xf>
    <xf numFmtId="3" fontId="19" fillId="4" borderId="1" xfId="0" applyNumberFormat="1" applyFont="1" applyFill="1" applyBorder="1" applyAlignment="1">
      <alignment horizontal="center" vertical="center"/>
    </xf>
    <xf numFmtId="0" fontId="19" fillId="3" borderId="0" xfId="0" applyFont="1" applyFill="1" applyAlignment="1">
      <alignment horizontal="right" vertical="center"/>
    </xf>
    <xf numFmtId="0" fontId="19" fillId="3" borderId="6" xfId="0" applyFont="1" applyFill="1" applyBorder="1" applyAlignment="1">
      <alignment horizontal="right" vertical="center"/>
    </xf>
    <xf numFmtId="49" fontId="19" fillId="4" borderId="1" xfId="0" applyNumberFormat="1" applyFont="1" applyFill="1" applyBorder="1" applyAlignment="1">
      <alignment horizontal="center" vertical="center"/>
    </xf>
    <xf numFmtId="0" fontId="26" fillId="3" borderId="0" xfId="0" applyFont="1" applyFill="1" applyAlignment="1">
      <alignment horizontal="center" vertical="center"/>
    </xf>
    <xf numFmtId="49" fontId="19" fillId="3" borderId="6" xfId="0" applyNumberFormat="1" applyFont="1" applyFill="1" applyBorder="1" applyAlignment="1">
      <alignment horizontal="left" vertical="center"/>
    </xf>
    <xf numFmtId="0" fontId="19" fillId="6" borderId="1" xfId="0" applyFont="1" applyFill="1" applyBorder="1" applyAlignment="1">
      <alignment horizontal="center" vertical="center"/>
    </xf>
    <xf numFmtId="49" fontId="19" fillId="3" borderId="0" xfId="0" applyNumberFormat="1" applyFont="1" applyFill="1" applyAlignment="1">
      <alignment horizontal="right" vertical="center"/>
    </xf>
    <xf numFmtId="49" fontId="19" fillId="3" borderId="6" xfId="0" applyNumberFormat="1" applyFont="1" applyFill="1" applyBorder="1" applyAlignment="1">
      <alignment horizontal="right" vertical="center"/>
    </xf>
    <xf numFmtId="49" fontId="29" fillId="3" borderId="0" xfId="0" applyNumberFormat="1" applyFont="1" applyFill="1" applyAlignment="1">
      <alignment horizontal="right" vertical="center" wrapText="1"/>
    </xf>
    <xf numFmtId="0" fontId="29" fillId="3" borderId="1" xfId="0" applyFont="1" applyFill="1" applyBorder="1" applyAlignment="1">
      <alignment horizontal="center" vertical="center"/>
    </xf>
    <xf numFmtId="3" fontId="29" fillId="3" borderId="8" xfId="0" applyNumberFormat="1" applyFont="1" applyFill="1" applyBorder="1" applyAlignment="1">
      <alignment horizontal="center" vertical="center"/>
    </xf>
    <xf numFmtId="3" fontId="30" fillId="4" borderId="1" xfId="0" applyNumberFormat="1" applyFont="1" applyFill="1" applyBorder="1" applyAlignment="1">
      <alignment horizontal="center" vertical="center"/>
    </xf>
    <xf numFmtId="0" fontId="19" fillId="3" borderId="6" xfId="0" applyFont="1" applyFill="1" applyBorder="1" applyAlignment="1">
      <alignment vertical="center"/>
    </xf>
    <xf numFmtId="0" fontId="19" fillId="3" borderId="0" xfId="0" applyFont="1" applyFill="1" applyAlignment="1">
      <alignment horizontal="left" vertical="center" indent="1"/>
    </xf>
    <xf numFmtId="14" fontId="19" fillId="3" borderId="0" xfId="0" applyNumberFormat="1" applyFont="1" applyFill="1" applyAlignment="1">
      <alignment horizontal="center" vertical="center"/>
    </xf>
    <xf numFmtId="49" fontId="19" fillId="3" borderId="15" xfId="0" applyNumberFormat="1" applyFont="1" applyFill="1" applyBorder="1" applyAlignment="1">
      <alignment horizontal="right" vertical="center"/>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9" fillId="0" borderId="0" xfId="0" applyFont="1" applyAlignment="1">
      <alignment horizontal="left" vertical="center"/>
    </xf>
    <xf numFmtId="3" fontId="27" fillId="0" borderId="0" xfId="0" applyNumberFormat="1" applyFont="1" applyAlignment="1">
      <alignment horizontal="center" vertical="center"/>
    </xf>
    <xf numFmtId="0" fontId="19" fillId="0" borderId="3" xfId="0" applyFont="1" applyBorder="1" applyAlignment="1">
      <alignment horizontal="center" vertical="center"/>
    </xf>
    <xf numFmtId="0" fontId="19" fillId="3" borderId="14" xfId="0" applyFont="1" applyFill="1" applyBorder="1" applyAlignment="1">
      <alignment horizontal="center" vertical="center"/>
    </xf>
    <xf numFmtId="3" fontId="31" fillId="4" borderId="1" xfId="0" applyNumberFormat="1" applyFont="1" applyFill="1" applyBorder="1" applyAlignment="1">
      <alignment horizontal="center" vertical="center"/>
    </xf>
    <xf numFmtId="0" fontId="19" fillId="3" borderId="4" xfId="0" applyFont="1" applyFill="1" applyBorder="1" applyAlignment="1">
      <alignment vertical="center"/>
    </xf>
    <xf numFmtId="0" fontId="19" fillId="3" borderId="9" xfId="0" applyFont="1" applyFill="1" applyBorder="1" applyAlignment="1">
      <alignment vertical="center"/>
    </xf>
    <xf numFmtId="0" fontId="8" fillId="0" borderId="0" xfId="0" applyFont="1" applyAlignment="1">
      <alignment horizontal="left" vertical="center"/>
    </xf>
    <xf numFmtId="3" fontId="27" fillId="3" borderId="3" xfId="0" applyNumberFormat="1" applyFont="1" applyFill="1" applyBorder="1" applyAlignment="1">
      <alignment horizontal="center" vertical="center"/>
    </xf>
    <xf numFmtId="49" fontId="19" fillId="3" borderId="0" xfId="0" applyNumberFormat="1" applyFont="1" applyFill="1" applyAlignment="1">
      <alignment horizontal="center" vertical="top" wrapText="1"/>
    </xf>
    <xf numFmtId="3" fontId="19" fillId="3" borderId="0" xfId="0" applyNumberFormat="1" applyFont="1" applyFill="1" applyAlignment="1">
      <alignment horizontal="center" vertical="top" wrapText="1"/>
    </xf>
    <xf numFmtId="49" fontId="19" fillId="3" borderId="3" xfId="0" applyNumberFormat="1" applyFont="1" applyFill="1" applyBorder="1" applyAlignment="1">
      <alignment horizontal="center" vertical="top" wrapText="1"/>
    </xf>
    <xf numFmtId="3" fontId="19" fillId="3" borderId="8" xfId="0" applyNumberFormat="1" applyFont="1" applyFill="1" applyBorder="1" applyAlignment="1">
      <alignment horizontal="center" vertical="top" wrapText="1"/>
    </xf>
    <xf numFmtId="49" fontId="19" fillId="0" borderId="0" xfId="0" applyNumberFormat="1" applyFont="1" applyAlignment="1">
      <alignment vertical="top" wrapText="1"/>
    </xf>
    <xf numFmtId="49" fontId="19" fillId="3" borderId="8" xfId="0" applyNumberFormat="1" applyFont="1" applyFill="1" applyBorder="1" applyAlignment="1">
      <alignment horizontal="left" vertical="top" wrapText="1"/>
    </xf>
    <xf numFmtId="0" fontId="19" fillId="0" borderId="0" xfId="0" applyFont="1" applyAlignment="1">
      <alignment vertical="center" wrapText="1"/>
    </xf>
    <xf numFmtId="0" fontId="19" fillId="9" borderId="1" xfId="0" applyFont="1" applyFill="1" applyBorder="1" applyAlignment="1">
      <alignment horizontal="center" vertical="center"/>
    </xf>
    <xf numFmtId="0" fontId="19" fillId="10" borderId="1" xfId="0" applyFont="1" applyFill="1" applyBorder="1" applyAlignment="1">
      <alignment horizontal="center" vertical="center"/>
    </xf>
    <xf numFmtId="0" fontId="28" fillId="3" borderId="0" xfId="0" applyFont="1" applyFill="1" applyAlignment="1">
      <alignment vertical="center"/>
    </xf>
    <xf numFmtId="0" fontId="20" fillId="3" borderId="0" xfId="0" applyFont="1" applyFill="1" applyAlignment="1">
      <alignment vertical="center"/>
    </xf>
    <xf numFmtId="0" fontId="19" fillId="3" borderId="3" xfId="0" applyFont="1" applyFill="1" applyBorder="1" applyAlignment="1">
      <alignment vertical="center" wrapText="1"/>
    </xf>
    <xf numFmtId="0" fontId="19" fillId="3" borderId="3" xfId="0" applyFont="1" applyFill="1" applyBorder="1" applyAlignment="1">
      <alignment horizontal="center" vertical="center"/>
    </xf>
    <xf numFmtId="0" fontId="19" fillId="3" borderId="0" xfId="0" applyFont="1" applyFill="1" applyAlignment="1">
      <alignment vertical="center" wrapText="1"/>
    </xf>
    <xf numFmtId="0" fontId="19" fillId="3" borderId="0" xfId="0" applyFont="1" applyFill="1" applyAlignment="1">
      <alignment horizontal="center" vertical="center" wrapText="1"/>
    </xf>
    <xf numFmtId="0" fontId="19" fillId="3" borderId="12" xfId="0" applyFont="1" applyFill="1" applyBorder="1" applyAlignment="1">
      <alignment horizontal="center" vertical="center"/>
    </xf>
    <xf numFmtId="0" fontId="19" fillId="3" borderId="0" xfId="0" applyFont="1" applyFill="1" applyAlignment="1">
      <alignment horizontal="right"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Border="1" applyAlignment="1">
      <alignment horizontal="center" vertical="center"/>
    </xf>
    <xf numFmtId="49" fontId="28" fillId="3" borderId="0" xfId="0" applyNumberFormat="1" applyFont="1" applyFill="1" applyAlignment="1">
      <alignment horizontal="left" vertical="center" wrapText="1"/>
    </xf>
    <xf numFmtId="49" fontId="27" fillId="4" borderId="14" xfId="0" applyNumberFormat="1" applyFont="1" applyFill="1" applyBorder="1" applyAlignment="1">
      <alignment horizontal="left" vertical="top" wrapText="1"/>
    </xf>
    <xf numFmtId="0" fontId="27" fillId="3" borderId="1" xfId="0" applyFont="1" applyFill="1" applyBorder="1" applyAlignment="1">
      <alignment horizontal="center" vertical="center" wrapText="1"/>
    </xf>
    <xf numFmtId="0" fontId="27" fillId="4" borderId="1" xfId="0" applyFont="1" applyFill="1" applyBorder="1" applyAlignment="1">
      <alignment horizontal="left" vertical="top" wrapText="1"/>
    </xf>
    <xf numFmtId="0" fontId="27" fillId="3" borderId="0" xfId="0" applyFont="1" applyFill="1" applyAlignment="1">
      <alignment horizontal="left" vertical="center" wrapText="1"/>
    </xf>
    <xf numFmtId="0" fontId="27" fillId="3" borderId="3" xfId="0" applyFont="1" applyFill="1" applyBorder="1" applyAlignment="1">
      <alignment horizontal="left" vertical="top" wrapText="1"/>
    </xf>
    <xf numFmtId="0" fontId="27" fillId="3" borderId="4" xfId="0" applyFont="1" applyFill="1" applyBorder="1" applyAlignment="1">
      <alignment horizontal="left" vertical="top" wrapText="1"/>
    </xf>
    <xf numFmtId="49" fontId="19" fillId="3" borderId="1" xfId="0" applyNumberFormat="1" applyFont="1" applyFill="1" applyBorder="1" applyAlignment="1">
      <alignment horizontal="left" vertical="top" wrapText="1"/>
    </xf>
    <xf numFmtId="3" fontId="19" fillId="3" borderId="6" xfId="0" applyNumberFormat="1" applyFont="1" applyFill="1" applyBorder="1" applyAlignment="1">
      <alignment horizontal="center" vertical="top" wrapText="1"/>
    </xf>
    <xf numFmtId="49" fontId="27" fillId="4" borderId="1" xfId="0" applyNumberFormat="1" applyFont="1" applyFill="1" applyBorder="1" applyAlignment="1">
      <alignment horizontal="left" vertical="center" wrapText="1"/>
    </xf>
    <xf numFmtId="0" fontId="27" fillId="4" borderId="1" xfId="0" applyFont="1" applyFill="1" applyBorder="1" applyAlignment="1">
      <alignment horizontal="center" vertical="center" wrapText="1"/>
    </xf>
    <xf numFmtId="16" fontId="27" fillId="4" borderId="1" xfId="0" quotePrefix="1" applyNumberFormat="1" applyFont="1" applyFill="1" applyBorder="1" applyAlignment="1">
      <alignment horizontal="center" vertical="center" wrapText="1"/>
    </xf>
    <xf numFmtId="0" fontId="27" fillId="4" borderId="1" xfId="0" quotePrefix="1" applyFont="1" applyFill="1" applyBorder="1" applyAlignment="1">
      <alignment horizontal="center" vertical="center" wrapText="1"/>
    </xf>
    <xf numFmtId="0" fontId="27" fillId="3" borderId="0" xfId="0" applyFont="1" applyFill="1" applyAlignment="1">
      <alignment horizontal="left" vertical="top" wrapText="1"/>
    </xf>
    <xf numFmtId="0" fontId="27" fillId="3" borderId="6" xfId="0" applyFont="1" applyFill="1" applyBorder="1" applyAlignment="1">
      <alignment horizontal="left" vertical="top" wrapText="1"/>
    </xf>
    <xf numFmtId="0" fontId="11" fillId="0" borderId="0" xfId="0" applyFont="1" applyAlignment="1">
      <alignment horizontal="left" vertical="center"/>
    </xf>
    <xf numFmtId="0" fontId="6" fillId="0" borderId="0" xfId="0" applyFont="1" applyAlignment="1">
      <alignment horizontal="left" vertical="center"/>
    </xf>
    <xf numFmtId="49" fontId="29" fillId="4" borderId="1" xfId="0" applyNumberFormat="1"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0" fontId="25" fillId="3" borderId="0" xfId="0" applyFont="1" applyFill="1" applyAlignment="1">
      <alignment vertical="center"/>
    </xf>
    <xf numFmtId="49" fontId="25" fillId="3" borderId="0" xfId="0" applyNumberFormat="1" applyFont="1" applyFill="1" applyAlignment="1">
      <alignment horizontal="left" vertical="center"/>
    </xf>
    <xf numFmtId="49" fontId="20" fillId="3" borderId="0" xfId="0" applyNumberFormat="1" applyFont="1" applyFill="1" applyAlignment="1">
      <alignment horizontal="left" vertical="center"/>
    </xf>
    <xf numFmtId="49" fontId="19" fillId="4" borderId="1" xfId="0" applyNumberFormat="1" applyFont="1" applyFill="1" applyBorder="1" applyAlignment="1">
      <alignment horizontal="left" vertical="center"/>
    </xf>
    <xf numFmtId="0" fontId="19" fillId="4" borderId="1" xfId="0" applyFont="1" applyFill="1" applyBorder="1" applyAlignment="1">
      <alignment vertical="center" wrapText="1"/>
    </xf>
    <xf numFmtId="0" fontId="4" fillId="0" borderId="0" xfId="0" applyFont="1" applyAlignment="1">
      <alignment horizontal="left" vertical="center"/>
    </xf>
    <xf numFmtId="0" fontId="3" fillId="0" borderId="0" xfId="0" applyFont="1" applyAlignment="1">
      <alignment horizontal="left" vertical="center"/>
    </xf>
    <xf numFmtId="0" fontId="27" fillId="0" borderId="1" xfId="0" applyFont="1" applyBorder="1" applyAlignment="1">
      <alignment horizontal="left" vertical="top" wrapText="1"/>
    </xf>
    <xf numFmtId="3" fontId="25" fillId="4"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49" fontId="19" fillId="0" borderId="1" xfId="0" applyNumberFormat="1" applyFont="1" applyBorder="1" applyAlignment="1" applyProtection="1">
      <alignment horizontal="left" vertical="center"/>
      <protection locked="0"/>
    </xf>
    <xf numFmtId="0" fontId="19" fillId="3" borderId="8" xfId="0" applyFont="1" applyFill="1" applyBorder="1" applyAlignment="1">
      <alignment horizontal="left" vertical="center"/>
    </xf>
    <xf numFmtId="0" fontId="19" fillId="3" borderId="3" xfId="0" applyFont="1" applyFill="1" applyBorder="1" applyAlignment="1">
      <alignment horizontal="right" vertical="center"/>
    </xf>
    <xf numFmtId="0" fontId="24" fillId="3" borderId="5" xfId="0" applyFont="1" applyFill="1" applyBorder="1" applyAlignment="1">
      <alignment horizontal="left" vertical="center" wrapText="1"/>
    </xf>
    <xf numFmtId="14" fontId="19" fillId="0" borderId="1" xfId="0" applyNumberFormat="1" applyFont="1" applyBorder="1" applyAlignment="1" applyProtection="1">
      <alignment horizontal="center" vertical="center"/>
      <protection locked="0"/>
    </xf>
    <xf numFmtId="14" fontId="19" fillId="3" borderId="8" xfId="0" applyNumberFormat="1" applyFont="1" applyFill="1" applyBorder="1" applyAlignment="1">
      <alignment horizontal="center" vertical="center"/>
    </xf>
    <xf numFmtId="0" fontId="24" fillId="3" borderId="0" xfId="0" applyFont="1" applyFill="1" applyAlignment="1">
      <alignment horizontal="right" vertical="center"/>
    </xf>
    <xf numFmtId="3" fontId="19" fillId="3" borderId="0" xfId="0" applyNumberFormat="1" applyFont="1" applyFill="1" applyAlignment="1">
      <alignment horizontal="right" vertical="center"/>
    </xf>
    <xf numFmtId="0" fontId="19" fillId="3" borderId="8" xfId="0" applyFont="1" applyFill="1" applyBorder="1" applyAlignment="1">
      <alignment horizontal="right" vertical="center"/>
    </xf>
    <xf numFmtId="0" fontId="19" fillId="3" borderId="5" xfId="0" applyFont="1" applyFill="1" applyBorder="1" applyAlignment="1">
      <alignment horizontal="right" vertical="center" wrapText="1"/>
    </xf>
    <xf numFmtId="49" fontId="27" fillId="3" borderId="0" xfId="0" applyNumberFormat="1" applyFont="1" applyFill="1" applyAlignment="1">
      <alignment horizontal="left" vertical="center"/>
    </xf>
    <xf numFmtId="0" fontId="2" fillId="0" borderId="0" xfId="0" applyFont="1" applyAlignment="1">
      <alignment horizontal="left" vertical="center"/>
    </xf>
    <xf numFmtId="0" fontId="19" fillId="3" borderId="12" xfId="0" applyFont="1" applyFill="1" applyBorder="1" applyAlignment="1">
      <alignment horizontal="right" vertical="center"/>
    </xf>
    <xf numFmtId="0" fontId="19" fillId="0" borderId="0" xfId="0" applyFont="1" applyAlignment="1">
      <alignment horizontal="left" vertical="center" wrapText="1"/>
    </xf>
    <xf numFmtId="0" fontId="20" fillId="3" borderId="3" xfId="0" applyFont="1" applyFill="1" applyBorder="1" applyAlignment="1">
      <alignment horizontal="left" vertical="center"/>
    </xf>
    <xf numFmtId="3" fontId="28" fillId="4" borderId="1" xfId="0" applyNumberFormat="1" applyFont="1" applyFill="1" applyBorder="1" applyAlignment="1">
      <alignment horizontal="center" vertical="center"/>
    </xf>
    <xf numFmtId="0" fontId="19" fillId="3" borderId="0" xfId="0" applyFont="1" applyFill="1" applyAlignment="1">
      <alignment horizontal="center"/>
    </xf>
    <xf numFmtId="0" fontId="19" fillId="3" borderId="15" xfId="0" applyFont="1" applyFill="1" applyBorder="1" applyAlignment="1">
      <alignment horizontal="left" vertical="center"/>
    </xf>
    <xf numFmtId="0" fontId="19" fillId="3" borderId="1" xfId="0" applyFont="1" applyFill="1" applyBorder="1" applyAlignment="1">
      <alignment horizontal="center" vertical="center"/>
    </xf>
    <xf numFmtId="0" fontId="19" fillId="3" borderId="8" xfId="0" applyFont="1" applyFill="1" applyBorder="1"/>
    <xf numFmtId="0" fontId="19" fillId="3" borderId="8" xfId="0" applyFont="1" applyFill="1" applyBorder="1" applyAlignment="1">
      <alignment horizontal="center"/>
    </xf>
    <xf numFmtId="0" fontId="19" fillId="0" borderId="8" xfId="0" applyFont="1" applyBorder="1" applyAlignment="1">
      <alignment horizontal="center" vertical="center"/>
    </xf>
    <xf numFmtId="49" fontId="19" fillId="3" borderId="3" xfId="0" applyNumberFormat="1" applyFont="1" applyFill="1" applyBorder="1" applyAlignment="1">
      <alignment horizontal="center" vertical="center"/>
    </xf>
    <xf numFmtId="49" fontId="27" fillId="7" borderId="1" xfId="0" applyNumberFormat="1" applyFont="1" applyFill="1" applyBorder="1" applyAlignment="1">
      <alignment horizontal="center" vertical="center"/>
    </xf>
    <xf numFmtId="0" fontId="1" fillId="0" borderId="0" xfId="0" applyFont="1" applyAlignment="1">
      <alignment horizontal="left" vertical="center"/>
    </xf>
    <xf numFmtId="0" fontId="19" fillId="6" borderId="1" xfId="0" applyFont="1" applyFill="1" applyBorder="1" applyAlignment="1">
      <alignment horizontal="left" vertical="center"/>
    </xf>
    <xf numFmtId="0" fontId="19" fillId="0" borderId="0" xfId="0" applyFont="1" applyAlignment="1">
      <alignment vertical="center"/>
    </xf>
    <xf numFmtId="0" fontId="19" fillId="0" borderId="0" xfId="0" applyFont="1" applyAlignment="1">
      <alignment horizontal="center" vertical="center"/>
    </xf>
    <xf numFmtId="49" fontId="19" fillId="3" borderId="5" xfId="0" applyNumberFormat="1" applyFont="1" applyFill="1" applyBorder="1" applyAlignment="1" applyProtection="1">
      <alignment vertical="center" wrapText="1"/>
    </xf>
    <xf numFmtId="49" fontId="19" fillId="3" borderId="0" xfId="0" applyNumberFormat="1" applyFont="1" applyFill="1" applyBorder="1" applyAlignment="1" applyProtection="1">
      <alignment horizontal="left" vertical="top" wrapText="1"/>
    </xf>
    <xf numFmtId="49" fontId="27" fillId="4" borderId="1" xfId="1" applyNumberFormat="1" applyFont="1" applyFill="1" applyBorder="1" applyAlignment="1" applyProtection="1">
      <alignment horizontal="left" vertical="top" wrapText="1"/>
    </xf>
    <xf numFmtId="49" fontId="19" fillId="3" borderId="6" xfId="0" applyNumberFormat="1" applyFont="1" applyFill="1" applyBorder="1" applyAlignment="1" applyProtection="1">
      <alignment horizontal="center" vertical="center" wrapText="1"/>
    </xf>
    <xf numFmtId="49" fontId="19" fillId="0" borderId="0" xfId="0" applyNumberFormat="1" applyFont="1" applyAlignment="1" applyProtection="1">
      <alignment horizontal="left" vertical="center" wrapText="1"/>
    </xf>
    <xf numFmtId="49" fontId="19" fillId="0" borderId="0" xfId="0" applyNumberFormat="1" applyFont="1" applyAlignment="1" applyProtection="1">
      <alignment horizontal="center" vertical="center" wrapText="1"/>
    </xf>
    <xf numFmtId="49" fontId="19" fillId="0" borderId="0" xfId="0" applyNumberFormat="1" applyFont="1" applyAlignment="1" applyProtection="1">
      <alignment vertical="center" wrapText="1"/>
    </xf>
    <xf numFmtId="49" fontId="27" fillId="4" borderId="1" xfId="0" applyNumberFormat="1" applyFont="1" applyFill="1" applyBorder="1" applyAlignment="1" applyProtection="1">
      <alignment horizontal="left" vertical="top" wrapText="1"/>
    </xf>
    <xf numFmtId="14" fontId="18" fillId="0" borderId="1" xfId="0" applyNumberFormat="1" applyFont="1" applyFill="1" applyBorder="1" applyAlignment="1">
      <alignment horizontal="left" vertical="center"/>
    </xf>
    <xf numFmtId="164" fontId="18"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14"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xf>
    <xf numFmtId="0" fontId="1" fillId="0" borderId="1" xfId="0" applyFont="1" applyFill="1" applyBorder="1" applyAlignment="1">
      <alignment horizontal="left" vertical="center"/>
    </xf>
    <xf numFmtId="49" fontId="25" fillId="3" borderId="0" xfId="0" applyNumberFormat="1" applyFont="1" applyFill="1" applyAlignment="1">
      <alignment horizontal="left" vertical="center" wrapText="1"/>
    </xf>
    <xf numFmtId="0" fontId="24" fillId="3" borderId="0" xfId="0" applyFont="1" applyFill="1" applyAlignment="1">
      <alignment vertical="center" wrapText="1"/>
    </xf>
    <xf numFmtId="0" fontId="24" fillId="3" borderId="6" xfId="0" applyFont="1" applyFill="1" applyBorder="1" applyAlignment="1">
      <alignment vertical="center" wrapText="1"/>
    </xf>
    <xf numFmtId="0" fontId="20" fillId="3" borderId="0" xfId="0" applyFont="1" applyFill="1" applyAlignment="1">
      <alignment horizontal="left" vertical="center"/>
    </xf>
    <xf numFmtId="0" fontId="19" fillId="3" borderId="0" xfId="0" applyFont="1" applyFill="1" applyAlignment="1">
      <alignment horizontal="left" vertical="center" wrapText="1"/>
    </xf>
    <xf numFmtId="49" fontId="19" fillId="0" borderId="1" xfId="0" applyNumberFormat="1" applyFont="1" applyBorder="1" applyAlignment="1" applyProtection="1">
      <alignment horizontal="left" vertical="center"/>
      <protection locked="0"/>
    </xf>
    <xf numFmtId="14" fontId="19" fillId="0" borderId="1" xfId="0" applyNumberFormat="1" applyFont="1" applyBorder="1" applyAlignment="1" applyProtection="1">
      <alignment horizontal="left" vertical="center"/>
      <protection locked="0"/>
    </xf>
    <xf numFmtId="0" fontId="28" fillId="4" borderId="1" xfId="0" applyFont="1" applyFill="1" applyBorder="1" applyAlignment="1">
      <alignment horizontal="left" vertical="center"/>
    </xf>
    <xf numFmtId="0" fontId="19" fillId="0" borderId="1" xfId="0" applyFont="1" applyBorder="1" applyAlignment="1" applyProtection="1">
      <alignment horizontal="left" vertical="center"/>
      <protection locked="0"/>
    </xf>
    <xf numFmtId="14" fontId="19" fillId="0" borderId="1" xfId="0" applyNumberFormat="1" applyFont="1" applyBorder="1" applyAlignment="1" applyProtection="1">
      <alignment horizontal="center" vertical="center"/>
      <protection locked="0"/>
    </xf>
    <xf numFmtId="14" fontId="19" fillId="4" borderId="14" xfId="0" applyNumberFormat="1" applyFont="1" applyFill="1" applyBorder="1" applyAlignment="1">
      <alignment horizontal="center" vertical="center"/>
    </xf>
    <xf numFmtId="49" fontId="19" fillId="3" borderId="0" xfId="0" applyNumberFormat="1" applyFont="1" applyFill="1" applyAlignment="1">
      <alignment horizontal="left" vertical="center"/>
    </xf>
    <xf numFmtId="14" fontId="19" fillId="4" borderId="1" xfId="0" applyNumberFormat="1" applyFont="1" applyFill="1" applyBorder="1" applyAlignment="1">
      <alignment horizontal="center" vertical="center"/>
    </xf>
    <xf numFmtId="49" fontId="19" fillId="0" borderId="10" xfId="0" applyNumberFormat="1" applyFont="1" applyBorder="1" applyAlignment="1" applyProtection="1">
      <alignment horizontal="left" vertical="center"/>
      <protection locked="0"/>
    </xf>
    <xf numFmtId="49" fontId="19" fillId="0" borderId="12" xfId="0" applyNumberFormat="1" applyFont="1" applyBorder="1" applyAlignment="1" applyProtection="1">
      <alignment horizontal="left" vertical="center"/>
      <protection locked="0"/>
    </xf>
    <xf numFmtId="49" fontId="19" fillId="0" borderId="11" xfId="0" applyNumberFormat="1" applyFont="1" applyBorder="1" applyAlignment="1" applyProtection="1">
      <alignment horizontal="left" vertical="center"/>
      <protection locked="0"/>
    </xf>
    <xf numFmtId="49" fontId="24" fillId="3" borderId="8" xfId="0" applyNumberFormat="1" applyFont="1" applyFill="1" applyBorder="1" applyAlignment="1">
      <alignment horizontal="left" vertical="center" wrapText="1"/>
    </xf>
    <xf numFmtId="49" fontId="27" fillId="0" borderId="1" xfId="1" applyNumberFormat="1" applyFont="1" applyBorder="1" applyAlignment="1" applyProtection="1">
      <alignment horizontal="left" vertical="center"/>
      <protection locked="0"/>
    </xf>
    <xf numFmtId="0" fontId="19" fillId="3" borderId="0" xfId="0" applyFont="1" applyFill="1" applyAlignment="1">
      <alignment horizontal="left" vertical="center"/>
    </xf>
    <xf numFmtId="49" fontId="19" fillId="0" borderId="1" xfId="0" applyNumberFormat="1" applyFont="1" applyBorder="1" applyAlignment="1" applyProtection="1">
      <alignment horizontal="left" vertical="top" wrapText="1"/>
      <protection locked="0"/>
    </xf>
    <xf numFmtId="0" fontId="27" fillId="7" borderId="1" xfId="0" applyFont="1" applyFill="1" applyBorder="1" applyAlignment="1">
      <alignment horizontal="center" vertical="center"/>
    </xf>
    <xf numFmtId="49" fontId="27" fillId="7" borderId="1" xfId="0" applyNumberFormat="1" applyFont="1" applyFill="1" applyBorder="1" applyAlignment="1">
      <alignment horizontal="left" vertical="top" wrapText="1"/>
    </xf>
    <xf numFmtId="49" fontId="27" fillId="7" borderId="1" xfId="0" applyNumberFormat="1" applyFont="1" applyFill="1" applyBorder="1" applyAlignment="1">
      <alignment horizontal="center" vertical="center"/>
    </xf>
    <xf numFmtId="14" fontId="27" fillId="7" borderId="1" xfId="0" applyNumberFormat="1" applyFont="1" applyFill="1" applyBorder="1" applyAlignment="1">
      <alignment horizontal="center" vertical="center"/>
    </xf>
    <xf numFmtId="0" fontId="25" fillId="0" borderId="0" xfId="0" applyFont="1" applyAlignment="1">
      <alignment vertical="center"/>
    </xf>
    <xf numFmtId="0" fontId="19" fillId="0" borderId="0" xfId="0" applyFont="1" applyAlignment="1">
      <alignment horizontal="left" vertical="center" wrapText="1"/>
    </xf>
    <xf numFmtId="1" fontId="19" fillId="4" borderId="1" xfId="0" applyNumberFormat="1" applyFont="1" applyFill="1" applyBorder="1" applyAlignment="1">
      <alignment vertical="center" wrapText="1"/>
    </xf>
    <xf numFmtId="0" fontId="25" fillId="3" borderId="0" xfId="0" applyFont="1" applyFill="1" applyAlignment="1">
      <alignment horizontal="left" vertical="center"/>
    </xf>
    <xf numFmtId="0" fontId="19" fillId="3" borderId="0" xfId="0" applyFont="1" applyFill="1" applyAlignment="1">
      <alignment horizontal="right" vertical="center"/>
    </xf>
    <xf numFmtId="0" fontId="19" fillId="3" borderId="6" xfId="0" applyFont="1" applyFill="1" applyBorder="1" applyAlignment="1">
      <alignment horizontal="right" vertical="center"/>
    </xf>
    <xf numFmtId="0" fontId="19" fillId="3" borderId="10" xfId="0" applyFont="1" applyFill="1" applyBorder="1" applyAlignment="1">
      <alignment horizontal="left" vertical="center"/>
    </xf>
    <xf numFmtId="0" fontId="19" fillId="3" borderId="12" xfId="0" applyFont="1" applyFill="1" applyBorder="1" applyAlignment="1">
      <alignment horizontal="left" vertical="center"/>
    </xf>
    <xf numFmtId="0" fontId="19" fillId="3" borderId="11" xfId="0" applyFont="1" applyFill="1" applyBorder="1" applyAlignment="1">
      <alignment horizontal="left" vertical="center"/>
    </xf>
    <xf numFmtId="0" fontId="19" fillId="6" borderId="1" xfId="0" applyFont="1" applyFill="1" applyBorder="1" applyAlignment="1">
      <alignment horizontal="center" vertical="center"/>
    </xf>
    <xf numFmtId="49" fontId="25" fillId="3" borderId="0" xfId="0" applyNumberFormat="1" applyFont="1" applyFill="1" applyAlignment="1">
      <alignment horizontal="left" vertical="center"/>
    </xf>
    <xf numFmtId="165" fontId="19" fillId="3" borderId="0" xfId="0" applyNumberFormat="1" applyFont="1" applyFill="1" applyAlignment="1">
      <alignment horizontal="center" vertical="center"/>
    </xf>
    <xf numFmtId="0" fontId="19" fillId="4" borderId="1" xfId="0" applyFont="1" applyFill="1" applyBorder="1" applyAlignment="1">
      <alignment horizontal="center" vertical="center"/>
    </xf>
    <xf numFmtId="0" fontId="27" fillId="4" borderId="1" xfId="0" applyFont="1" applyFill="1" applyBorder="1" applyAlignment="1">
      <alignment horizontal="left" vertical="center"/>
    </xf>
    <xf numFmtId="0" fontId="19" fillId="3" borderId="6" xfId="0" applyFont="1" applyFill="1" applyBorder="1" applyAlignment="1">
      <alignment horizontal="left" vertical="center"/>
    </xf>
    <xf numFmtId="0" fontId="19" fillId="3" borderId="0" xfId="0" applyFont="1" applyFill="1" applyAlignment="1">
      <alignment horizontal="left" vertical="center" indent="1"/>
    </xf>
    <xf numFmtId="0" fontId="19" fillId="3" borderId="6" xfId="0" applyFont="1" applyFill="1" applyBorder="1" applyAlignment="1">
      <alignment horizontal="left" vertical="center" indent="1"/>
    </xf>
    <xf numFmtId="49" fontId="19" fillId="3" borderId="6" xfId="0" applyNumberFormat="1" applyFont="1" applyFill="1" applyBorder="1" applyAlignment="1">
      <alignment horizontal="left" vertical="center"/>
    </xf>
    <xf numFmtId="49" fontId="27" fillId="7" borderId="1" xfId="0" applyNumberFormat="1" applyFont="1" applyFill="1" applyBorder="1" applyAlignment="1">
      <alignment horizontal="left" vertical="center"/>
    </xf>
    <xf numFmtId="49" fontId="19" fillId="7" borderId="1" xfId="0" applyNumberFormat="1" applyFont="1" applyFill="1" applyBorder="1" applyAlignment="1">
      <alignment horizontal="left" vertical="top" wrapText="1"/>
    </xf>
    <xf numFmtId="49" fontId="27" fillId="3" borderId="0" xfId="0" applyNumberFormat="1" applyFont="1" applyFill="1" applyAlignment="1">
      <alignment horizontal="left" vertical="center"/>
    </xf>
    <xf numFmtId="49" fontId="27" fillId="3" borderId="6" xfId="0" applyNumberFormat="1" applyFont="1" applyFill="1" applyBorder="1" applyAlignment="1">
      <alignment horizontal="left" vertical="center"/>
    </xf>
    <xf numFmtId="49" fontId="24" fillId="3" borderId="0" xfId="0" applyNumberFormat="1" applyFont="1" applyFill="1" applyAlignment="1">
      <alignment horizontal="left" vertical="center" wrapText="1"/>
    </xf>
    <xf numFmtId="0" fontId="19" fillId="0" borderId="10" xfId="0" applyFont="1" applyBorder="1" applyAlignment="1" applyProtection="1">
      <alignment vertical="top" wrapText="1"/>
      <protection locked="0"/>
    </xf>
    <xf numFmtId="0" fontId="19" fillId="0" borderId="12" xfId="0" applyFont="1" applyBorder="1" applyAlignment="1" applyProtection="1">
      <alignment vertical="top" wrapText="1"/>
      <protection locked="0"/>
    </xf>
    <xf numFmtId="0" fontId="19" fillId="0" borderId="11" xfId="0" applyFont="1" applyBorder="1" applyAlignment="1" applyProtection="1">
      <alignment vertical="top" wrapText="1"/>
      <protection locked="0"/>
    </xf>
    <xf numFmtId="0" fontId="19" fillId="3" borderId="15" xfId="0" applyFont="1" applyFill="1" applyBorder="1" applyAlignment="1">
      <alignment horizontal="right" vertical="center" wrapText="1"/>
    </xf>
    <xf numFmtId="0" fontId="19" fillId="3" borderId="15" xfId="0" applyFont="1" applyFill="1" applyBorder="1" applyAlignment="1">
      <alignment horizontal="right" vertical="center"/>
    </xf>
    <xf numFmtId="3" fontId="19" fillId="0" borderId="13" xfId="0" applyNumberFormat="1" applyFont="1" applyBorder="1" applyAlignment="1" applyProtection="1">
      <alignment horizontal="center" vertical="center"/>
      <protection locked="0"/>
    </xf>
    <xf numFmtId="3" fontId="19" fillId="0" borderId="14" xfId="0" applyNumberFormat="1" applyFont="1" applyBorder="1" applyAlignment="1" applyProtection="1">
      <alignment horizontal="center" vertical="center"/>
      <protection locked="0"/>
    </xf>
    <xf numFmtId="0" fontId="20" fillId="3" borderId="0" xfId="0" applyFont="1" applyFill="1" applyAlignment="1">
      <alignment vertical="center"/>
    </xf>
    <xf numFmtId="0" fontId="24" fillId="3" borderId="0" xfId="0" applyFont="1" applyFill="1" applyAlignment="1">
      <alignment horizontal="left" vertical="center" wrapText="1"/>
    </xf>
    <xf numFmtId="14" fontId="19" fillId="0" borderId="13" xfId="0" applyNumberFormat="1" applyFont="1" applyBorder="1" applyAlignment="1" applyProtection="1">
      <alignment horizontal="center" vertical="center"/>
      <protection locked="0"/>
    </xf>
    <xf numFmtId="14" fontId="19" fillId="0" borderId="14" xfId="0" applyNumberFormat="1" applyFont="1" applyBorder="1" applyAlignment="1" applyProtection="1">
      <alignment horizontal="center" vertical="center"/>
      <protection locked="0"/>
    </xf>
    <xf numFmtId="3" fontId="19" fillId="4" borderId="13" xfId="0" applyNumberFormat="1" applyFont="1" applyFill="1" applyBorder="1" applyAlignment="1">
      <alignment horizontal="center" vertical="center"/>
    </xf>
    <xf numFmtId="3" fontId="19" fillId="4" borderId="14" xfId="0" applyNumberFormat="1" applyFont="1" applyFill="1" applyBorder="1" applyAlignment="1">
      <alignment horizontal="center" vertical="center"/>
    </xf>
    <xf numFmtId="0" fontId="19" fillId="3" borderId="5" xfId="0" applyFont="1" applyFill="1" applyBorder="1" applyAlignment="1">
      <alignment horizontal="right" vertical="center"/>
    </xf>
    <xf numFmtId="0" fontId="27" fillId="6" borderId="1" xfId="0" applyFont="1" applyFill="1" applyBorder="1" applyAlignment="1">
      <alignment horizontal="center" vertical="center"/>
    </xf>
    <xf numFmtId="0" fontId="19" fillId="6" borderId="10" xfId="0" applyFont="1" applyFill="1" applyBorder="1" applyAlignment="1">
      <alignment horizontal="center" vertical="center"/>
    </xf>
    <xf numFmtId="0" fontId="19" fillId="6" borderId="12" xfId="0" applyFont="1" applyFill="1" applyBorder="1" applyAlignment="1">
      <alignment horizontal="center" vertical="center"/>
    </xf>
    <xf numFmtId="0" fontId="19" fillId="6" borderId="11"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26" fillId="3" borderId="0" xfId="0" applyFont="1" applyFill="1" applyAlignment="1">
      <alignment horizontal="center" vertical="center"/>
    </xf>
    <xf numFmtId="14" fontId="19" fillId="3" borderId="0" xfId="0" applyNumberFormat="1" applyFont="1" applyFill="1" applyAlignment="1">
      <alignment horizontal="right" vertical="center"/>
    </xf>
    <xf numFmtId="14" fontId="19" fillId="3" borderId="6" xfId="0" applyNumberFormat="1" applyFont="1" applyFill="1" applyBorder="1" applyAlignment="1">
      <alignment horizontal="right" vertical="center"/>
    </xf>
    <xf numFmtId="49" fontId="19" fillId="3" borderId="0" xfId="0" applyNumberFormat="1" applyFont="1" applyFill="1" applyAlignment="1">
      <alignment horizontal="right" vertical="center" wrapText="1"/>
    </xf>
    <xf numFmtId="49" fontId="19" fillId="3" borderId="6" xfId="0" applyNumberFormat="1" applyFont="1" applyFill="1" applyBorder="1" applyAlignment="1">
      <alignment horizontal="right" vertical="center"/>
    </xf>
    <xf numFmtId="49" fontId="19" fillId="3" borderId="0" xfId="0" applyNumberFormat="1" applyFont="1" applyFill="1" applyAlignment="1">
      <alignment horizontal="right" vertical="center"/>
    </xf>
    <xf numFmtId="49" fontId="19" fillId="0" borderId="1" xfId="0" applyNumberFormat="1" applyFont="1" applyBorder="1" applyAlignment="1" applyProtection="1">
      <alignment horizontal="left" vertical="center" wrapText="1"/>
      <protection locked="0"/>
    </xf>
    <xf numFmtId="49" fontId="19" fillId="0" borderId="10" xfId="0" applyNumberFormat="1" applyFont="1" applyBorder="1" applyAlignment="1" applyProtection="1">
      <alignment horizontal="left" vertical="center" wrapText="1"/>
      <protection locked="0"/>
    </xf>
    <xf numFmtId="49" fontId="19" fillId="0" borderId="12" xfId="0" applyNumberFormat="1" applyFont="1" applyBorder="1" applyAlignment="1" applyProtection="1">
      <alignment horizontal="left" vertical="center" wrapText="1"/>
      <protection locked="0"/>
    </xf>
    <xf numFmtId="49" fontId="19" fillId="0" borderId="11" xfId="0" applyNumberFormat="1" applyFont="1" applyBorder="1" applyAlignment="1" applyProtection="1">
      <alignment horizontal="left" vertical="center" wrapText="1"/>
      <protection locked="0"/>
    </xf>
    <xf numFmtId="49" fontId="24" fillId="3" borderId="8" xfId="0" applyNumberFormat="1" applyFont="1" applyFill="1" applyBorder="1" applyAlignment="1">
      <alignment horizontal="left" vertical="center"/>
    </xf>
    <xf numFmtId="3" fontId="27" fillId="6" borderId="1" xfId="0" applyNumberFormat="1" applyFont="1" applyFill="1" applyBorder="1" applyAlignment="1">
      <alignment horizontal="center" vertical="center"/>
    </xf>
    <xf numFmtId="3" fontId="27" fillId="6" borderId="10" xfId="0" applyNumberFormat="1" applyFont="1" applyFill="1" applyBorder="1" applyAlignment="1">
      <alignment horizontal="center" vertical="center"/>
    </xf>
    <xf numFmtId="3" fontId="27" fillId="6" borderId="11" xfId="0" applyNumberFormat="1" applyFont="1" applyFill="1" applyBorder="1" applyAlignment="1">
      <alignment horizontal="center" vertical="center"/>
    </xf>
    <xf numFmtId="3" fontId="19" fillId="6" borderId="10" xfId="0" applyNumberFormat="1" applyFont="1" applyFill="1" applyBorder="1" applyAlignment="1">
      <alignment horizontal="center" vertical="center"/>
    </xf>
    <xf numFmtId="3" fontId="19" fillId="6" borderId="11" xfId="0" applyNumberFormat="1" applyFont="1" applyFill="1" applyBorder="1" applyAlignment="1">
      <alignment horizontal="center" vertical="center"/>
    </xf>
    <xf numFmtId="0" fontId="27" fillId="3" borderId="0" xfId="0" applyFont="1" applyFill="1" applyAlignment="1">
      <alignment horizontal="left" vertical="center" wrapText="1"/>
    </xf>
    <xf numFmtId="49" fontId="19" fillId="0" borderId="0" xfId="0" applyNumberFormat="1" applyFont="1" applyAlignment="1">
      <alignment horizontal="left" vertical="center"/>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xf>
    <xf numFmtId="0" fontId="19" fillId="0" borderId="0" xfId="0" applyFont="1" applyAlignment="1">
      <alignment vertical="center"/>
    </xf>
    <xf numFmtId="49" fontId="19" fillId="3" borderId="0" xfId="0" applyNumberFormat="1" applyFont="1" applyFill="1" applyAlignment="1">
      <alignment horizontal="center" vertical="center"/>
    </xf>
    <xf numFmtId="49" fontId="19" fillId="3" borderId="6" xfId="0" applyNumberFormat="1" applyFont="1" applyFill="1" applyBorder="1" applyAlignment="1">
      <alignment horizontal="center" vertical="center"/>
    </xf>
    <xf numFmtId="0" fontId="19" fillId="0" borderId="10"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5" borderId="10" xfId="0" applyFont="1" applyFill="1" applyBorder="1" applyAlignment="1" applyProtection="1">
      <alignment horizontal="left" vertical="center"/>
      <protection locked="0"/>
    </xf>
    <xf numFmtId="0" fontId="19" fillId="5" borderId="11" xfId="0" applyFont="1" applyFill="1" applyBorder="1" applyAlignment="1" applyProtection="1">
      <alignment horizontal="left" vertical="center"/>
      <protection locked="0"/>
    </xf>
    <xf numFmtId="0" fontId="19" fillId="5" borderId="1" xfId="0" applyFont="1" applyFill="1" applyBorder="1" applyAlignment="1" applyProtection="1">
      <alignment horizontal="left" vertical="center"/>
      <protection locked="0"/>
    </xf>
    <xf numFmtId="3" fontId="27" fillId="0" borderId="0" xfId="0" applyNumberFormat="1" applyFont="1" applyAlignment="1">
      <alignment horizontal="center" vertical="center"/>
    </xf>
    <xf numFmtId="0" fontId="27" fillId="0" borderId="0" xfId="0" applyFont="1" applyAlignment="1">
      <alignment horizontal="center" vertical="center"/>
    </xf>
    <xf numFmtId="0" fontId="19" fillId="4" borderId="10" xfId="0" applyFont="1" applyFill="1" applyBorder="1" applyAlignment="1">
      <alignment horizontal="left" vertical="center"/>
    </xf>
    <xf numFmtId="0" fontId="19" fillId="4" borderId="12" xfId="0" applyFont="1" applyFill="1" applyBorder="1" applyAlignment="1">
      <alignment horizontal="left" vertical="center"/>
    </xf>
    <xf numFmtId="0" fontId="19" fillId="4" borderId="11" xfId="0" applyFont="1" applyFill="1" applyBorder="1" applyAlignment="1">
      <alignment horizontal="left" vertical="center"/>
    </xf>
    <xf numFmtId="3" fontId="19" fillId="6" borderId="1" xfId="0" applyNumberFormat="1" applyFont="1" applyFill="1" applyBorder="1" applyAlignment="1">
      <alignment horizontal="center" vertical="center"/>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13" xfId="0" applyFont="1" applyFill="1" applyBorder="1" applyAlignment="1">
      <alignment horizontal="center" vertical="center" wrapText="1"/>
    </xf>
    <xf numFmtId="49" fontId="19" fillId="4" borderId="10" xfId="0" applyNumberFormat="1" applyFont="1" applyFill="1" applyBorder="1" applyAlignment="1">
      <alignment horizontal="center" vertical="center"/>
    </xf>
    <xf numFmtId="49" fontId="19" fillId="4" borderId="11"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27" fillId="6" borderId="12" xfId="0" applyFont="1" applyFill="1" applyBorder="1" applyAlignment="1">
      <alignment horizontal="center" vertical="center"/>
    </xf>
    <xf numFmtId="166" fontId="27" fillId="6" borderId="10" xfId="0" applyNumberFormat="1" applyFont="1" applyFill="1" applyBorder="1" applyAlignment="1">
      <alignment horizontal="center" vertical="center"/>
    </xf>
    <xf numFmtId="166" fontId="27" fillId="6" borderId="11" xfId="0" applyNumberFormat="1" applyFont="1" applyFill="1" applyBorder="1" applyAlignment="1">
      <alignment horizontal="center" vertical="center"/>
    </xf>
    <xf numFmtId="49" fontId="29" fillId="4" borderId="10" xfId="0" applyNumberFormat="1" applyFont="1" applyFill="1" applyBorder="1" applyAlignment="1">
      <alignment horizontal="center" vertical="center"/>
    </xf>
    <xf numFmtId="49" fontId="29" fillId="4" borderId="11" xfId="0" applyNumberFormat="1" applyFont="1" applyFill="1" applyBorder="1" applyAlignment="1">
      <alignment horizontal="center" vertical="center"/>
    </xf>
    <xf numFmtId="0" fontId="19" fillId="0" borderId="0" xfId="0" applyFont="1" applyAlignment="1">
      <alignment horizontal="center" vertical="center"/>
    </xf>
    <xf numFmtId="0" fontId="27" fillId="4" borderId="1" xfId="0" applyFont="1" applyFill="1" applyBorder="1" applyAlignment="1">
      <alignment vertical="center" wrapText="1"/>
    </xf>
    <xf numFmtId="0" fontId="19" fillId="4" borderId="1" xfId="0" applyFont="1" applyFill="1" applyBorder="1" applyAlignment="1">
      <alignment horizontal="center" vertical="center" wrapText="1"/>
    </xf>
    <xf numFmtId="49" fontId="19" fillId="3" borderId="1" xfId="0" applyNumberFormat="1" applyFont="1" applyFill="1" applyBorder="1" applyAlignment="1">
      <alignment horizontal="left" vertical="top" wrapText="1"/>
    </xf>
    <xf numFmtId="3" fontId="19" fillId="3" borderId="6" xfId="0" applyNumberFormat="1" applyFont="1" applyFill="1" applyBorder="1" applyAlignment="1">
      <alignment horizontal="center" vertical="top" wrapText="1"/>
    </xf>
    <xf numFmtId="0" fontId="19" fillId="0" borderId="0" xfId="0" applyFont="1" applyAlignment="1">
      <alignment horizontal="left" vertical="center"/>
    </xf>
    <xf numFmtId="49" fontId="28" fillId="3" borderId="0" xfId="0" applyNumberFormat="1" applyFont="1" applyFill="1" applyAlignment="1">
      <alignment horizontal="left" vertical="center" wrapText="1"/>
    </xf>
    <xf numFmtId="3" fontId="19" fillId="3" borderId="0" xfId="0" applyNumberFormat="1" applyFont="1" applyFill="1" applyAlignment="1">
      <alignment horizontal="center" vertical="top" wrapText="1"/>
    </xf>
    <xf numFmtId="49" fontId="27" fillId="3"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1" fillId="0" borderId="1" xfId="0" applyFont="1" applyFill="1" applyBorder="1" applyAlignment="1">
      <alignment horizontal="left" vertical="center"/>
    </xf>
    <xf numFmtId="0" fontId="6" fillId="3" borderId="1" xfId="0" applyFont="1" applyFill="1" applyBorder="1" applyAlignment="1">
      <alignment horizontal="left" vertical="center"/>
    </xf>
    <xf numFmtId="0" fontId="18"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164" fontId="18"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8" fillId="2" borderId="1" xfId="0" applyFont="1" applyFill="1" applyBorder="1" applyAlignment="1">
      <alignment horizontal="left" vertical="center"/>
    </xf>
    <xf numFmtId="49" fontId="29" fillId="3" borderId="5" xfId="0" applyNumberFormat="1" applyFont="1" applyFill="1" applyBorder="1" applyAlignment="1">
      <alignment horizontal="right" vertical="center" wrapText="1"/>
    </xf>
    <xf numFmtId="49" fontId="29" fillId="3" borderId="0" xfId="0" applyNumberFormat="1" applyFont="1" applyFill="1" applyAlignment="1">
      <alignment horizontal="right" vertical="center" wrapText="1"/>
    </xf>
    <xf numFmtId="49" fontId="29" fillId="3" borderId="6" xfId="0" applyNumberFormat="1" applyFont="1" applyFill="1" applyBorder="1" applyAlignment="1">
      <alignment horizontal="right" vertical="center" wrapText="1"/>
    </xf>
    <xf numFmtId="49" fontId="30"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xf>
    <xf numFmtId="49" fontId="29" fillId="3" borderId="7" xfId="0" applyNumberFormat="1" applyFont="1" applyFill="1" applyBorder="1" applyAlignment="1">
      <alignment horizontal="right" vertical="center" wrapText="1"/>
    </xf>
    <xf numFmtId="49" fontId="29" fillId="3" borderId="8" xfId="0" applyNumberFormat="1" applyFont="1" applyFill="1" applyBorder="1" applyAlignment="1">
      <alignment horizontal="right" vertical="center" wrapText="1"/>
    </xf>
    <xf numFmtId="49" fontId="29" fillId="3" borderId="9" xfId="0" applyNumberFormat="1" applyFont="1" applyFill="1" applyBorder="1" applyAlignment="1">
      <alignment horizontal="right" vertical="center" wrapText="1"/>
    </xf>
    <xf numFmtId="49" fontId="29" fillId="3" borderId="2" xfId="0" applyNumberFormat="1" applyFont="1" applyFill="1" applyBorder="1" applyAlignment="1">
      <alignment horizontal="left" vertical="center" wrapText="1"/>
    </xf>
    <xf numFmtId="49" fontId="29" fillId="3" borderId="3" xfId="0" applyNumberFormat="1" applyFont="1" applyFill="1" applyBorder="1" applyAlignment="1">
      <alignment horizontal="left" vertical="center" wrapText="1"/>
    </xf>
    <xf numFmtId="49" fontId="29" fillId="3" borderId="4" xfId="0" applyNumberFormat="1" applyFont="1" applyFill="1" applyBorder="1" applyAlignment="1">
      <alignment horizontal="left" vertical="center" wrapText="1"/>
    </xf>
  </cellXfs>
  <cellStyles count="2">
    <cellStyle name="Link" xfId="1" builtinId="8"/>
    <cellStyle name="Standard" xfId="0" builtinId="0"/>
  </cellStyles>
  <dxfs count="352">
    <dxf>
      <font>
        <color theme="0" tint="-0.14996795556505021"/>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b/>
        <i val="0"/>
        <color rgb="FF339933"/>
      </font>
    </dxf>
    <dxf>
      <font>
        <b/>
        <i val="0"/>
        <color rgb="FFFF0000"/>
      </font>
    </dxf>
    <dxf>
      <font>
        <color rgb="FF006600"/>
      </font>
    </dxf>
    <dxf>
      <font>
        <color rgb="FFC00000"/>
      </font>
    </dxf>
    <dxf>
      <font>
        <color rgb="FFC00000"/>
      </font>
    </dxf>
    <dxf>
      <font>
        <color rgb="FF006600"/>
      </font>
    </dxf>
    <dxf>
      <font>
        <color rgb="FF006600"/>
      </font>
    </dxf>
    <dxf>
      <font>
        <color rgb="FFC00000"/>
      </font>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lutionsch.sharepoint.com/sites/000291/Shared%20Documents/VZPM.ZERT/Customer%20Docs/Antr&#228;ge%20und%20Rezert%20Antr&#228;ge/VZPM_PMLA-C_Rezertifizierungsantrag_V8.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an-/Documents/VZPM/Projekte/CH-IPMA%20ICR4-ICB4/TP%20Prozesse/Lieferobjekte/Rezertifizierung/Input/VZPM_PMLA-C_Rezertifizierungsantrag_V7.8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19">
          <cell r="B19" t="str">
            <v>A</v>
          </cell>
        </row>
        <row r="20">
          <cell r="B20" t="str">
            <v>B</v>
          </cell>
        </row>
        <row r="21">
          <cell r="B21" t="str">
            <v>C</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5">
          <cell r="B35" t="str">
            <v>Level B - Certified Senior Project Manager</v>
          </cell>
        </row>
        <row r="36">
          <cell r="B36" t="str">
            <v>Level B - Certified Senior Programme Manager</v>
          </cell>
        </row>
        <row r="37">
          <cell r="B37" t="str">
            <v>Level B - Certified Senior Portfolio Manager</v>
          </cell>
        </row>
        <row r="40">
          <cell r="B40" t="str">
            <v>Deutsch</v>
          </cell>
        </row>
        <row r="41">
          <cell r="B41" t="str">
            <v>Englisch</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9">
          <cell r="B69" t="str">
            <v>sign. Maja Schütz</v>
          </cell>
        </row>
        <row r="70">
          <cell r="B70" t="str">
            <v>sign. Jean-Pierre Widmann</v>
          </cell>
        </row>
        <row r="73">
          <cell r="B73" t="str">
            <v>Co-Projektleiter</v>
          </cell>
        </row>
        <row r="74">
          <cell r="B74" t="str">
            <v>Auftraggeber</v>
          </cell>
        </row>
        <row r="76">
          <cell r="B76" t="str">
            <v>Leiter PMO</v>
          </cell>
        </row>
        <row r="77">
          <cell r="B77" t="str">
            <v>Mitglied Lenkungsausschuss</v>
          </cell>
        </row>
        <row r="79">
          <cell r="B79" t="str">
            <v>Projektcontroller</v>
          </cell>
        </row>
        <row r="80">
          <cell r="B80" t="str">
            <v>Qualitätsmanager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showGridLines="0" tabSelected="1" zoomScaleNormal="100" workbookViewId="0"/>
  </sheetViews>
  <sheetFormatPr baseColWidth="10" defaultColWidth="11.42578125" defaultRowHeight="11.25" x14ac:dyDescent="0.25"/>
  <cols>
    <col min="1" max="1" width="1.7109375" style="74" customWidth="1"/>
    <col min="2" max="2" width="29.7109375" style="74" customWidth="1"/>
    <col min="3" max="3" width="60.7109375" style="74" customWidth="1"/>
    <col min="4" max="4" width="1.7109375" style="73" customWidth="1"/>
    <col min="5" max="5" width="1.7109375" style="72" customWidth="1"/>
    <col min="6" max="16384" width="11.42578125" style="74"/>
  </cols>
  <sheetData>
    <row r="1" spans="1:14" s="73" customFormat="1" x14ac:dyDescent="0.25">
      <c r="A1" s="69"/>
      <c r="B1" s="70"/>
      <c r="C1" s="70"/>
      <c r="D1" s="71"/>
      <c r="E1" s="72"/>
      <c r="F1" s="74"/>
      <c r="G1" s="74"/>
      <c r="H1" s="74"/>
      <c r="I1" s="74"/>
      <c r="J1" s="74"/>
      <c r="K1" s="74"/>
      <c r="L1" s="74"/>
    </row>
    <row r="2" spans="1:14" s="73" customFormat="1" x14ac:dyDescent="0.25">
      <c r="A2" s="75"/>
      <c r="B2" s="275" t="s">
        <v>1385</v>
      </c>
      <c r="C2" s="275"/>
      <c r="D2" s="77"/>
      <c r="E2" s="72"/>
      <c r="F2" s="74"/>
      <c r="G2" s="74"/>
      <c r="H2" s="74"/>
      <c r="I2" s="74"/>
      <c r="J2" s="74"/>
      <c r="K2" s="74"/>
      <c r="L2" s="74"/>
    </row>
    <row r="3" spans="1:14" s="73" customFormat="1" x14ac:dyDescent="0.25">
      <c r="A3" s="75"/>
      <c r="B3" s="76"/>
      <c r="C3" s="87"/>
      <c r="D3" s="77"/>
      <c r="E3" s="72"/>
      <c r="F3" s="74"/>
      <c r="G3" s="74"/>
      <c r="H3" s="74"/>
      <c r="I3" s="74"/>
      <c r="J3" s="74"/>
      <c r="K3" s="74"/>
      <c r="L3" s="74"/>
    </row>
    <row r="4" spans="1:14" s="73" customFormat="1" ht="131.25" customHeight="1" x14ac:dyDescent="0.25">
      <c r="A4" s="75"/>
      <c r="B4" s="82" t="s">
        <v>1386</v>
      </c>
      <c r="C4" s="88" t="s">
        <v>1387</v>
      </c>
      <c r="D4" s="77"/>
      <c r="E4" s="72"/>
      <c r="F4" s="74"/>
      <c r="G4" s="74"/>
      <c r="H4" s="74"/>
      <c r="I4" s="74"/>
      <c r="J4" s="74"/>
      <c r="K4" s="74"/>
      <c r="L4" s="74"/>
    </row>
    <row r="5" spans="1:14" s="73" customFormat="1" x14ac:dyDescent="0.25">
      <c r="A5" s="75"/>
      <c r="B5" s="82"/>
      <c r="C5" s="89"/>
      <c r="D5" s="77"/>
      <c r="E5" s="72"/>
      <c r="F5" s="74"/>
      <c r="G5" s="74"/>
      <c r="H5" s="74"/>
      <c r="I5" s="74"/>
      <c r="J5" s="74"/>
      <c r="K5" s="74"/>
      <c r="L5" s="74"/>
    </row>
    <row r="6" spans="1:14" s="73" customFormat="1" ht="165.75" customHeight="1" x14ac:dyDescent="0.25">
      <c r="A6" s="75"/>
      <c r="B6" s="82" t="s">
        <v>1384</v>
      </c>
      <c r="C6" s="88" t="s">
        <v>1388</v>
      </c>
      <c r="D6" s="77"/>
      <c r="E6" s="72"/>
      <c r="F6" s="74"/>
      <c r="G6" s="74"/>
      <c r="H6" s="74"/>
      <c r="I6" s="74"/>
      <c r="J6" s="74"/>
      <c r="K6" s="74"/>
      <c r="L6" s="74"/>
    </row>
    <row r="7" spans="1:14" s="73" customFormat="1" x14ac:dyDescent="0.25">
      <c r="A7" s="75"/>
      <c r="B7" s="82"/>
      <c r="C7" s="89"/>
      <c r="D7" s="77"/>
      <c r="E7" s="72"/>
      <c r="F7" s="74"/>
      <c r="G7" s="74"/>
      <c r="H7" s="74"/>
      <c r="I7" s="74"/>
      <c r="J7" s="74"/>
      <c r="K7" s="74"/>
      <c r="L7" s="74"/>
    </row>
    <row r="8" spans="1:14" s="73" customFormat="1" ht="98.25" customHeight="1" x14ac:dyDescent="0.25">
      <c r="A8" s="75"/>
      <c r="B8" s="82" t="s">
        <v>1213</v>
      </c>
      <c r="C8" s="88" t="s">
        <v>1389</v>
      </c>
      <c r="D8" s="77"/>
      <c r="E8" s="72"/>
      <c r="F8" s="74"/>
      <c r="G8" s="74"/>
      <c r="H8" s="74"/>
      <c r="I8" s="74"/>
      <c r="J8" s="74"/>
      <c r="K8" s="74"/>
      <c r="L8" s="74"/>
    </row>
    <row r="9" spans="1:14" s="73" customFormat="1" x14ac:dyDescent="0.25">
      <c r="A9" s="75"/>
      <c r="B9" s="82"/>
      <c r="C9" s="81"/>
      <c r="D9" s="77"/>
      <c r="E9" s="72"/>
      <c r="F9" s="74"/>
      <c r="G9" s="74"/>
      <c r="H9" s="74"/>
      <c r="I9" s="74"/>
      <c r="J9" s="74"/>
      <c r="K9" s="74"/>
      <c r="L9" s="74"/>
    </row>
    <row r="10" spans="1:14" s="73" customFormat="1" ht="321.75" customHeight="1" x14ac:dyDescent="0.25">
      <c r="A10" s="75"/>
      <c r="B10" s="82" t="s">
        <v>1212</v>
      </c>
      <c r="C10" s="88" t="s">
        <v>1390</v>
      </c>
      <c r="D10" s="77"/>
      <c r="E10" s="72"/>
      <c r="F10" s="74"/>
      <c r="G10" s="74"/>
      <c r="H10" s="74"/>
      <c r="I10" s="74"/>
      <c r="J10" s="74"/>
      <c r="K10" s="74"/>
      <c r="L10" s="74"/>
    </row>
    <row r="11" spans="1:14" s="73" customFormat="1" x14ac:dyDescent="0.25">
      <c r="A11" s="75"/>
      <c r="B11" s="82"/>
      <c r="C11" s="90"/>
      <c r="D11" s="77"/>
      <c r="E11" s="72"/>
      <c r="F11" s="74"/>
      <c r="G11" s="74"/>
      <c r="H11" s="74"/>
      <c r="I11" s="74"/>
      <c r="J11" s="74"/>
      <c r="K11" s="74"/>
      <c r="L11" s="74"/>
    </row>
    <row r="12" spans="1:14" s="265" customFormat="1" ht="75" customHeight="1" x14ac:dyDescent="0.25">
      <c r="A12" s="260"/>
      <c r="B12" s="261" t="s">
        <v>294</v>
      </c>
      <c r="C12" s="262" t="s">
        <v>1391</v>
      </c>
      <c r="D12" s="263"/>
      <c r="E12" s="264"/>
      <c r="H12" s="266"/>
      <c r="I12" s="266"/>
      <c r="J12" s="266"/>
      <c r="K12" s="266"/>
      <c r="L12" s="266"/>
      <c r="M12" s="266"/>
      <c r="N12" s="266"/>
    </row>
    <row r="13" spans="1:14" s="73" customFormat="1" x14ac:dyDescent="0.25">
      <c r="A13" s="75"/>
      <c r="B13" s="82"/>
      <c r="C13" s="90"/>
      <c r="D13" s="77"/>
      <c r="E13" s="72"/>
      <c r="F13" s="74"/>
      <c r="G13" s="74"/>
      <c r="H13" s="74"/>
      <c r="I13" s="74"/>
      <c r="J13" s="74"/>
      <c r="K13" s="74"/>
      <c r="L13" s="74"/>
    </row>
    <row r="14" spans="1:14" s="265" customFormat="1" ht="55.5" customHeight="1" x14ac:dyDescent="0.25">
      <c r="A14" s="260"/>
      <c r="B14" s="261" t="s">
        <v>768</v>
      </c>
      <c r="C14" s="267" t="s">
        <v>1392</v>
      </c>
      <c r="D14" s="263"/>
      <c r="E14" s="264"/>
      <c r="H14" s="266"/>
      <c r="I14" s="266"/>
      <c r="J14" s="266"/>
      <c r="K14" s="266"/>
      <c r="L14" s="266"/>
      <c r="M14" s="266"/>
      <c r="N14" s="266"/>
    </row>
    <row r="15" spans="1:14" s="73" customFormat="1" x14ac:dyDescent="0.25">
      <c r="A15" s="75"/>
      <c r="B15" s="82"/>
      <c r="C15" s="90"/>
      <c r="D15" s="77"/>
      <c r="E15" s="72"/>
      <c r="F15" s="74"/>
      <c r="G15" s="74"/>
      <c r="H15" s="74"/>
      <c r="I15" s="74"/>
      <c r="J15" s="74"/>
      <c r="K15" s="74"/>
      <c r="L15" s="74"/>
    </row>
    <row r="16" spans="1:14" s="73" customFormat="1" ht="53.25" customHeight="1" x14ac:dyDescent="0.25">
      <c r="A16" s="75"/>
      <c r="B16" s="82" t="s">
        <v>1357</v>
      </c>
      <c r="C16" s="88" t="s">
        <v>1393</v>
      </c>
      <c r="D16" s="77"/>
      <c r="E16" s="72"/>
      <c r="F16" s="74"/>
      <c r="G16" s="74"/>
      <c r="H16" s="74"/>
      <c r="I16" s="74"/>
      <c r="J16" s="74"/>
      <c r="K16" s="74"/>
      <c r="L16" s="74"/>
    </row>
    <row r="17" spans="1:12" s="73" customFormat="1" x14ac:dyDescent="0.25">
      <c r="A17" s="78"/>
      <c r="B17" s="79"/>
      <c r="C17" s="79"/>
      <c r="D17" s="80"/>
      <c r="E17" s="72"/>
      <c r="F17" s="74"/>
      <c r="G17" s="74"/>
      <c r="H17" s="74"/>
      <c r="I17" s="74"/>
      <c r="J17" s="74"/>
      <c r="K17" s="74"/>
      <c r="L17" s="74"/>
    </row>
    <row r="18" spans="1:12" s="73" customFormat="1" x14ac:dyDescent="0.25">
      <c r="A18" s="74"/>
      <c r="B18" s="74"/>
      <c r="C18" s="74"/>
      <c r="E18" s="72"/>
      <c r="F18" s="74"/>
      <c r="G18" s="74"/>
      <c r="H18" s="74"/>
      <c r="I18" s="74"/>
      <c r="J18" s="74"/>
      <c r="K18" s="74"/>
      <c r="L18" s="74"/>
    </row>
  </sheetData>
  <sheetProtection algorithmName="SHA-512" hashValue="6ECd53Q2NhRnGSyakuIbo4f05St41M2sU7/Q0OmuiiH9cp7CLvN44aOfjYThWvhDMzokCHNUgyzo5SYOUdPKdw==" saltValue="CjAYE8gOZfC0+oZLlgYwmA=="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A, B et C
Demande de recertification
Indications pour complèter&amp;R&amp;G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ED9C-F7DA-479A-A5B6-B36F883DE624}">
  <sheetPr>
    <pageSetUpPr fitToPage="1"/>
  </sheetPr>
  <dimension ref="A1:O3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50.7109375" style="6" customWidth="1"/>
    <col min="4" max="4" width="10.7109375" style="6" customWidth="1"/>
    <col min="5" max="5" width="6.7109375" style="126" customWidth="1"/>
    <col min="6" max="6" width="15.7109375" style="7" customWidth="1"/>
    <col min="7" max="7" width="10.7109375" style="126" customWidth="1"/>
    <col min="8" max="8" width="7.7109375" style="126" customWidth="1"/>
    <col min="9" max="9" width="10.7109375" style="126" customWidth="1"/>
    <col min="10" max="10" width="7.7109375" style="126" customWidth="1"/>
    <col min="11" max="11" width="1.7109375" style="6" customWidth="1"/>
    <col min="12" max="16384" width="11.42578125" style="6"/>
  </cols>
  <sheetData>
    <row r="1" spans="1:15" s="7" customFormat="1" ht="9.9499999999999993" customHeight="1" x14ac:dyDescent="0.25">
      <c r="A1" s="11"/>
      <c r="B1" s="12"/>
      <c r="C1" s="12"/>
      <c r="D1" s="12"/>
      <c r="E1" s="234"/>
      <c r="F1" s="193"/>
      <c r="G1" s="234"/>
      <c r="H1" s="234"/>
      <c r="I1" s="234"/>
      <c r="J1" s="234"/>
      <c r="K1" s="177"/>
      <c r="L1" s="6"/>
      <c r="M1" s="6"/>
      <c r="N1" s="6"/>
      <c r="O1" s="6"/>
    </row>
    <row r="2" spans="1:15" s="7" customFormat="1" ht="18" customHeight="1" x14ac:dyDescent="0.25">
      <c r="A2" s="14"/>
      <c r="B2" s="278" t="s">
        <v>1312</v>
      </c>
      <c r="C2" s="278"/>
      <c r="D2" s="278"/>
      <c r="E2" s="278"/>
      <c r="F2" s="278"/>
      <c r="G2" s="278"/>
      <c r="H2" s="278"/>
      <c r="I2" s="278"/>
      <c r="J2" s="278"/>
      <c r="K2" s="166"/>
      <c r="L2" s="6"/>
      <c r="M2" s="6"/>
      <c r="N2" s="6"/>
      <c r="O2" s="6"/>
    </row>
    <row r="3" spans="1:15" s="7" customFormat="1" ht="9.9499999999999993" customHeight="1" x14ac:dyDescent="0.25">
      <c r="A3" s="14"/>
      <c r="B3" s="15"/>
      <c r="C3" s="16"/>
      <c r="D3" s="16"/>
      <c r="E3" s="154"/>
      <c r="F3" s="22"/>
      <c r="G3" s="154"/>
      <c r="H3" s="154"/>
      <c r="I3" s="154"/>
      <c r="J3" s="154"/>
      <c r="K3" s="166"/>
      <c r="L3" s="6"/>
      <c r="M3" s="6"/>
      <c r="N3" s="6"/>
      <c r="O3" s="6"/>
    </row>
    <row r="4" spans="1:15" s="7" customFormat="1" ht="27.95" customHeight="1" x14ac:dyDescent="0.25">
      <c r="A4" s="235"/>
      <c r="B4" s="330" t="s">
        <v>1314</v>
      </c>
      <c r="C4" s="330"/>
      <c r="D4" s="330"/>
      <c r="E4" s="330"/>
      <c r="F4" s="330"/>
      <c r="G4" s="330"/>
      <c r="H4" s="330"/>
      <c r="I4" s="330"/>
      <c r="J4" s="330"/>
      <c r="K4" s="166"/>
      <c r="L4" s="6"/>
      <c r="M4" s="6"/>
      <c r="N4" s="6"/>
      <c r="O4" s="6"/>
    </row>
    <row r="5" spans="1:15" s="7" customFormat="1" ht="18" customHeight="1" x14ac:dyDescent="0.25">
      <c r="A5" s="14"/>
      <c r="B5" s="15"/>
      <c r="C5" s="16"/>
      <c r="D5" s="16"/>
      <c r="E5" s="154"/>
      <c r="F5" s="157" t="s">
        <v>780</v>
      </c>
      <c r="G5" s="154"/>
      <c r="H5" s="154"/>
      <c r="I5" s="154"/>
      <c r="J5" s="154"/>
      <c r="K5" s="166"/>
      <c r="L5" s="6"/>
      <c r="M5" s="6"/>
      <c r="N5" s="6"/>
      <c r="O5" s="6"/>
    </row>
    <row r="6" spans="1:15" s="7" customFormat="1" ht="18" customHeight="1" x14ac:dyDescent="0.25">
      <c r="A6" s="14"/>
      <c r="B6" s="84" t="s">
        <v>1315</v>
      </c>
      <c r="C6" s="280"/>
      <c r="D6" s="280"/>
      <c r="E6" s="154" t="s">
        <v>345</v>
      </c>
      <c r="F6" s="236"/>
      <c r="G6" s="325" t="s">
        <v>1241</v>
      </c>
      <c r="H6" s="333">
        <f>ROUND(((F7-F6)/365)*30,0)</f>
        <v>0</v>
      </c>
      <c r="I6" s="325" t="s">
        <v>1242</v>
      </c>
      <c r="J6" s="327"/>
      <c r="K6" s="166"/>
      <c r="L6" s="6"/>
      <c r="M6" s="6"/>
      <c r="N6" s="6"/>
      <c r="O6" s="6"/>
    </row>
    <row r="7" spans="1:15" s="7" customFormat="1" ht="18" customHeight="1" x14ac:dyDescent="0.25">
      <c r="A7" s="14"/>
      <c r="B7" s="84" t="s">
        <v>1316</v>
      </c>
      <c r="C7" s="280"/>
      <c r="D7" s="280"/>
      <c r="E7" s="154" t="s">
        <v>346</v>
      </c>
      <c r="F7" s="236"/>
      <c r="G7" s="326"/>
      <c r="H7" s="334" t="e">
        <f>ROUND(((#REF!-#REF!)/365)*30,0)</f>
        <v>#REF!</v>
      </c>
      <c r="I7" s="326"/>
      <c r="J7" s="328"/>
      <c r="K7" s="166"/>
      <c r="L7" s="6"/>
      <c r="M7" s="6"/>
      <c r="N7" s="6"/>
      <c r="O7" s="6"/>
    </row>
    <row r="8" spans="1:15" s="7" customFormat="1" ht="8.1" customHeight="1" x14ac:dyDescent="0.25">
      <c r="A8" s="14"/>
      <c r="B8" s="15"/>
      <c r="C8" s="16"/>
      <c r="D8" s="16"/>
      <c r="E8" s="154"/>
      <c r="F8" s="22"/>
      <c r="G8" s="154"/>
      <c r="H8" s="154"/>
      <c r="I8" s="154"/>
      <c r="J8" s="154"/>
      <c r="K8" s="166"/>
      <c r="L8" s="6"/>
      <c r="M8" s="6"/>
      <c r="N8" s="6"/>
      <c r="O8" s="6"/>
    </row>
    <row r="9" spans="1:15" s="7" customFormat="1" ht="18" customHeight="1" x14ac:dyDescent="0.25">
      <c r="A9" s="14"/>
      <c r="B9" s="84" t="s">
        <v>1315</v>
      </c>
      <c r="C9" s="280"/>
      <c r="D9" s="280"/>
      <c r="E9" s="154" t="s">
        <v>345</v>
      </c>
      <c r="F9" s="236"/>
      <c r="G9" s="325" t="s">
        <v>1241</v>
      </c>
      <c r="H9" s="333">
        <f>ROUND(((F10-F9)/365)*30,0)</f>
        <v>0</v>
      </c>
      <c r="I9" s="325" t="s">
        <v>1242</v>
      </c>
      <c r="J9" s="327"/>
      <c r="K9" s="166"/>
      <c r="L9" s="6"/>
      <c r="M9" s="6"/>
      <c r="N9" s="6"/>
      <c r="O9" s="6"/>
    </row>
    <row r="10" spans="1:15" s="7" customFormat="1" ht="18" customHeight="1" x14ac:dyDescent="0.25">
      <c r="A10" s="14"/>
      <c r="B10" s="84" t="s">
        <v>1316</v>
      </c>
      <c r="C10" s="280"/>
      <c r="D10" s="280"/>
      <c r="E10" s="154" t="s">
        <v>346</v>
      </c>
      <c r="F10" s="236"/>
      <c r="G10" s="326"/>
      <c r="H10" s="334" t="e">
        <f>ROUND(((#REF!-#REF!)/365)*30,0)</f>
        <v>#REF!</v>
      </c>
      <c r="I10" s="326"/>
      <c r="J10" s="328"/>
      <c r="K10" s="166"/>
      <c r="L10" s="6"/>
      <c r="M10" s="6"/>
      <c r="N10" s="6"/>
      <c r="O10" s="6"/>
    </row>
    <row r="11" spans="1:15" s="7" customFormat="1" ht="8.1" customHeight="1" x14ac:dyDescent="0.25">
      <c r="A11" s="14"/>
      <c r="B11" s="15"/>
      <c r="C11" s="16"/>
      <c r="D11" s="16"/>
      <c r="E11" s="154"/>
      <c r="F11" s="22"/>
      <c r="G11" s="154"/>
      <c r="H11" s="154"/>
      <c r="I11" s="154"/>
      <c r="J11" s="154"/>
      <c r="K11" s="166"/>
      <c r="L11" s="6"/>
      <c r="M11" s="6"/>
      <c r="N11" s="6"/>
      <c r="O11" s="6"/>
    </row>
    <row r="12" spans="1:15" s="7" customFormat="1" ht="18" customHeight="1" x14ac:dyDescent="0.25">
      <c r="A12" s="14"/>
      <c r="B12" s="84" t="s">
        <v>1315</v>
      </c>
      <c r="C12" s="280"/>
      <c r="D12" s="280"/>
      <c r="E12" s="154" t="s">
        <v>345</v>
      </c>
      <c r="F12" s="236"/>
      <c r="G12" s="325" t="s">
        <v>1241</v>
      </c>
      <c r="H12" s="333">
        <f>ROUND(((F13-F12)/365)*30,0)</f>
        <v>0</v>
      </c>
      <c r="I12" s="325" t="s">
        <v>1242</v>
      </c>
      <c r="J12" s="327"/>
      <c r="K12" s="166"/>
      <c r="L12" s="6"/>
      <c r="M12" s="6"/>
      <c r="N12" s="6"/>
      <c r="O12" s="6"/>
    </row>
    <row r="13" spans="1:15" s="7" customFormat="1" ht="18" customHeight="1" x14ac:dyDescent="0.25">
      <c r="A13" s="14"/>
      <c r="B13" s="84" t="s">
        <v>1316</v>
      </c>
      <c r="C13" s="280"/>
      <c r="D13" s="280"/>
      <c r="E13" s="154" t="s">
        <v>346</v>
      </c>
      <c r="F13" s="236"/>
      <c r="G13" s="326"/>
      <c r="H13" s="334" t="e">
        <f>ROUND(((#REF!-#REF!)/365)*30,0)</f>
        <v>#REF!</v>
      </c>
      <c r="I13" s="326"/>
      <c r="J13" s="328"/>
      <c r="K13" s="166"/>
      <c r="L13" s="6"/>
      <c r="M13" s="6"/>
      <c r="N13" s="6"/>
      <c r="O13" s="6"/>
    </row>
    <row r="14" spans="1:15" s="7" customFormat="1" ht="8.1" customHeight="1" x14ac:dyDescent="0.25">
      <c r="A14" s="14"/>
      <c r="B14" s="15"/>
      <c r="C14" s="16"/>
      <c r="D14" s="16"/>
      <c r="E14" s="154"/>
      <c r="F14" s="22"/>
      <c r="G14" s="154"/>
      <c r="H14" s="154"/>
      <c r="I14" s="154"/>
      <c r="J14" s="154"/>
      <c r="K14" s="166"/>
      <c r="L14" s="6"/>
      <c r="M14" s="6"/>
      <c r="N14" s="6"/>
      <c r="O14" s="6"/>
    </row>
    <row r="15" spans="1:15" s="7" customFormat="1" ht="18" customHeight="1" x14ac:dyDescent="0.25">
      <c r="A15" s="14"/>
      <c r="B15" s="84" t="s">
        <v>1315</v>
      </c>
      <c r="C15" s="288"/>
      <c r="D15" s="290"/>
      <c r="E15" s="154" t="s">
        <v>345</v>
      </c>
      <c r="F15" s="236"/>
      <c r="G15" s="325" t="s">
        <v>1241</v>
      </c>
      <c r="H15" s="333">
        <f>ROUND(((F16-F15)/365)*30,0)</f>
        <v>0</v>
      </c>
      <c r="I15" s="325" t="s">
        <v>1242</v>
      </c>
      <c r="J15" s="327"/>
      <c r="K15" s="166"/>
      <c r="L15" s="6"/>
      <c r="M15" s="6"/>
      <c r="N15" s="6"/>
      <c r="O15" s="6"/>
    </row>
    <row r="16" spans="1:15" s="7" customFormat="1" ht="18" customHeight="1" x14ac:dyDescent="0.25">
      <c r="A16" s="14"/>
      <c r="B16" s="84" t="s">
        <v>1316</v>
      </c>
      <c r="C16" s="288"/>
      <c r="D16" s="290"/>
      <c r="E16" s="154" t="s">
        <v>346</v>
      </c>
      <c r="F16" s="236"/>
      <c r="G16" s="326"/>
      <c r="H16" s="334"/>
      <c r="I16" s="326"/>
      <c r="J16" s="328"/>
      <c r="K16" s="166"/>
      <c r="L16" s="6"/>
      <c r="M16" s="6"/>
      <c r="N16" s="6"/>
      <c r="O16" s="6"/>
    </row>
    <row r="17" spans="1:15" s="7" customFormat="1" ht="8.1" customHeight="1" x14ac:dyDescent="0.25">
      <c r="A17" s="14"/>
      <c r="B17" s="15"/>
      <c r="C17" s="16"/>
      <c r="D17" s="16"/>
      <c r="E17" s="154"/>
      <c r="F17" s="22"/>
      <c r="G17" s="154"/>
      <c r="H17" s="154"/>
      <c r="I17" s="154"/>
      <c r="J17" s="154"/>
      <c r="K17" s="166"/>
      <c r="L17" s="6"/>
      <c r="M17" s="6"/>
      <c r="N17" s="6"/>
      <c r="O17" s="6"/>
    </row>
    <row r="18" spans="1:15" s="7" customFormat="1" ht="18" customHeight="1" x14ac:dyDescent="0.25">
      <c r="A18" s="14"/>
      <c r="B18" s="84" t="s">
        <v>1315</v>
      </c>
      <c r="C18" s="288"/>
      <c r="D18" s="290"/>
      <c r="E18" s="154" t="s">
        <v>345</v>
      </c>
      <c r="F18" s="236"/>
      <c r="G18" s="325" t="s">
        <v>1241</v>
      </c>
      <c r="H18" s="333">
        <f>ROUND(((F19-F18)/365)*30,0)</f>
        <v>0</v>
      </c>
      <c r="I18" s="325" t="s">
        <v>1242</v>
      </c>
      <c r="J18" s="327"/>
      <c r="K18" s="166"/>
      <c r="L18" s="6"/>
      <c r="M18" s="6"/>
      <c r="N18" s="6"/>
      <c r="O18" s="6"/>
    </row>
    <row r="19" spans="1:15" s="7" customFormat="1" ht="18" customHeight="1" x14ac:dyDescent="0.25">
      <c r="A19" s="14"/>
      <c r="B19" s="84" t="s">
        <v>1316</v>
      </c>
      <c r="C19" s="288"/>
      <c r="D19" s="290"/>
      <c r="E19" s="154" t="s">
        <v>346</v>
      </c>
      <c r="F19" s="236"/>
      <c r="G19" s="326"/>
      <c r="H19" s="334"/>
      <c r="I19" s="326"/>
      <c r="J19" s="328"/>
      <c r="K19" s="166"/>
      <c r="L19" s="6"/>
      <c r="M19" s="6"/>
      <c r="N19" s="6"/>
      <c r="O19" s="6"/>
    </row>
    <row r="20" spans="1:15" s="7" customFormat="1" ht="9.9499999999999993" customHeight="1" x14ac:dyDescent="0.25">
      <c r="A20" s="14"/>
      <c r="B20" s="15"/>
      <c r="C20" s="16"/>
      <c r="D20" s="16"/>
      <c r="E20" s="154"/>
      <c r="F20" s="22"/>
      <c r="G20" s="154"/>
      <c r="H20" s="154"/>
      <c r="I20" s="154"/>
      <c r="J20" s="154"/>
      <c r="K20" s="166"/>
      <c r="L20" s="6"/>
      <c r="M20" s="6"/>
      <c r="N20" s="6"/>
      <c r="O20" s="6"/>
    </row>
    <row r="21" spans="1:15" s="7" customFormat="1" ht="18" customHeight="1" x14ac:dyDescent="0.25">
      <c r="A21" s="14"/>
      <c r="B21" s="84"/>
      <c r="C21" s="85"/>
      <c r="D21" s="85"/>
      <c r="E21" s="154"/>
      <c r="F21" s="168"/>
      <c r="G21" s="238" t="s">
        <v>1303</v>
      </c>
      <c r="H21" s="230">
        <f>SUM(H6+H9+H12+H15+H18)</f>
        <v>0</v>
      </c>
      <c r="I21" s="154"/>
      <c r="J21" s="239"/>
      <c r="K21" s="166"/>
      <c r="L21" s="6"/>
      <c r="M21" s="6"/>
      <c r="N21" s="6"/>
      <c r="O21" s="6"/>
    </row>
    <row r="22" spans="1:15" s="7" customFormat="1" ht="9.9499999999999993" customHeight="1" x14ac:dyDescent="0.25">
      <c r="A22" s="19"/>
      <c r="B22" s="233"/>
      <c r="C22" s="233"/>
      <c r="D22" s="233"/>
      <c r="E22" s="240"/>
      <c r="F22" s="199"/>
      <c r="G22" s="240"/>
      <c r="H22" s="240"/>
      <c r="I22" s="240"/>
      <c r="J22" s="240"/>
      <c r="K22" s="178"/>
      <c r="L22" s="6"/>
      <c r="M22" s="6"/>
      <c r="N22" s="6"/>
      <c r="O22" s="6"/>
    </row>
    <row r="23" spans="1:15" s="7" customFormat="1" ht="9.9499999999999993" customHeight="1" x14ac:dyDescent="0.25">
      <c r="A23" s="6"/>
      <c r="B23" s="6"/>
      <c r="C23" s="6"/>
      <c r="D23" s="6"/>
      <c r="E23" s="126"/>
      <c r="G23" s="126"/>
      <c r="H23" s="126"/>
      <c r="I23" s="126"/>
      <c r="J23" s="126"/>
      <c r="K23" s="6"/>
      <c r="L23" s="6"/>
      <c r="M23" s="6"/>
      <c r="N23" s="6"/>
      <c r="O23" s="6"/>
    </row>
    <row r="24" spans="1:15" ht="9.9499999999999993" customHeight="1" x14ac:dyDescent="0.25">
      <c r="A24" s="11"/>
      <c r="B24" s="12"/>
      <c r="C24" s="12"/>
      <c r="D24" s="12"/>
      <c r="E24" s="234"/>
      <c r="F24" s="193"/>
      <c r="G24" s="234"/>
      <c r="H24" s="234"/>
      <c r="I24" s="234"/>
      <c r="J24" s="234"/>
      <c r="K24" s="177"/>
    </row>
    <row r="25" spans="1:15" ht="18" customHeight="1" x14ac:dyDescent="0.25">
      <c r="A25" s="14"/>
      <c r="B25" s="278" t="s">
        <v>1313</v>
      </c>
      <c r="C25" s="278"/>
      <c r="D25" s="278"/>
      <c r="E25" s="278"/>
      <c r="F25" s="278"/>
      <c r="G25" s="278"/>
      <c r="H25" s="278"/>
      <c r="I25" s="278"/>
      <c r="J25" s="278"/>
      <c r="K25" s="166"/>
    </row>
    <row r="26" spans="1:15" ht="9.9499999999999993" customHeight="1" x14ac:dyDescent="0.25">
      <c r="A26" s="14"/>
      <c r="B26" s="15"/>
      <c r="C26" s="16"/>
      <c r="D26" s="16"/>
      <c r="E26" s="154"/>
      <c r="F26" s="22"/>
      <c r="G26" s="154"/>
      <c r="H26" s="154"/>
      <c r="I26" s="154"/>
      <c r="J26" s="154"/>
      <c r="K26" s="166"/>
    </row>
    <row r="27" spans="1:15" ht="27.95" customHeight="1" x14ac:dyDescent="0.25">
      <c r="A27" s="235"/>
      <c r="B27" s="330" t="s">
        <v>1317</v>
      </c>
      <c r="C27" s="330"/>
      <c r="D27" s="330"/>
      <c r="E27" s="330"/>
      <c r="F27" s="330"/>
      <c r="G27" s="330"/>
      <c r="H27" s="330"/>
      <c r="I27" s="330"/>
      <c r="J27" s="330"/>
      <c r="K27" s="166"/>
    </row>
    <row r="28" spans="1:15" ht="9.9499999999999993" customHeight="1" x14ac:dyDescent="0.25">
      <c r="A28" s="14"/>
      <c r="B28" s="15"/>
      <c r="C28" s="16"/>
      <c r="D28" s="16"/>
      <c r="E28" s="154"/>
      <c r="F28" s="157"/>
      <c r="G28" s="154"/>
      <c r="H28" s="154"/>
      <c r="I28" s="154"/>
      <c r="J28" s="154"/>
      <c r="K28" s="166"/>
    </row>
    <row r="29" spans="1:15" ht="24" customHeight="1" x14ac:dyDescent="0.25">
      <c r="A29" s="14"/>
      <c r="B29" s="293" t="s">
        <v>1311</v>
      </c>
      <c r="C29" s="293"/>
      <c r="D29" s="303" t="s">
        <v>1309</v>
      </c>
      <c r="E29" s="304"/>
      <c r="F29" s="25"/>
      <c r="G29" s="325" t="s">
        <v>1241</v>
      </c>
      <c r="H29" s="153">
        <f>F29*5</f>
        <v>0</v>
      </c>
      <c r="I29" s="241"/>
      <c r="J29" s="23"/>
      <c r="K29" s="166"/>
    </row>
    <row r="30" spans="1:15" ht="9.9499999999999993" customHeight="1" x14ac:dyDescent="0.25">
      <c r="A30" s="14"/>
      <c r="B30" s="15"/>
      <c r="C30" s="16"/>
      <c r="D30" s="16"/>
      <c r="E30" s="154"/>
      <c r="F30" s="22"/>
      <c r="G30" s="335"/>
      <c r="H30" s="244"/>
      <c r="I30" s="154"/>
      <c r="J30" s="154"/>
      <c r="K30" s="166"/>
    </row>
    <row r="31" spans="1:15" ht="24" customHeight="1" x14ac:dyDescent="0.25">
      <c r="A31" s="14"/>
      <c r="B31" s="293" t="s">
        <v>1310</v>
      </c>
      <c r="C31" s="293"/>
      <c r="D31" s="303" t="s">
        <v>1309</v>
      </c>
      <c r="E31" s="304"/>
      <c r="F31" s="25"/>
      <c r="G31" s="325" t="s">
        <v>1241</v>
      </c>
      <c r="H31" s="153">
        <f>F31*30</f>
        <v>0</v>
      </c>
      <c r="I31" s="241"/>
      <c r="J31" s="23"/>
      <c r="K31" s="166"/>
    </row>
    <row r="32" spans="1:15" ht="9.9499999999999993" customHeight="1" x14ac:dyDescent="0.25">
      <c r="A32" s="14"/>
      <c r="B32" s="15"/>
      <c r="C32" s="16"/>
      <c r="D32" s="16"/>
      <c r="E32" s="154"/>
      <c r="F32" s="22"/>
      <c r="G32" s="335"/>
      <c r="H32" s="244"/>
      <c r="I32" s="154"/>
      <c r="J32" s="154"/>
      <c r="K32" s="166"/>
    </row>
    <row r="33" spans="1:11" ht="18" customHeight="1" x14ac:dyDescent="0.25">
      <c r="A33" s="14"/>
      <c r="B33" s="84"/>
      <c r="C33" s="85"/>
      <c r="D33" s="85"/>
      <c r="E33" s="154"/>
      <c r="F33" s="168"/>
      <c r="G33" s="238" t="s">
        <v>1303</v>
      </c>
      <c r="H33" s="230">
        <f>SUM(H29+H31)</f>
        <v>0</v>
      </c>
      <c r="I33" s="154"/>
      <c r="J33" s="239"/>
      <c r="K33" s="166"/>
    </row>
    <row r="34" spans="1:11" ht="9.9499999999999993" customHeight="1" x14ac:dyDescent="0.25">
      <c r="A34" s="19"/>
      <c r="B34" s="233"/>
      <c r="C34" s="233"/>
      <c r="D34" s="233"/>
      <c r="E34" s="240"/>
      <c r="F34" s="199"/>
      <c r="G34" s="240"/>
      <c r="H34" s="240"/>
      <c r="I34" s="240"/>
      <c r="J34" s="240"/>
      <c r="K34" s="178"/>
    </row>
  </sheetData>
  <sheetProtection algorithmName="SHA-512" hashValue="MWvAtVuWBJOE0I2/caIWHLXC5uHvJZUVoMOQmoWWbuM+KtdNqNru/xYWdz1xF1n3knAMl0dwYeqRYd9Ads4xgw==" saltValue="pvu2b8hH04WFKBlrEJcCrA==" spinCount="100000" sheet="1" objects="1" scenarios="1"/>
  <mergeCells count="40">
    <mergeCell ref="B4:J4"/>
    <mergeCell ref="C6:D6"/>
    <mergeCell ref="G6:G7"/>
    <mergeCell ref="H6:H7"/>
    <mergeCell ref="I6:I7"/>
    <mergeCell ref="J6:J7"/>
    <mergeCell ref="C7:D7"/>
    <mergeCell ref="H12:H13"/>
    <mergeCell ref="I12:I13"/>
    <mergeCell ref="J12:J13"/>
    <mergeCell ref="C13:D13"/>
    <mergeCell ref="C9:D9"/>
    <mergeCell ref="G9:G10"/>
    <mergeCell ref="H9:H10"/>
    <mergeCell ref="I9:I10"/>
    <mergeCell ref="J9:J10"/>
    <mergeCell ref="C10:D10"/>
    <mergeCell ref="B31:C31"/>
    <mergeCell ref="D31:E31"/>
    <mergeCell ref="G29:G30"/>
    <mergeCell ref="G31:G32"/>
    <mergeCell ref="C18:D18"/>
    <mergeCell ref="G18:G19"/>
    <mergeCell ref="C19:D19"/>
    <mergeCell ref="B2:J2"/>
    <mergeCell ref="B25:J25"/>
    <mergeCell ref="B27:J27"/>
    <mergeCell ref="B29:C29"/>
    <mergeCell ref="D29:E29"/>
    <mergeCell ref="H18:H19"/>
    <mergeCell ref="I18:I19"/>
    <mergeCell ref="J18:J19"/>
    <mergeCell ref="C15:D15"/>
    <mergeCell ref="G15:G16"/>
    <mergeCell ref="H15:H16"/>
    <mergeCell ref="I15:I16"/>
    <mergeCell ref="J15:J16"/>
    <mergeCell ref="C16:D16"/>
    <mergeCell ref="C12:D12"/>
    <mergeCell ref="G12:G13"/>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A, B et C
Demande de recertification
Postes de direction au sein d'associations professionnelles et activités d'assesseurs&amp;R&amp;G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La date est en dehors de la période d'expérience à considérer !" xr:uid="{C7A517DB-87FB-4C92-9636-009D6DF592DC}">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B47C-45A1-442F-B7F0-64541A6E059C}">
  <sheetPr>
    <pageSetUpPr fitToPage="1"/>
  </sheetPr>
  <dimension ref="A1:N32"/>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60.7109375" style="6" customWidth="1"/>
    <col min="4" max="4" width="6.7109375" style="126" customWidth="1"/>
    <col min="5" max="5" width="15.7109375" style="7" customWidth="1"/>
    <col min="6" max="6" width="10.7109375" style="126" customWidth="1"/>
    <col min="7" max="7" width="7.7109375" style="126" customWidth="1"/>
    <col min="8" max="8" width="10.7109375" style="126" customWidth="1"/>
    <col min="9" max="9" width="7.7109375" style="126" customWidth="1"/>
    <col min="10" max="10" width="1.7109375" style="6" customWidth="1"/>
    <col min="11" max="16384" width="11.42578125" style="6"/>
  </cols>
  <sheetData>
    <row r="1" spans="1:14" s="7" customFormat="1" ht="9.9499999999999993" customHeight="1" x14ac:dyDescent="0.25">
      <c r="A1" s="11"/>
      <c r="B1" s="12"/>
      <c r="C1" s="12"/>
      <c r="D1" s="234"/>
      <c r="E1" s="193"/>
      <c r="F1" s="234"/>
      <c r="G1" s="234"/>
      <c r="H1" s="234"/>
      <c r="I1" s="234"/>
      <c r="J1" s="177"/>
      <c r="K1" s="6"/>
      <c r="L1" s="6"/>
      <c r="M1" s="6"/>
      <c r="N1" s="6"/>
    </row>
    <row r="2" spans="1:14" s="7" customFormat="1" ht="18" customHeight="1" x14ac:dyDescent="0.25">
      <c r="A2" s="14"/>
      <c r="B2" s="278" t="s">
        <v>1319</v>
      </c>
      <c r="C2" s="278"/>
      <c r="D2" s="278"/>
      <c r="E2" s="278"/>
      <c r="F2" s="278"/>
      <c r="G2" s="278"/>
      <c r="H2" s="278"/>
      <c r="I2" s="278"/>
      <c r="J2" s="166"/>
      <c r="K2" s="6"/>
      <c r="L2" s="6"/>
      <c r="M2" s="6"/>
      <c r="N2" s="6"/>
    </row>
    <row r="3" spans="1:14" s="7" customFormat="1" ht="9.9499999999999993" customHeight="1" x14ac:dyDescent="0.25">
      <c r="A3" s="14"/>
      <c r="B3" s="15"/>
      <c r="C3" s="16"/>
      <c r="D3" s="154"/>
      <c r="E3" s="22"/>
      <c r="F3" s="154"/>
      <c r="G3" s="154"/>
      <c r="H3" s="154"/>
      <c r="I3" s="154"/>
      <c r="J3" s="166"/>
      <c r="K3" s="6"/>
      <c r="L3" s="6"/>
      <c r="M3" s="6"/>
      <c r="N3" s="6"/>
    </row>
    <row r="4" spans="1:14" s="7" customFormat="1" ht="27.95" customHeight="1" x14ac:dyDescent="0.25">
      <c r="A4" s="235"/>
      <c r="B4" s="330" t="s">
        <v>1320</v>
      </c>
      <c r="C4" s="330"/>
      <c r="D4" s="330"/>
      <c r="E4" s="330"/>
      <c r="F4" s="330"/>
      <c r="G4" s="330"/>
      <c r="H4" s="330"/>
      <c r="I4" s="330"/>
      <c r="J4" s="166"/>
      <c r="K4" s="6"/>
      <c r="L4" s="6"/>
      <c r="M4" s="6"/>
      <c r="N4" s="6"/>
    </row>
    <row r="5" spans="1:14" s="7" customFormat="1" ht="18" customHeight="1" x14ac:dyDescent="0.25">
      <c r="A5" s="14"/>
      <c r="B5" s="15"/>
      <c r="C5" s="16"/>
      <c r="D5" s="154"/>
      <c r="E5" s="157" t="s">
        <v>780</v>
      </c>
      <c r="F5" s="154"/>
      <c r="G5" s="154"/>
      <c r="H5" s="154"/>
      <c r="I5" s="154"/>
      <c r="J5" s="166"/>
      <c r="K5" s="6"/>
      <c r="L5" s="6"/>
      <c r="M5" s="6"/>
      <c r="N5" s="6"/>
    </row>
    <row r="6" spans="1:14" s="7" customFormat="1" ht="18" customHeight="1" x14ac:dyDescent="0.25">
      <c r="A6" s="14"/>
      <c r="B6" s="84" t="s">
        <v>1318</v>
      </c>
      <c r="C6" s="232"/>
      <c r="D6" s="154" t="s">
        <v>345</v>
      </c>
      <c r="E6" s="236"/>
      <c r="F6" s="325" t="s">
        <v>1241</v>
      </c>
      <c r="G6" s="327"/>
      <c r="H6" s="325" t="s">
        <v>1242</v>
      </c>
      <c r="I6" s="327"/>
      <c r="J6" s="166"/>
      <c r="K6" s="6"/>
      <c r="L6" s="6"/>
      <c r="M6" s="6"/>
      <c r="N6" s="6"/>
    </row>
    <row r="7" spans="1:14" s="7" customFormat="1" ht="18" customHeight="1" x14ac:dyDescent="0.25">
      <c r="A7" s="14"/>
      <c r="B7" s="84" t="s">
        <v>1252</v>
      </c>
      <c r="C7" s="232"/>
      <c r="D7" s="154" t="s">
        <v>346</v>
      </c>
      <c r="E7" s="236"/>
      <c r="F7" s="326"/>
      <c r="G7" s="328"/>
      <c r="H7" s="326"/>
      <c r="I7" s="328"/>
      <c r="J7" s="166"/>
      <c r="K7" s="6"/>
      <c r="L7" s="6"/>
      <c r="M7" s="6"/>
      <c r="N7" s="6"/>
    </row>
    <row r="8" spans="1:14" s="7" customFormat="1" ht="9.9499999999999993" customHeight="1" x14ac:dyDescent="0.25">
      <c r="A8" s="14"/>
      <c r="B8" s="15"/>
      <c r="C8" s="16"/>
      <c r="D8" s="154"/>
      <c r="E8" s="22"/>
      <c r="F8" s="154"/>
      <c r="G8" s="154"/>
      <c r="H8" s="154"/>
      <c r="I8" s="154"/>
      <c r="J8" s="166"/>
      <c r="K8" s="6"/>
      <c r="L8" s="6"/>
      <c r="M8" s="6"/>
      <c r="N8" s="6"/>
    </row>
    <row r="9" spans="1:14" s="7" customFormat="1" ht="18" customHeight="1" x14ac:dyDescent="0.25">
      <c r="A9" s="14"/>
      <c r="B9" s="84" t="s">
        <v>1318</v>
      </c>
      <c r="C9" s="232"/>
      <c r="D9" s="154" t="s">
        <v>345</v>
      </c>
      <c r="E9" s="236"/>
      <c r="F9" s="325" t="s">
        <v>1241</v>
      </c>
      <c r="G9" s="327"/>
      <c r="H9" s="325" t="s">
        <v>1211</v>
      </c>
      <c r="I9" s="327"/>
      <c r="J9" s="166"/>
      <c r="K9" s="6"/>
      <c r="L9" s="6"/>
      <c r="M9" s="6"/>
      <c r="N9" s="6"/>
    </row>
    <row r="10" spans="1:14" s="7" customFormat="1" ht="18" customHeight="1" x14ac:dyDescent="0.25">
      <c r="A10" s="14"/>
      <c r="B10" s="84" t="s">
        <v>1252</v>
      </c>
      <c r="C10" s="232"/>
      <c r="D10" s="154" t="s">
        <v>346</v>
      </c>
      <c r="E10" s="236"/>
      <c r="F10" s="326"/>
      <c r="G10" s="328"/>
      <c r="H10" s="326"/>
      <c r="I10" s="328"/>
      <c r="J10" s="166"/>
      <c r="K10" s="6"/>
      <c r="L10" s="6"/>
      <c r="M10" s="6"/>
      <c r="N10" s="6"/>
    </row>
    <row r="11" spans="1:14" s="7" customFormat="1" ht="9.9499999999999993" customHeight="1" x14ac:dyDescent="0.25">
      <c r="A11" s="14"/>
      <c r="B11" s="15"/>
      <c r="C11" s="16"/>
      <c r="D11" s="154"/>
      <c r="E11" s="22"/>
      <c r="F11" s="154"/>
      <c r="G11" s="154"/>
      <c r="H11" s="154"/>
      <c r="I11" s="154"/>
      <c r="J11" s="166"/>
      <c r="K11" s="6"/>
      <c r="L11" s="6"/>
      <c r="M11" s="6"/>
      <c r="N11" s="6"/>
    </row>
    <row r="12" spans="1:14" s="7" customFormat="1" ht="18" customHeight="1" x14ac:dyDescent="0.25">
      <c r="A12" s="14"/>
      <c r="B12" s="84" t="s">
        <v>1318</v>
      </c>
      <c r="C12" s="232"/>
      <c r="D12" s="154" t="s">
        <v>345</v>
      </c>
      <c r="E12" s="236"/>
      <c r="F12" s="325" t="s">
        <v>1241</v>
      </c>
      <c r="G12" s="327"/>
      <c r="H12" s="325" t="s">
        <v>1211</v>
      </c>
      <c r="I12" s="327"/>
      <c r="J12" s="166"/>
      <c r="K12" s="6"/>
      <c r="L12" s="6"/>
      <c r="M12" s="6"/>
      <c r="N12" s="6"/>
    </row>
    <row r="13" spans="1:14" s="7" customFormat="1" ht="18" customHeight="1" x14ac:dyDescent="0.25">
      <c r="A13" s="14"/>
      <c r="B13" s="84" t="s">
        <v>1252</v>
      </c>
      <c r="C13" s="232"/>
      <c r="D13" s="154" t="s">
        <v>346</v>
      </c>
      <c r="E13" s="236"/>
      <c r="F13" s="326"/>
      <c r="G13" s="328"/>
      <c r="H13" s="326"/>
      <c r="I13" s="328"/>
      <c r="J13" s="166"/>
      <c r="K13" s="6"/>
      <c r="L13" s="6"/>
      <c r="M13" s="6"/>
      <c r="N13" s="6"/>
    </row>
    <row r="14" spans="1:14" s="7" customFormat="1" ht="9.9499999999999993" customHeight="1" x14ac:dyDescent="0.25">
      <c r="A14" s="14"/>
      <c r="B14" s="15"/>
      <c r="C14" s="16"/>
      <c r="D14" s="154"/>
      <c r="E14" s="22"/>
      <c r="F14" s="154"/>
      <c r="G14" s="154"/>
      <c r="H14" s="154"/>
      <c r="I14" s="154"/>
      <c r="J14" s="166"/>
      <c r="K14" s="6"/>
      <c r="L14" s="6"/>
      <c r="M14" s="6"/>
      <c r="N14" s="6"/>
    </row>
    <row r="15" spans="1:14" s="7" customFormat="1" ht="18" customHeight="1" x14ac:dyDescent="0.25">
      <c r="A15" s="14"/>
      <c r="B15" s="84" t="s">
        <v>1318</v>
      </c>
      <c r="C15" s="232"/>
      <c r="D15" s="154" t="s">
        <v>345</v>
      </c>
      <c r="E15" s="236"/>
      <c r="F15" s="325" t="s">
        <v>1241</v>
      </c>
      <c r="G15" s="327"/>
      <c r="H15" s="325" t="s">
        <v>1211</v>
      </c>
      <c r="I15" s="327"/>
      <c r="J15" s="166"/>
      <c r="K15" s="6"/>
      <c r="L15" s="6"/>
      <c r="M15" s="6"/>
      <c r="N15" s="6"/>
    </row>
    <row r="16" spans="1:14" s="7" customFormat="1" ht="18" customHeight="1" x14ac:dyDescent="0.25">
      <c r="A16" s="14"/>
      <c r="B16" s="84" t="s">
        <v>1252</v>
      </c>
      <c r="C16" s="232"/>
      <c r="D16" s="154" t="s">
        <v>346</v>
      </c>
      <c r="E16" s="236"/>
      <c r="F16" s="326"/>
      <c r="G16" s="328"/>
      <c r="H16" s="326"/>
      <c r="I16" s="328"/>
      <c r="J16" s="166"/>
      <c r="K16" s="6"/>
      <c r="L16" s="6"/>
      <c r="M16" s="6"/>
      <c r="N16" s="6"/>
    </row>
    <row r="17" spans="1:14" s="7" customFormat="1" ht="9.9499999999999993" customHeight="1" x14ac:dyDescent="0.25">
      <c r="A17" s="14"/>
      <c r="B17" s="15"/>
      <c r="C17" s="16"/>
      <c r="D17" s="154"/>
      <c r="E17" s="22"/>
      <c r="F17" s="154"/>
      <c r="G17" s="154"/>
      <c r="H17" s="154"/>
      <c r="I17" s="154"/>
      <c r="J17" s="166"/>
      <c r="K17" s="6"/>
      <c r="L17" s="6"/>
      <c r="M17" s="6"/>
      <c r="N17" s="6"/>
    </row>
    <row r="18" spans="1:14" s="7" customFormat="1" ht="18" customHeight="1" x14ac:dyDescent="0.25">
      <c r="A18" s="14"/>
      <c r="B18" s="84" t="s">
        <v>1318</v>
      </c>
      <c r="C18" s="232"/>
      <c r="D18" s="154" t="s">
        <v>345</v>
      </c>
      <c r="E18" s="236"/>
      <c r="F18" s="325" t="s">
        <v>1241</v>
      </c>
      <c r="G18" s="327"/>
      <c r="H18" s="325" t="s">
        <v>1211</v>
      </c>
      <c r="I18" s="327"/>
      <c r="J18" s="166"/>
      <c r="K18" s="6"/>
      <c r="L18" s="6"/>
      <c r="M18" s="6"/>
      <c r="N18" s="6"/>
    </row>
    <row r="19" spans="1:14" s="7" customFormat="1" ht="18" customHeight="1" x14ac:dyDescent="0.25">
      <c r="A19" s="14"/>
      <c r="B19" s="84" t="s">
        <v>1252</v>
      </c>
      <c r="C19" s="232"/>
      <c r="D19" s="154" t="s">
        <v>346</v>
      </c>
      <c r="E19" s="236"/>
      <c r="F19" s="326"/>
      <c r="G19" s="328"/>
      <c r="H19" s="326"/>
      <c r="I19" s="328"/>
      <c r="J19" s="166"/>
      <c r="K19" s="6"/>
      <c r="L19" s="6"/>
      <c r="M19" s="6"/>
      <c r="N19" s="6"/>
    </row>
    <row r="20" spans="1:14" s="7" customFormat="1" ht="9.9499999999999993" customHeight="1" x14ac:dyDescent="0.25">
      <c r="A20" s="14"/>
      <c r="B20" s="15"/>
      <c r="C20" s="16"/>
      <c r="D20" s="154"/>
      <c r="E20" s="22"/>
      <c r="F20" s="154"/>
      <c r="G20" s="154"/>
      <c r="H20" s="154"/>
      <c r="I20" s="154"/>
      <c r="J20" s="166"/>
      <c r="K20" s="6"/>
      <c r="L20" s="6"/>
      <c r="M20" s="6"/>
      <c r="N20" s="6"/>
    </row>
    <row r="21" spans="1:14" s="7" customFormat="1" ht="18" customHeight="1" x14ac:dyDescent="0.25">
      <c r="A21" s="14"/>
      <c r="B21" s="84" t="s">
        <v>1318</v>
      </c>
      <c r="C21" s="232"/>
      <c r="D21" s="154" t="s">
        <v>345</v>
      </c>
      <c r="E21" s="236"/>
      <c r="F21" s="325" t="s">
        <v>1241</v>
      </c>
      <c r="G21" s="327"/>
      <c r="H21" s="325" t="s">
        <v>1211</v>
      </c>
      <c r="I21" s="327"/>
      <c r="J21" s="166"/>
      <c r="K21" s="6"/>
      <c r="L21" s="6"/>
      <c r="M21" s="6"/>
      <c r="N21" s="6"/>
    </row>
    <row r="22" spans="1:14" s="7" customFormat="1" ht="18" customHeight="1" x14ac:dyDescent="0.25">
      <c r="A22" s="14"/>
      <c r="B22" s="84" t="s">
        <v>1252</v>
      </c>
      <c r="C22" s="232"/>
      <c r="D22" s="154" t="s">
        <v>346</v>
      </c>
      <c r="E22" s="236"/>
      <c r="F22" s="326"/>
      <c r="G22" s="328"/>
      <c r="H22" s="326"/>
      <c r="I22" s="328"/>
      <c r="J22" s="166"/>
      <c r="K22" s="6"/>
      <c r="L22" s="6"/>
      <c r="M22" s="6"/>
      <c r="N22" s="6"/>
    </row>
    <row r="23" spans="1:14" s="7" customFormat="1" ht="9.9499999999999993" customHeight="1" x14ac:dyDescent="0.25">
      <c r="A23" s="14"/>
      <c r="B23" s="15"/>
      <c r="C23" s="16"/>
      <c r="D23" s="154"/>
      <c r="E23" s="22"/>
      <c r="F23" s="154"/>
      <c r="G23" s="154"/>
      <c r="H23" s="154"/>
      <c r="I23" s="154"/>
      <c r="J23" s="166"/>
      <c r="K23" s="6"/>
      <c r="L23" s="6"/>
      <c r="M23" s="6"/>
      <c r="N23" s="6"/>
    </row>
    <row r="24" spans="1:14" s="7" customFormat="1" ht="18" customHeight="1" x14ac:dyDescent="0.25">
      <c r="A24" s="14"/>
      <c r="B24" s="84" t="s">
        <v>1318</v>
      </c>
      <c r="C24" s="232"/>
      <c r="D24" s="154" t="s">
        <v>345</v>
      </c>
      <c r="E24" s="236"/>
      <c r="F24" s="325" t="s">
        <v>1241</v>
      </c>
      <c r="G24" s="327"/>
      <c r="H24" s="325" t="s">
        <v>1211</v>
      </c>
      <c r="I24" s="327"/>
      <c r="J24" s="166"/>
      <c r="K24" s="6"/>
      <c r="L24" s="6"/>
      <c r="M24" s="6"/>
      <c r="N24" s="6"/>
    </row>
    <row r="25" spans="1:14" s="7" customFormat="1" ht="18" customHeight="1" x14ac:dyDescent="0.25">
      <c r="A25" s="14"/>
      <c r="B25" s="84" t="s">
        <v>1252</v>
      </c>
      <c r="C25" s="232"/>
      <c r="D25" s="154" t="s">
        <v>346</v>
      </c>
      <c r="E25" s="236"/>
      <c r="F25" s="326"/>
      <c r="G25" s="328"/>
      <c r="H25" s="326"/>
      <c r="I25" s="328"/>
      <c r="J25" s="166"/>
      <c r="K25" s="6"/>
      <c r="L25" s="6"/>
      <c r="M25" s="6"/>
      <c r="N25" s="6"/>
    </row>
    <row r="26" spans="1:14" s="7" customFormat="1" ht="9.9499999999999993" customHeight="1" x14ac:dyDescent="0.25">
      <c r="A26" s="14"/>
      <c r="B26" s="15"/>
      <c r="C26" s="16"/>
      <c r="D26" s="154"/>
      <c r="E26" s="22"/>
      <c r="F26" s="154"/>
      <c r="G26" s="154"/>
      <c r="H26" s="154"/>
      <c r="I26" s="154"/>
      <c r="J26" s="166"/>
      <c r="K26" s="6"/>
      <c r="L26" s="6"/>
      <c r="M26" s="6"/>
      <c r="N26" s="6"/>
    </row>
    <row r="27" spans="1:14" s="7" customFormat="1" ht="18" customHeight="1" x14ac:dyDescent="0.25">
      <c r="A27" s="14"/>
      <c r="B27" s="84" t="s">
        <v>1318</v>
      </c>
      <c r="C27" s="232"/>
      <c r="D27" s="154" t="s">
        <v>345</v>
      </c>
      <c r="E27" s="236"/>
      <c r="F27" s="325" t="s">
        <v>1241</v>
      </c>
      <c r="G27" s="327"/>
      <c r="H27" s="325" t="s">
        <v>1211</v>
      </c>
      <c r="I27" s="327"/>
      <c r="J27" s="166"/>
      <c r="K27" s="6"/>
      <c r="L27" s="6"/>
      <c r="M27" s="6"/>
      <c r="N27" s="6"/>
    </row>
    <row r="28" spans="1:14" s="7" customFormat="1" ht="18" customHeight="1" x14ac:dyDescent="0.25">
      <c r="A28" s="14"/>
      <c r="B28" s="84" t="s">
        <v>1252</v>
      </c>
      <c r="C28" s="232"/>
      <c r="D28" s="154" t="s">
        <v>346</v>
      </c>
      <c r="E28" s="236"/>
      <c r="F28" s="326"/>
      <c r="G28" s="328"/>
      <c r="H28" s="326"/>
      <c r="I28" s="328"/>
      <c r="J28" s="166"/>
      <c r="K28" s="6"/>
      <c r="L28" s="6"/>
      <c r="M28" s="6"/>
      <c r="N28" s="6"/>
    </row>
    <row r="29" spans="1:14" s="7" customFormat="1" ht="9.9499999999999993" customHeight="1" x14ac:dyDescent="0.25">
      <c r="A29" s="14"/>
      <c r="B29" s="15"/>
      <c r="C29" s="16"/>
      <c r="D29" s="154"/>
      <c r="E29" s="22"/>
      <c r="F29" s="154"/>
      <c r="G29" s="154"/>
      <c r="H29" s="154"/>
      <c r="I29" s="154"/>
      <c r="J29" s="166"/>
      <c r="K29" s="6"/>
      <c r="L29" s="6"/>
      <c r="M29" s="6"/>
      <c r="N29" s="6"/>
    </row>
    <row r="30" spans="1:14" s="7" customFormat="1" ht="18" customHeight="1" x14ac:dyDescent="0.25">
      <c r="A30" s="14"/>
      <c r="B30" s="84"/>
      <c r="C30" s="85"/>
      <c r="D30" s="154"/>
      <c r="E30" s="168"/>
      <c r="F30" s="238" t="s">
        <v>1303</v>
      </c>
      <c r="G30" s="230">
        <f>SUM(G6+G9+G12+G15+G18+G21+G24+G27)</f>
        <v>0</v>
      </c>
      <c r="H30" s="154"/>
      <c r="I30" s="239"/>
      <c r="J30" s="166"/>
      <c r="K30" s="6"/>
      <c r="L30" s="6"/>
      <c r="M30" s="6"/>
      <c r="N30" s="6"/>
    </row>
    <row r="31" spans="1:14" s="7" customFormat="1" ht="9.9499999999999993" customHeight="1" x14ac:dyDescent="0.25">
      <c r="A31" s="19"/>
      <c r="B31" s="233"/>
      <c r="C31" s="233"/>
      <c r="D31" s="240"/>
      <c r="E31" s="199"/>
      <c r="F31" s="240"/>
      <c r="G31" s="240"/>
      <c r="H31" s="240"/>
      <c r="I31" s="240"/>
      <c r="J31" s="178"/>
      <c r="K31" s="6"/>
      <c r="L31" s="6"/>
      <c r="M31" s="6"/>
      <c r="N31" s="6"/>
    </row>
    <row r="32" spans="1:14" s="7" customFormat="1" ht="9.9499999999999993" customHeight="1" x14ac:dyDescent="0.25">
      <c r="A32" s="6"/>
      <c r="B32" s="6"/>
      <c r="C32" s="6"/>
      <c r="D32" s="126"/>
      <c r="F32" s="126"/>
      <c r="G32" s="126"/>
      <c r="H32" s="126"/>
      <c r="I32" s="126"/>
      <c r="J32" s="6"/>
      <c r="K32" s="6"/>
      <c r="L32" s="6"/>
      <c r="M32" s="6"/>
      <c r="N32" s="6"/>
    </row>
  </sheetData>
  <sheetProtection algorithmName="SHA-512" hashValue="3HQkpYkafRouOX/MRQXGvr7jDTsQLd2G04A4a+zHDkY7wkS7rJP1WzANo6Laogjy9GN91EpzbSOOgaLJ+xhx1w==" saltValue="iy8seN4RgEKLrdYZksbHag==" spinCount="100000" sheet="1" objects="1" scenarios="1"/>
  <mergeCells count="34">
    <mergeCell ref="I9:I10"/>
    <mergeCell ref="B4:I4"/>
    <mergeCell ref="F6:F7"/>
    <mergeCell ref="G6:G7"/>
    <mergeCell ref="H6:H7"/>
    <mergeCell ref="I6:I7"/>
    <mergeCell ref="F27:F28"/>
    <mergeCell ref="G27:G28"/>
    <mergeCell ref="H27:H28"/>
    <mergeCell ref="I27:I28"/>
    <mergeCell ref="F18:F19"/>
    <mergeCell ref="G18:G19"/>
    <mergeCell ref="H18:H19"/>
    <mergeCell ref="I18:I19"/>
    <mergeCell ref="F21:F22"/>
    <mergeCell ref="G21:G22"/>
    <mergeCell ref="H21:H22"/>
    <mergeCell ref="I21:I22"/>
    <mergeCell ref="B2:I2"/>
    <mergeCell ref="F24:F25"/>
    <mergeCell ref="G24:G25"/>
    <mergeCell ref="H24:H25"/>
    <mergeCell ref="I24:I25"/>
    <mergeCell ref="F12:F13"/>
    <mergeCell ref="G12:G13"/>
    <mergeCell ref="H12:H13"/>
    <mergeCell ref="I12:I13"/>
    <mergeCell ref="F15:F16"/>
    <mergeCell ref="G15:G16"/>
    <mergeCell ref="H15:H16"/>
    <mergeCell ref="I15:I16"/>
    <mergeCell ref="F9:F10"/>
    <mergeCell ref="G9:G10"/>
    <mergeCell ref="H9:H10"/>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et C
Demande de recertification
Autres activités professionnelles&amp;R&amp;G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La date est en dehors de la période d'expérience à considérer !" xr:uid="{5678A7A8-C562-4EB1-B04D-1AF32B71D37B}">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O1057"/>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3" width="5.7109375" style="6" customWidth="1"/>
    <col min="4" max="4" width="12.7109375" style="6" customWidth="1"/>
    <col min="5" max="5" width="5.7109375" style="6" customWidth="1"/>
    <col min="6" max="6" width="12.7109375" style="6" customWidth="1"/>
    <col min="7" max="7" width="2.7109375" style="6" customWidth="1"/>
    <col min="8" max="8" width="10.7109375" style="6" customWidth="1"/>
    <col min="9" max="9" width="2.7109375" style="6" customWidth="1"/>
    <col min="10" max="10" width="13.7109375" style="6" customWidth="1"/>
    <col min="11" max="11" width="1.7109375" style="7" customWidth="1"/>
    <col min="12" max="12" width="1.7109375" style="31" customWidth="1"/>
    <col min="13" max="17" width="6.7109375" style="27" hidden="1" customWidth="1"/>
    <col min="18" max="18" width="6.7109375" style="7" hidden="1" customWidth="1"/>
    <col min="19" max="30" width="6.7109375" style="6" hidden="1" customWidth="1"/>
    <col min="31" max="31" width="1.7109375" style="6" hidden="1" customWidth="1"/>
    <col min="32" max="34" width="6.7109375" style="6" hidden="1" customWidth="1"/>
    <col min="35" max="35" width="1.7109375" style="6" hidden="1" customWidth="1"/>
    <col min="36" max="37" width="8.7109375" style="6" hidden="1" customWidth="1"/>
    <col min="38" max="38" width="1.7109375" style="6" hidden="1" customWidth="1"/>
    <col min="39" max="39" width="12.7109375" style="6" hidden="1" customWidth="1"/>
    <col min="40" max="40" width="1.7109375" style="6" hidden="1" customWidth="1"/>
    <col min="41" max="41" width="11.42578125" style="6" hidden="1" customWidth="1"/>
    <col min="42" max="16384" width="11.42578125" style="6"/>
  </cols>
  <sheetData>
    <row r="1" spans="1:33" ht="9.9499999999999993" customHeight="1" x14ac:dyDescent="0.25">
      <c r="A1" s="11"/>
      <c r="B1" s="12"/>
      <c r="C1" s="12"/>
      <c r="D1" s="12"/>
      <c r="E1" s="12"/>
      <c r="F1" s="12"/>
      <c r="G1" s="12"/>
      <c r="H1" s="12"/>
      <c r="I1" s="12"/>
      <c r="J1" s="12"/>
      <c r="K1" s="13"/>
      <c r="M1" s="140"/>
      <c r="N1" s="140"/>
      <c r="O1" s="140"/>
      <c r="P1" s="140"/>
      <c r="Q1" s="140"/>
      <c r="R1" s="140"/>
    </row>
    <row r="2" spans="1:33" ht="18" customHeight="1" x14ac:dyDescent="0.25">
      <c r="A2" s="14"/>
      <c r="B2" s="190" t="s">
        <v>337</v>
      </c>
      <c r="C2" s="16"/>
      <c r="D2" s="16"/>
      <c r="E2" s="16"/>
      <c r="F2" s="16"/>
      <c r="G2" s="16"/>
      <c r="H2" s="16"/>
      <c r="I2" s="16"/>
      <c r="J2" s="16"/>
      <c r="K2" s="17"/>
      <c r="M2" s="141"/>
      <c r="N2" s="141"/>
      <c r="O2" s="141"/>
      <c r="P2" s="141"/>
      <c r="Q2" s="141"/>
    </row>
    <row r="3" spans="1:33" ht="9.9499999999999993" customHeight="1" x14ac:dyDescent="0.25">
      <c r="A3" s="14"/>
      <c r="B3" s="154"/>
      <c r="C3" s="154"/>
      <c r="D3" s="154"/>
      <c r="E3" s="154"/>
      <c r="F3" s="154"/>
      <c r="G3" s="154"/>
      <c r="H3" s="154"/>
      <c r="I3" s="16"/>
      <c r="J3" s="44"/>
      <c r="K3" s="17"/>
      <c r="M3" s="26"/>
      <c r="N3" s="26"/>
      <c r="O3" s="26"/>
      <c r="P3" s="26"/>
      <c r="Q3" s="26"/>
      <c r="R3" s="26"/>
    </row>
    <row r="4" spans="1:33" ht="27.95" customHeight="1" x14ac:dyDescent="0.25">
      <c r="A4" s="14"/>
      <c r="B4" s="360" t="s">
        <v>1321</v>
      </c>
      <c r="C4" s="360"/>
      <c r="D4" s="360"/>
      <c r="E4" s="360"/>
      <c r="F4" s="360"/>
      <c r="G4" s="360"/>
      <c r="H4" s="360"/>
      <c r="I4" s="360"/>
      <c r="J4" s="360"/>
      <c r="K4" s="17"/>
      <c r="M4" s="26"/>
      <c r="N4" s="26"/>
      <c r="O4" s="26"/>
      <c r="P4" s="26"/>
      <c r="Q4" s="26"/>
      <c r="R4" s="26"/>
    </row>
    <row r="5" spans="1:33" ht="9.9499999999999993" customHeight="1" x14ac:dyDescent="0.25">
      <c r="A5" s="19"/>
      <c r="B5" s="20"/>
      <c r="C5" s="20"/>
      <c r="D5" s="20"/>
      <c r="E5" s="20"/>
      <c r="F5" s="20"/>
      <c r="G5" s="20"/>
      <c r="H5" s="20"/>
      <c r="I5" s="20"/>
      <c r="J5" s="20"/>
      <c r="K5" s="21"/>
    </row>
    <row r="6" spans="1:33" ht="9.9499999999999993" customHeight="1" x14ac:dyDescent="0.25"/>
    <row r="7" spans="1:33" s="7" customFormat="1" ht="9.9499999999999993" customHeight="1" x14ac:dyDescent="0.25">
      <c r="A7" s="11"/>
      <c r="B7" s="12"/>
      <c r="C7" s="12"/>
      <c r="D7" s="12"/>
      <c r="E7" s="12"/>
      <c r="F7" s="12"/>
      <c r="G7" s="12"/>
      <c r="H7" s="12"/>
      <c r="I7" s="12"/>
      <c r="J7" s="12"/>
      <c r="K7" s="13"/>
      <c r="L7" s="31"/>
      <c r="M7" s="27"/>
      <c r="N7" s="27"/>
      <c r="O7" s="27"/>
      <c r="P7" s="27"/>
      <c r="Q7" s="27"/>
      <c r="S7" s="6"/>
      <c r="T7" s="6"/>
      <c r="U7" s="6"/>
      <c r="V7" s="6"/>
      <c r="W7" s="6"/>
      <c r="X7" s="6"/>
      <c r="Y7" s="6"/>
      <c r="Z7" s="6"/>
      <c r="AA7" s="6"/>
      <c r="AB7" s="6"/>
      <c r="AC7" s="6"/>
      <c r="AD7" s="6"/>
      <c r="AE7" s="6"/>
      <c r="AF7" s="6"/>
      <c r="AG7" s="6"/>
    </row>
    <row r="8" spans="1:33" s="7" customFormat="1" ht="18" customHeight="1" x14ac:dyDescent="0.25">
      <c r="A8" s="14"/>
      <c r="B8" s="15" t="s">
        <v>339</v>
      </c>
      <c r="C8" s="15"/>
      <c r="D8" s="354"/>
      <c r="E8" s="354"/>
      <c r="F8" s="354"/>
      <c r="G8" s="354"/>
      <c r="H8" s="354"/>
      <c r="I8" s="354"/>
      <c r="J8" s="354"/>
      <c r="K8" s="17"/>
      <c r="L8" s="31"/>
      <c r="M8" s="27"/>
      <c r="N8" s="27"/>
      <c r="O8" s="27"/>
      <c r="P8" s="27"/>
      <c r="Q8" s="27"/>
      <c r="S8" s="6"/>
      <c r="T8" s="6"/>
      <c r="U8" s="6"/>
      <c r="V8" s="6"/>
      <c r="W8" s="6"/>
      <c r="X8" s="6"/>
      <c r="Y8" s="6"/>
      <c r="Z8" s="6"/>
      <c r="AA8" s="6"/>
      <c r="AB8" s="6"/>
      <c r="AC8" s="6"/>
      <c r="AD8" s="6"/>
      <c r="AE8" s="6"/>
      <c r="AF8" s="6"/>
      <c r="AG8" s="6"/>
    </row>
    <row r="9" spans="1:33" s="7" customFormat="1" ht="18" customHeight="1" x14ac:dyDescent="0.25">
      <c r="A9" s="14"/>
      <c r="B9" s="84" t="s">
        <v>338</v>
      </c>
      <c r="C9" s="84"/>
      <c r="D9" s="350"/>
      <c r="E9" s="350"/>
      <c r="F9" s="350"/>
      <c r="G9" s="350"/>
      <c r="H9" s="350"/>
      <c r="I9" s="350"/>
      <c r="J9" s="350"/>
      <c r="K9" s="17"/>
      <c r="L9" s="31"/>
      <c r="M9" s="27"/>
      <c r="N9" s="27"/>
      <c r="O9" s="27"/>
      <c r="P9" s="27"/>
      <c r="Q9" s="27"/>
      <c r="S9" s="6"/>
      <c r="T9" s="6"/>
      <c r="U9" s="6"/>
      <c r="V9" s="6"/>
      <c r="W9" s="6"/>
      <c r="X9" s="6"/>
      <c r="Y9" s="6"/>
      <c r="Z9" s="6"/>
      <c r="AA9" s="6"/>
      <c r="AB9" s="6"/>
      <c r="AC9" s="6"/>
      <c r="AD9" s="6"/>
      <c r="AE9" s="6"/>
      <c r="AF9" s="6"/>
      <c r="AG9" s="6"/>
    </row>
    <row r="10" spans="1:33" s="7" customFormat="1" ht="18" customHeight="1" x14ac:dyDescent="0.25">
      <c r="A10" s="14"/>
      <c r="B10" s="84" t="s">
        <v>781</v>
      </c>
      <c r="C10" s="84"/>
      <c r="D10" s="350"/>
      <c r="E10" s="350"/>
      <c r="F10" s="350"/>
      <c r="G10" s="350"/>
      <c r="H10" s="350"/>
      <c r="I10" s="350"/>
      <c r="J10" s="350"/>
      <c r="K10" s="17"/>
      <c r="L10" s="31"/>
      <c r="M10" s="27"/>
      <c r="N10" s="27"/>
      <c r="O10" s="27"/>
      <c r="P10" s="27"/>
      <c r="Q10" s="27"/>
      <c r="S10" s="6"/>
      <c r="T10" s="6"/>
      <c r="U10" s="6"/>
      <c r="V10" s="6"/>
      <c r="W10" s="6"/>
      <c r="X10" s="6"/>
      <c r="Y10" s="6"/>
      <c r="Z10" s="6"/>
      <c r="AA10" s="6"/>
      <c r="AB10" s="6"/>
      <c r="AC10" s="6"/>
      <c r="AD10" s="6"/>
      <c r="AE10" s="6"/>
      <c r="AF10" s="6"/>
      <c r="AG10" s="6"/>
    </row>
    <row r="11" spans="1:33" s="7" customFormat="1" ht="18" customHeight="1" x14ac:dyDescent="0.25">
      <c r="A11" s="14"/>
      <c r="B11" s="84" t="s">
        <v>340</v>
      </c>
      <c r="C11" s="84"/>
      <c r="D11" s="351"/>
      <c r="E11" s="352"/>
      <c r="F11" s="352"/>
      <c r="G11" s="352"/>
      <c r="H11" s="352"/>
      <c r="I11" s="352"/>
      <c r="J11" s="353"/>
      <c r="K11" s="17"/>
      <c r="L11" s="31"/>
      <c r="M11" s="27"/>
      <c r="N11" s="27"/>
      <c r="O11" s="27"/>
      <c r="P11" s="27"/>
      <c r="Q11" s="27"/>
      <c r="S11" s="6"/>
      <c r="T11" s="6"/>
      <c r="U11" s="6"/>
      <c r="V11" s="6"/>
      <c r="W11" s="6"/>
      <c r="X11" s="6"/>
      <c r="Y11" s="6"/>
      <c r="Z11" s="6"/>
      <c r="AA11" s="6"/>
      <c r="AB11" s="6"/>
      <c r="AC11" s="6"/>
      <c r="AD11" s="6"/>
      <c r="AE11" s="6"/>
      <c r="AF11" s="6"/>
      <c r="AG11" s="6"/>
    </row>
    <row r="12" spans="1:33" s="7" customFormat="1" ht="60" customHeight="1" x14ac:dyDescent="0.25">
      <c r="A12" s="14"/>
      <c r="B12" s="84" t="s">
        <v>341</v>
      </c>
      <c r="C12" s="84"/>
      <c r="D12" s="350"/>
      <c r="E12" s="350"/>
      <c r="F12" s="350"/>
      <c r="G12" s="350"/>
      <c r="H12" s="350"/>
      <c r="I12" s="350"/>
      <c r="J12" s="350"/>
      <c r="K12" s="17"/>
      <c r="L12" s="31"/>
      <c r="M12" s="27"/>
      <c r="N12" s="27"/>
      <c r="O12" s="27"/>
      <c r="P12" s="27"/>
      <c r="Q12" s="27"/>
      <c r="S12" s="6"/>
      <c r="T12" s="6"/>
      <c r="U12" s="6"/>
      <c r="V12" s="6"/>
      <c r="W12" s="6"/>
      <c r="X12" s="6"/>
      <c r="Y12" s="6"/>
      <c r="Z12" s="6"/>
      <c r="AA12" s="6"/>
      <c r="AB12" s="6"/>
      <c r="AC12" s="6"/>
      <c r="AD12" s="6"/>
      <c r="AE12" s="6"/>
      <c r="AF12" s="6"/>
      <c r="AG12" s="6"/>
    </row>
    <row r="13" spans="1:33" s="7" customFormat="1" ht="9.9499999999999993" customHeight="1" x14ac:dyDescent="0.25">
      <c r="A13" s="14"/>
      <c r="B13" s="84"/>
      <c r="C13" s="84"/>
      <c r="D13" s="85"/>
      <c r="E13" s="85"/>
      <c r="F13" s="85"/>
      <c r="G13" s="85"/>
      <c r="H13" s="85"/>
      <c r="I13" s="85"/>
      <c r="J13" s="85"/>
      <c r="K13" s="17"/>
      <c r="L13" s="31"/>
      <c r="M13" s="27"/>
      <c r="N13" s="27"/>
      <c r="O13" s="27"/>
      <c r="P13" s="27"/>
      <c r="Q13" s="27"/>
      <c r="S13" s="6"/>
      <c r="T13" s="6"/>
      <c r="U13" s="6"/>
      <c r="V13" s="6"/>
      <c r="W13" s="6"/>
      <c r="X13" s="6"/>
      <c r="Y13" s="6"/>
      <c r="Z13" s="6"/>
      <c r="AA13" s="6"/>
      <c r="AB13" s="6"/>
      <c r="AC13" s="6"/>
      <c r="AD13" s="6"/>
      <c r="AE13" s="6"/>
      <c r="AF13" s="6"/>
      <c r="AG13" s="6"/>
    </row>
    <row r="14" spans="1:33" s="7" customFormat="1" ht="18" customHeight="1" x14ac:dyDescent="0.25">
      <c r="A14" s="14"/>
      <c r="B14" s="15" t="s">
        <v>342</v>
      </c>
      <c r="C14" s="15"/>
      <c r="D14" s="344" t="s">
        <v>780</v>
      </c>
      <c r="E14" s="344"/>
      <c r="F14" s="344"/>
      <c r="G14" s="85"/>
      <c r="H14" s="43"/>
      <c r="I14" s="85"/>
      <c r="J14" s="43" t="s">
        <v>325</v>
      </c>
      <c r="K14" s="17"/>
      <c r="L14" s="31"/>
      <c r="M14" s="27"/>
      <c r="N14" s="27"/>
      <c r="O14" s="27"/>
      <c r="P14" s="27"/>
      <c r="Q14" s="27"/>
      <c r="S14" s="6"/>
      <c r="T14" s="6"/>
      <c r="U14" s="6"/>
      <c r="V14" s="6"/>
      <c r="W14" s="6"/>
      <c r="X14" s="6"/>
      <c r="AB14" s="5"/>
      <c r="AC14" s="5"/>
      <c r="AD14" s="6"/>
      <c r="AE14" s="6"/>
      <c r="AF14" s="6"/>
      <c r="AG14" s="6"/>
    </row>
    <row r="15" spans="1:33" s="7" customFormat="1" ht="18" customHeight="1" x14ac:dyDescent="0.25">
      <c r="A15" s="14"/>
      <c r="B15" s="84" t="s">
        <v>343</v>
      </c>
      <c r="C15" s="154" t="s">
        <v>345</v>
      </c>
      <c r="D15" s="121"/>
      <c r="E15" s="161" t="s">
        <v>346</v>
      </c>
      <c r="F15" s="121"/>
      <c r="G15" s="85"/>
      <c r="H15" s="23"/>
      <c r="I15" s="85"/>
      <c r="J15" s="153">
        <f>ROUND(((F15-D15)/30.4),0)</f>
        <v>0</v>
      </c>
      <c r="K15" s="17"/>
      <c r="L15" s="31"/>
      <c r="M15" s="27"/>
      <c r="N15" s="27"/>
      <c r="O15" s="27"/>
      <c r="P15" s="125"/>
      <c r="Q15" s="125"/>
      <c r="R15" s="126"/>
      <c r="S15" s="126"/>
      <c r="T15" s="126"/>
      <c r="U15" s="126"/>
      <c r="V15" s="126"/>
      <c r="W15" s="126"/>
      <c r="X15" s="126"/>
      <c r="Y15" s="126"/>
      <c r="Z15" s="126"/>
      <c r="AA15" s="126"/>
      <c r="AB15" s="127"/>
      <c r="AC15" s="127"/>
      <c r="AD15" s="126"/>
      <c r="AE15" s="126"/>
      <c r="AF15" s="6"/>
      <c r="AG15" s="6"/>
    </row>
    <row r="16" spans="1:33" s="7" customFormat="1" ht="9.9499999999999993" customHeight="1" x14ac:dyDescent="0.25">
      <c r="A16" s="14"/>
      <c r="B16" s="84"/>
      <c r="C16" s="154"/>
      <c r="D16" s="92"/>
      <c r="E16" s="160"/>
      <c r="F16" s="92"/>
      <c r="G16" s="85"/>
      <c r="H16" s="23"/>
      <c r="I16" s="85"/>
      <c r="J16" s="85"/>
      <c r="K16" s="17"/>
      <c r="L16" s="31"/>
      <c r="M16" s="27"/>
      <c r="N16" s="27"/>
      <c r="O16" s="27"/>
      <c r="P16" s="125"/>
      <c r="Q16" s="125"/>
      <c r="R16" s="126"/>
      <c r="S16" s="126"/>
      <c r="T16" s="126"/>
      <c r="U16" s="126"/>
      <c r="V16" s="126"/>
      <c r="W16" s="126"/>
      <c r="X16" s="126"/>
      <c r="Y16" s="126"/>
      <c r="Z16" s="126"/>
      <c r="AA16" s="126"/>
      <c r="AB16" s="127"/>
      <c r="AC16" s="127"/>
      <c r="AD16" s="126"/>
      <c r="AE16" s="126"/>
      <c r="AF16" s="6"/>
      <c r="AG16" s="6"/>
    </row>
    <row r="17" spans="1:41" s="7" customFormat="1" ht="18" customHeight="1" x14ac:dyDescent="0.25">
      <c r="A17" s="14"/>
      <c r="B17" s="84" t="s">
        <v>350</v>
      </c>
      <c r="C17" s="154"/>
      <c r="D17" s="345" t="s">
        <v>349</v>
      </c>
      <c r="E17" s="346"/>
      <c r="F17" s="25"/>
      <c r="G17" s="85"/>
      <c r="H17" s="347" t="s">
        <v>1199</v>
      </c>
      <c r="I17" s="348"/>
      <c r="J17" s="25"/>
      <c r="K17" s="17"/>
      <c r="L17" s="31"/>
      <c r="M17" s="27"/>
      <c r="N17" s="27"/>
      <c r="O17" s="27"/>
      <c r="P17" s="125"/>
      <c r="Q17" s="125"/>
      <c r="R17" s="129"/>
      <c r="S17" s="126"/>
      <c r="T17" s="126"/>
      <c r="U17" s="126"/>
      <c r="V17" s="126"/>
      <c r="W17" s="126"/>
      <c r="X17" s="126"/>
      <c r="Y17" s="126"/>
      <c r="Z17" s="126"/>
      <c r="AA17" s="126"/>
      <c r="AB17" s="127"/>
      <c r="AC17" s="127"/>
      <c r="AD17" s="126"/>
      <c r="AE17" s="126"/>
      <c r="AF17" s="6"/>
      <c r="AG17" s="6"/>
    </row>
    <row r="18" spans="1:41" s="7" customFormat="1" ht="18" customHeight="1" x14ac:dyDescent="0.25">
      <c r="A18" s="14"/>
      <c r="B18" s="84" t="s">
        <v>1200</v>
      </c>
      <c r="C18" s="154"/>
      <c r="D18" s="345"/>
      <c r="E18" s="346"/>
      <c r="F18" s="25"/>
      <c r="G18" s="85"/>
      <c r="H18" s="349"/>
      <c r="I18" s="348"/>
      <c r="J18" s="25"/>
      <c r="K18" s="17"/>
      <c r="L18" s="31"/>
      <c r="M18" s="27"/>
      <c r="N18" s="27"/>
      <c r="O18" s="27"/>
      <c r="P18" s="125"/>
      <c r="Q18" s="125"/>
      <c r="R18" s="128"/>
      <c r="S18" s="126"/>
      <c r="T18" s="126"/>
      <c r="U18" s="126"/>
      <c r="V18" s="126"/>
      <c r="W18" s="126"/>
      <c r="X18" s="126"/>
      <c r="Y18" s="126"/>
      <c r="Z18" s="126"/>
      <c r="AA18" s="126"/>
      <c r="AB18" s="127"/>
      <c r="AC18" s="127"/>
      <c r="AD18" s="126"/>
      <c r="AE18" s="126"/>
      <c r="AF18" s="6"/>
      <c r="AG18" s="6"/>
    </row>
    <row r="19" spans="1:41" s="7" customFormat="1" ht="18" customHeight="1" x14ac:dyDescent="0.25">
      <c r="A19" s="14"/>
      <c r="B19" s="293" t="s">
        <v>782</v>
      </c>
      <c r="C19" s="293"/>
      <c r="D19" s="293"/>
      <c r="E19" s="293"/>
      <c r="F19" s="293"/>
      <c r="G19" s="293"/>
      <c r="H19" s="293"/>
      <c r="I19" s="313"/>
      <c r="J19" s="25"/>
      <c r="K19" s="17"/>
      <c r="L19" s="31"/>
      <c r="M19" s="27"/>
      <c r="N19" s="27"/>
      <c r="O19" s="27"/>
      <c r="P19" s="125"/>
      <c r="Q19" s="125"/>
      <c r="R19" s="126"/>
      <c r="S19" s="126"/>
      <c r="T19" s="126"/>
      <c r="U19" s="126"/>
      <c r="V19" s="126"/>
      <c r="W19" s="126"/>
      <c r="X19" s="126"/>
      <c r="Y19" s="126"/>
      <c r="Z19" s="126"/>
      <c r="AA19" s="126"/>
      <c r="AB19" s="127"/>
      <c r="AC19" s="127"/>
      <c r="AD19" s="126"/>
      <c r="AE19" s="126"/>
      <c r="AF19" s="6"/>
      <c r="AG19" s="6"/>
    </row>
    <row r="20" spans="1:41" s="7" customFormat="1" ht="9.9499999999999993" customHeight="1" x14ac:dyDescent="0.25">
      <c r="A20" s="14"/>
      <c r="B20" s="154"/>
      <c r="C20" s="154"/>
      <c r="D20" s="154"/>
      <c r="E20" s="154"/>
      <c r="F20" s="154"/>
      <c r="G20" s="154"/>
      <c r="H20" s="154"/>
      <c r="I20" s="154"/>
      <c r="J20" s="28"/>
      <c r="K20" s="17"/>
      <c r="L20" s="31"/>
      <c r="M20" s="27"/>
      <c r="N20" s="27"/>
      <c r="O20" s="27"/>
      <c r="P20" s="27"/>
      <c r="Q20" s="27"/>
      <c r="S20" s="6"/>
      <c r="T20" s="6"/>
      <c r="U20" s="6"/>
      <c r="V20" s="6"/>
      <c r="W20" s="6"/>
      <c r="X20" s="6"/>
      <c r="AB20" s="5"/>
      <c r="AC20" s="5"/>
      <c r="AD20" s="6"/>
      <c r="AE20" s="6"/>
      <c r="AF20" s="6"/>
      <c r="AG20" s="6"/>
    </row>
    <row r="21" spans="1:41" s="7" customFormat="1" ht="18" customHeight="1" x14ac:dyDescent="0.25">
      <c r="A21" s="14"/>
      <c r="B21" s="293" t="s">
        <v>1322</v>
      </c>
      <c r="C21" s="293"/>
      <c r="D21" s="293"/>
      <c r="E21" s="293"/>
      <c r="F21" s="293"/>
      <c r="G21" s="293"/>
      <c r="H21" s="293"/>
      <c r="I21" s="313"/>
      <c r="J21" s="25"/>
      <c r="K21" s="17"/>
      <c r="L21" s="31"/>
      <c r="M21" s="308" t="s">
        <v>11</v>
      </c>
      <c r="N21" s="308"/>
      <c r="O21" s="308"/>
      <c r="P21" s="308"/>
      <c r="Q21" s="308"/>
      <c r="R21" s="308"/>
      <c r="S21" s="336" t="s">
        <v>45</v>
      </c>
      <c r="T21" s="336"/>
      <c r="U21" s="336"/>
      <c r="V21" s="336"/>
      <c r="W21" s="336"/>
      <c r="X21" s="336"/>
      <c r="Y21" s="337" t="s">
        <v>42</v>
      </c>
      <c r="Z21" s="338"/>
      <c r="AA21" s="338"/>
      <c r="AB21" s="338"/>
      <c r="AC21" s="338"/>
      <c r="AD21" s="339"/>
      <c r="AE21" s="134"/>
      <c r="AF21" s="308" t="s">
        <v>44</v>
      </c>
      <c r="AG21" s="308"/>
      <c r="AH21" s="308"/>
      <c r="AJ21" s="337" t="s">
        <v>2</v>
      </c>
      <c r="AK21" s="339"/>
      <c r="AM21" s="362" t="s">
        <v>255</v>
      </c>
      <c r="AO21" s="362" t="s">
        <v>256</v>
      </c>
    </row>
    <row r="22" spans="1:41" s="7" customFormat="1" ht="18" customHeight="1" x14ac:dyDescent="0.25">
      <c r="A22" s="14"/>
      <c r="B22" s="293" t="s">
        <v>351</v>
      </c>
      <c r="C22" s="293"/>
      <c r="D22" s="293"/>
      <c r="E22" s="293"/>
      <c r="F22" s="293"/>
      <c r="G22" s="293"/>
      <c r="H22" s="293"/>
      <c r="I22" s="313"/>
      <c r="J22" s="25"/>
      <c r="K22" s="17"/>
      <c r="L22" s="31"/>
      <c r="M22" s="340" t="s">
        <v>7</v>
      </c>
      <c r="N22" s="341"/>
      <c r="O22" s="340" t="s">
        <v>6</v>
      </c>
      <c r="P22" s="341"/>
      <c r="Q22" s="337" t="s">
        <v>5</v>
      </c>
      <c r="R22" s="339"/>
      <c r="S22" s="337" t="s">
        <v>7</v>
      </c>
      <c r="T22" s="339"/>
      <c r="U22" s="337" t="s">
        <v>6</v>
      </c>
      <c r="V22" s="339"/>
      <c r="W22" s="337" t="s">
        <v>5</v>
      </c>
      <c r="X22" s="339"/>
      <c r="Y22" s="337" t="s">
        <v>7</v>
      </c>
      <c r="Z22" s="339"/>
      <c r="AA22" s="342" t="s">
        <v>6</v>
      </c>
      <c r="AB22" s="343"/>
      <c r="AC22" s="337" t="s">
        <v>5</v>
      </c>
      <c r="AD22" s="339"/>
      <c r="AE22" s="134"/>
      <c r="AF22" s="159" t="s">
        <v>7</v>
      </c>
      <c r="AG22" s="159" t="s">
        <v>6</v>
      </c>
      <c r="AH22" s="159" t="s">
        <v>5</v>
      </c>
      <c r="AJ22" s="159" t="s">
        <v>7</v>
      </c>
      <c r="AK22" s="159" t="s">
        <v>6</v>
      </c>
      <c r="AM22" s="363"/>
      <c r="AO22" s="363"/>
    </row>
    <row r="23" spans="1:41" s="7" customFormat="1" ht="9.9499999999999993" customHeight="1" x14ac:dyDescent="0.25">
      <c r="A23" s="14"/>
      <c r="B23" s="16"/>
      <c r="C23" s="16"/>
      <c r="D23" s="16"/>
      <c r="E23" s="16"/>
      <c r="F23" s="16"/>
      <c r="G23" s="16"/>
      <c r="H23" s="16"/>
      <c r="I23" s="16"/>
      <c r="J23" s="16"/>
      <c r="K23" s="17"/>
      <c r="L23" s="31"/>
      <c r="M23" s="27"/>
      <c r="N23" s="27"/>
      <c r="O23" s="27"/>
      <c r="P23" s="27"/>
      <c r="Q23" s="27"/>
      <c r="AB23" s="131"/>
      <c r="AC23" s="131"/>
      <c r="AF23" s="6"/>
      <c r="AG23" s="6"/>
    </row>
    <row r="24" spans="1:41" s="7" customFormat="1" ht="18" customHeight="1" x14ac:dyDescent="0.25">
      <c r="A24" s="14"/>
      <c r="B24" s="15" t="s">
        <v>783</v>
      </c>
      <c r="C24" s="15"/>
      <c r="D24" s="344" t="s">
        <v>780</v>
      </c>
      <c r="E24" s="344"/>
      <c r="F24" s="344"/>
      <c r="G24" s="16"/>
      <c r="H24" s="24" t="s">
        <v>347</v>
      </c>
      <c r="I24" s="16"/>
      <c r="J24" s="22" t="s">
        <v>348</v>
      </c>
      <c r="K24" s="17"/>
      <c r="L24" s="31"/>
      <c r="M24" s="355">
        <f>IF(F17&gt;=F18,F17,F18)</f>
        <v>0</v>
      </c>
      <c r="N24" s="355"/>
      <c r="O24" s="355"/>
      <c r="P24" s="355"/>
      <c r="Q24" s="355"/>
      <c r="R24" s="355"/>
      <c r="S24" s="132"/>
      <c r="T24" s="132"/>
      <c r="U24" s="132"/>
      <c r="V24" s="132"/>
      <c r="W24" s="132"/>
      <c r="X24" s="132"/>
      <c r="Y24" s="31"/>
      <c r="Z24" s="31"/>
      <c r="AA24" s="31"/>
      <c r="AB24" s="133"/>
      <c r="AC24" s="133"/>
      <c r="AD24" s="31"/>
      <c r="AF24" s="6"/>
      <c r="AG24" s="6"/>
      <c r="AJ24" s="138"/>
      <c r="AK24" s="138"/>
      <c r="AL24" s="138"/>
    </row>
    <row r="25" spans="1:41" s="7" customFormat="1" ht="18" customHeight="1" x14ac:dyDescent="0.25">
      <c r="A25" s="14"/>
      <c r="B25" s="93"/>
      <c r="C25" s="154" t="s">
        <v>345</v>
      </c>
      <c r="D25" s="121"/>
      <c r="E25" s="161" t="s">
        <v>346</v>
      </c>
      <c r="F25" s="121"/>
      <c r="G25" s="161"/>
      <c r="H25" s="25"/>
      <c r="I25" s="158"/>
      <c r="J25" s="153" t="str">
        <f t="shared" ref="J25:J27" si="0">IFERROR(ROUND(H25/((F25-D25)/30.4),0),"")</f>
        <v/>
      </c>
      <c r="K25" s="17"/>
      <c r="L25" s="31"/>
      <c r="M25" s="130">
        <f>((($M24-$M$422)/($M$421-$M$422))*0.5+1)</f>
        <v>-0.25</v>
      </c>
      <c r="N25" s="136">
        <f>IF($M25&gt;1.5,1.5,IF($M25&lt;0.5,0,$M25))</f>
        <v>0</v>
      </c>
      <c r="O25" s="130">
        <f>((($M24-$O$422)/($O$421-$O$422))*0.5+1)</f>
        <v>-0.75</v>
      </c>
      <c r="P25" s="136">
        <f>IF($O25&gt;1.5,1.5,IF($O25&lt;0.5,0,$O25))</f>
        <v>0</v>
      </c>
      <c r="Q25" s="130">
        <f>((($M24-$Q$422)/($Q$421-$Q$422))*0.5+1)</f>
        <v>-0.5</v>
      </c>
      <c r="R25" s="136">
        <f>IF($Q25&gt;1.5,1.5,IF($Q25&lt;0.5,0,$Q25))</f>
        <v>0</v>
      </c>
      <c r="S25" s="130">
        <f>((($H25-$S$422)/($S$421-$S$422))*0.5+1)</f>
        <v>-1</v>
      </c>
      <c r="T25" s="136">
        <f>IF($S25&gt;1.5,1.5,IF($S25&lt;0.5,0,$S25))</f>
        <v>0</v>
      </c>
      <c r="U25" s="130">
        <f>((($H25-$U$422)/($U$421-$U$422))*0.5+1)</f>
        <v>-0.75</v>
      </c>
      <c r="V25" s="136">
        <f>IF($U25&gt;1.5,1.5,IF($U25&lt;0.5,0,$U25))</f>
        <v>0</v>
      </c>
      <c r="W25" s="130">
        <f>((($H25-$W$422)/($W$421-$W$422))*0.5+1)</f>
        <v>-1.4</v>
      </c>
      <c r="X25" s="136">
        <f>IF($W25&gt;1.5,1.5,IF($W25&lt;0.5,0,$W25))</f>
        <v>0</v>
      </c>
      <c r="Y25" s="130">
        <f>((($J19-$Y$422)/($Y$421-$Y$422))*0.5+1)</f>
        <v>-0.25</v>
      </c>
      <c r="Z25" s="136">
        <f>IF($Y25&gt;1.5,1.5,IF($Y25&lt;0.5,0,$Y25))</f>
        <v>0</v>
      </c>
      <c r="AA25" s="130">
        <f>((($J19-$AA$422)/($AA$421-$AA$422))*0.5+1)</f>
        <v>0</v>
      </c>
      <c r="AB25" s="136">
        <f>IF($AA25&gt;1.5,1.5,IF($AA25&lt;0.5,0,$AA25))</f>
        <v>0</v>
      </c>
      <c r="AC25" s="130">
        <f>((($J19-$AC$422)/($AC$421-$AC$422))*0.5+1)</f>
        <v>0</v>
      </c>
      <c r="AD25" s="136">
        <f>IF($AC25&gt;1.5,1.5,IF($AC25&lt;0.5,0,$AC25))</f>
        <v>0</v>
      </c>
      <c r="AE25" s="135"/>
      <c r="AF25" s="137">
        <f>IF(AND($AJ25=1,PRODUCT(N25,T25,Z25)&gt;=1,$J29&gt;=$AG$422),1,0)</f>
        <v>0</v>
      </c>
      <c r="AG25" s="137">
        <f>IF(AND($AK25=1,PRODUCT(P25,V25,AB25)&gt;=1,$J29&gt;=$AG$421),1,0)</f>
        <v>0</v>
      </c>
      <c r="AH25" s="137">
        <f>IF(AND($B25="Chef de projet",PRODUCT(R25,X25,AD25)&gt;=1,$J29&gt;=$AG$420),1,0)</f>
        <v>0</v>
      </c>
      <c r="AJ25" s="147">
        <f>IF(OR($B25="Chef de projet",$B25="Co-responsable du projet",$B25="Chef de projet partiel",$B25="Chef de projet suppléant"),1,0)</f>
        <v>0</v>
      </c>
      <c r="AK25" s="147">
        <f>IF(OR($B25="Chef de projet",$B25="Co-responsable du projet",$B25="Chef de projet partiel"),1,0)</f>
        <v>0</v>
      </c>
      <c r="AL25" s="139"/>
      <c r="AM25" s="159">
        <f>IF(AND(F18&gt;=M$427,H25&gt;=O$427,J19&gt;=Q$427,AO25&gt;=S$427,J29&gt;=U$427),1,0)</f>
        <v>0</v>
      </c>
      <c r="AO25" s="147">
        <f>IF(F25="",0,DATEDIF(D25,F25,"m")+1)</f>
        <v>0</v>
      </c>
    </row>
    <row r="26" spans="1:41" s="7" customFormat="1" ht="18" customHeight="1" x14ac:dyDescent="0.25">
      <c r="A26" s="14"/>
      <c r="B26" s="93"/>
      <c r="C26" s="154" t="s">
        <v>345</v>
      </c>
      <c r="D26" s="121"/>
      <c r="E26" s="161" t="s">
        <v>346</v>
      </c>
      <c r="F26" s="121"/>
      <c r="G26" s="161"/>
      <c r="H26" s="25"/>
      <c r="I26" s="158"/>
      <c r="J26" s="153" t="str">
        <f t="shared" si="0"/>
        <v/>
      </c>
      <c r="K26" s="17"/>
      <c r="L26" s="31"/>
      <c r="M26" s="130">
        <f>((($M24-$M$422)/($M$421-$M$422))*0.5+1)</f>
        <v>-0.25</v>
      </c>
      <c r="N26" s="136">
        <f t="shared" ref="N26:N27" si="1">IF($M26&gt;1.5,1.5,IF($M26&lt;0.5,0,$M26))</f>
        <v>0</v>
      </c>
      <c r="O26" s="130">
        <f>((($M24-$O$422)/($O$421-$O$422))*0.5+1)</f>
        <v>-0.75</v>
      </c>
      <c r="P26" s="136">
        <f t="shared" ref="P26:P27" si="2">IF($O26&gt;1.5,1.5,IF($O26&lt;0.5,0,$O26))</f>
        <v>0</v>
      </c>
      <c r="Q26" s="130">
        <f>((($M24-$Q$422)/($Q$421-$Q$422))*0.5+1)</f>
        <v>-0.5</v>
      </c>
      <c r="R26" s="136">
        <f t="shared" ref="R26:R27" si="3">IF($Q26&gt;1.5,1.5,IF($Q26&lt;0.5,0,$Q26))</f>
        <v>0</v>
      </c>
      <c r="S26" s="130">
        <f>((($H26-$S$422)/($S$421-$S$422))*0.5+1)</f>
        <v>-1</v>
      </c>
      <c r="T26" s="136">
        <f t="shared" ref="T26:T27" si="4">IF($S26&gt;1.5,1.5,IF($S26&lt;0.5,0,$S26))</f>
        <v>0</v>
      </c>
      <c r="U26" s="130">
        <f>((($H26-$U$422)/($U$421-$U$422))*0.5+1)</f>
        <v>-0.75</v>
      </c>
      <c r="V26" s="136">
        <f t="shared" ref="V26:V27" si="5">IF($U26&gt;1.5,1.5,IF($U26&lt;0.5,0,$U26))</f>
        <v>0</v>
      </c>
      <c r="W26" s="130">
        <f>((($H26-$W$422)/($W$421-$W$422))*0.5+1)</f>
        <v>-1.4</v>
      </c>
      <c r="X26" s="136">
        <f t="shared" ref="X26:X27" si="6">IF($W26&gt;1.5,1.5,IF($W26&lt;0.5,0,$W26))</f>
        <v>0</v>
      </c>
      <c r="Y26" s="130">
        <f>((($J19-$Y$422)/($Y$421-$Y$422))*0.5+1)</f>
        <v>-0.25</v>
      </c>
      <c r="Z26" s="136">
        <f t="shared" ref="Z26:Z27" si="7">IF($Y26&gt;1.5,1.5,IF($Y26&lt;0.5,0,$Y26))</f>
        <v>0</v>
      </c>
      <c r="AA26" s="130">
        <f>((($J19-$AA$422)/($AA$421-$AA$422))*0.5+1)</f>
        <v>0</v>
      </c>
      <c r="AB26" s="136">
        <f t="shared" ref="AB26:AB27" si="8">IF($AA26&gt;1.5,1.5,IF($AA26&lt;0.5,0,$AA26))</f>
        <v>0</v>
      </c>
      <c r="AC26" s="130">
        <f>((($J19-$AC$422)/($AC$421-$AC$422))*0.5+1)</f>
        <v>0</v>
      </c>
      <c r="AD26" s="136">
        <f t="shared" ref="AD26:AD27" si="9">IF($AC26&gt;1.5,1.5,IF($AC26&lt;0.5,0,$AC26))</f>
        <v>0</v>
      </c>
      <c r="AE26" s="135"/>
      <c r="AF26" s="137">
        <f>IF(AND($AJ26=1,PRODUCT(N26,T26,Z26)&gt;=1,$J29&gt;=$AG$422),1,0)</f>
        <v>0</v>
      </c>
      <c r="AG26" s="137">
        <f>IF(AND($AK26=1,PRODUCT(P26,V26,AB26)&gt;=1,$J29&gt;=$AG$421),1,0)</f>
        <v>0</v>
      </c>
      <c r="AH26" s="137">
        <f>IF(AND($B26="Chef de projet",PRODUCT(R26,X26,AD26)&gt;=1,$J29&gt;=$AG$420),1,0)</f>
        <v>0</v>
      </c>
      <c r="AJ26" s="147">
        <f>IF(OR($B26="Chef de projet",$B26="Co-responsable du projet",$B26="Chef de projet partiel",$B26="Chef de projet suppléant"),1,0)</f>
        <v>0</v>
      </c>
      <c r="AK26" s="147">
        <f>IF(OR($B26="Chef de projet",$B26="Co-responsable du projet",$B26="Chef de projet partiel"),1,0)</f>
        <v>0</v>
      </c>
      <c r="AL26" s="139"/>
      <c r="AM26" s="159">
        <f>IF(AND(F18&gt;=M$427,H26&gt;=O$427,J19&gt;=Q$427,AO26&gt;=S$427,J29&gt;=U$427),1,0)</f>
        <v>0</v>
      </c>
      <c r="AO26" s="147">
        <f>IF(F26="",0,DATEDIF(D26,F26,"m")+1)</f>
        <v>0</v>
      </c>
    </row>
    <row r="27" spans="1:41" s="7" customFormat="1" ht="18" customHeight="1" x14ac:dyDescent="0.25">
      <c r="A27" s="14"/>
      <c r="B27" s="93"/>
      <c r="C27" s="154" t="s">
        <v>345</v>
      </c>
      <c r="D27" s="121"/>
      <c r="E27" s="161" t="s">
        <v>346</v>
      </c>
      <c r="F27" s="121"/>
      <c r="G27" s="161"/>
      <c r="H27" s="25"/>
      <c r="I27" s="158"/>
      <c r="J27" s="153" t="str">
        <f t="shared" si="0"/>
        <v/>
      </c>
      <c r="K27" s="17"/>
      <c r="L27" s="31"/>
      <c r="M27" s="130">
        <f>((($M24-$M$422)/($M$421-$M$422))*0.5+1)</f>
        <v>-0.25</v>
      </c>
      <c r="N27" s="136">
        <f t="shared" si="1"/>
        <v>0</v>
      </c>
      <c r="O27" s="130">
        <f>((($M24-$O$422)/($O$421-$O$422))*0.5+1)</f>
        <v>-0.75</v>
      </c>
      <c r="P27" s="136">
        <f t="shared" si="2"/>
        <v>0</v>
      </c>
      <c r="Q27" s="130">
        <f>((($M24-$Q$422)/($Q$421-$Q$422))*0.5+1)</f>
        <v>-0.5</v>
      </c>
      <c r="R27" s="136">
        <f t="shared" si="3"/>
        <v>0</v>
      </c>
      <c r="S27" s="130">
        <f>((($H27-$S$422)/($S$421-$S$422))*0.5+1)</f>
        <v>-1</v>
      </c>
      <c r="T27" s="136">
        <f t="shared" si="4"/>
        <v>0</v>
      </c>
      <c r="U27" s="130">
        <f>((($H27-$U$422)/($U$421-$U$422))*0.5+1)</f>
        <v>-0.75</v>
      </c>
      <c r="V27" s="136">
        <f t="shared" si="5"/>
        <v>0</v>
      </c>
      <c r="W27" s="130">
        <f>((($H27-$W$422)/($W$421-$W$422))*0.5+1)</f>
        <v>-1.4</v>
      </c>
      <c r="X27" s="136">
        <f t="shared" si="6"/>
        <v>0</v>
      </c>
      <c r="Y27" s="130">
        <f>((($J19-$Y$422)/($Y$421-$Y$422))*0.5+1)</f>
        <v>-0.25</v>
      </c>
      <c r="Z27" s="136">
        <f t="shared" si="7"/>
        <v>0</v>
      </c>
      <c r="AA27" s="130">
        <f>((($J19-$AA$422)/($AA$421-$AA$422))*0.5+1)</f>
        <v>0</v>
      </c>
      <c r="AB27" s="136">
        <f t="shared" si="8"/>
        <v>0</v>
      </c>
      <c r="AC27" s="130">
        <f>((($J19-$AC$422)/($AC$421-$AC$422))*0.5+1)</f>
        <v>0</v>
      </c>
      <c r="AD27" s="136">
        <f t="shared" si="9"/>
        <v>0</v>
      </c>
      <c r="AE27" s="135"/>
      <c r="AF27" s="137">
        <f>IF(AND($AJ27=1,PRODUCT(N27,T27,Z27)&gt;=1,$J29&gt;=$AG$422),1,0)</f>
        <v>0</v>
      </c>
      <c r="AG27" s="137">
        <f>IF(AND($AK27=1,PRODUCT(P27,V27,AB27)&gt;=1,$J29&gt;=$AG$421),1,0)</f>
        <v>0</v>
      </c>
      <c r="AH27" s="137">
        <f>IF(AND($B27="Chef de projet",PRODUCT(R27,X27,AD27)&gt;=1,$J29&gt;=$AG$420),1,0)</f>
        <v>0</v>
      </c>
      <c r="AJ27" s="147">
        <f>IF(OR($B27="Chef de projet",$B27="Co-responsable du projet",$B27="Chef de projet partiel",$B27="Chef de projet suppléant"),1,0)</f>
        <v>0</v>
      </c>
      <c r="AK27" s="147">
        <f>IF(OR($B27="Chef de projet",$B27="Co-responsable du projet",$B27="Chef de projet partiel"),1,0)</f>
        <v>0</v>
      </c>
      <c r="AL27" s="139"/>
      <c r="AM27" s="159">
        <f>IF(AND(F18&gt;=M$427,H27&gt;=O$427,J19&gt;=Q$427,AO27&gt;=S$427,J29&gt;=U$427),1,0)</f>
        <v>0</v>
      </c>
      <c r="AO27" s="147">
        <f>IF(F27="",0,DATEDIF(D27,F27,"m")+1)</f>
        <v>0</v>
      </c>
    </row>
    <row r="28" spans="1:41" s="7" customFormat="1" ht="9.9499999999999993" customHeight="1" x14ac:dyDescent="0.25">
      <c r="A28" s="14"/>
      <c r="B28" s="84"/>
      <c r="C28" s="84"/>
      <c r="D28" s="152"/>
      <c r="E28" s="85"/>
      <c r="F28" s="85"/>
      <c r="G28" s="85"/>
      <c r="H28" s="85"/>
      <c r="I28" s="85"/>
      <c r="J28" s="85"/>
      <c r="K28" s="17"/>
      <c r="L28" s="31"/>
      <c r="M28" s="27"/>
      <c r="N28" s="27"/>
      <c r="O28" s="27"/>
      <c r="P28" s="27"/>
      <c r="Q28" s="27"/>
      <c r="S28" s="6"/>
      <c r="T28" s="6"/>
      <c r="U28" s="6"/>
      <c r="V28" s="6"/>
      <c r="W28" s="6"/>
      <c r="X28" s="6"/>
      <c r="AB28" s="5"/>
      <c r="AC28" s="5"/>
      <c r="AD28" s="6"/>
      <c r="AE28" s="6"/>
      <c r="AF28" s="6"/>
      <c r="AG28" s="6"/>
    </row>
    <row r="29" spans="1:41" s="7" customFormat="1" ht="18" customHeight="1" x14ac:dyDescent="0.25">
      <c r="A29" s="14"/>
      <c r="B29" s="278" t="s">
        <v>1196</v>
      </c>
      <c r="C29" s="278"/>
      <c r="D29" s="278"/>
      <c r="E29" s="278"/>
      <c r="F29" s="278"/>
      <c r="G29" s="278"/>
      <c r="H29" s="278"/>
      <c r="I29" s="85"/>
      <c r="J29" s="153">
        <f>SUM(J30:J39)</f>
        <v>0</v>
      </c>
      <c r="K29" s="17"/>
      <c r="L29" s="31"/>
      <c r="M29" s="27"/>
      <c r="N29" s="27"/>
      <c r="O29" s="27"/>
      <c r="P29" s="27"/>
      <c r="Q29" s="27"/>
      <c r="S29" s="6"/>
      <c r="T29" s="6"/>
      <c r="U29" s="6"/>
      <c r="V29" s="6"/>
      <c r="W29" s="6"/>
      <c r="X29" s="6"/>
      <c r="AB29" s="5"/>
      <c r="AC29" s="5"/>
      <c r="AD29" s="6"/>
      <c r="AE29" s="6"/>
      <c r="AF29" s="6"/>
      <c r="AG29" s="6"/>
    </row>
    <row r="30" spans="1:41" s="7" customFormat="1" ht="18" customHeight="1" x14ac:dyDescent="0.25">
      <c r="A30" s="14"/>
      <c r="B30" s="293" t="s">
        <v>352</v>
      </c>
      <c r="C30" s="293"/>
      <c r="D30" s="293"/>
      <c r="E30" s="293"/>
      <c r="F30" s="293"/>
      <c r="G30" s="293"/>
      <c r="H30" s="293"/>
      <c r="I30" s="85"/>
      <c r="J30" s="25"/>
      <c r="K30" s="17"/>
      <c r="L30" s="31"/>
      <c r="M30" s="27"/>
      <c r="N30" s="27"/>
      <c r="O30" s="27"/>
      <c r="P30" s="27"/>
      <c r="Q30" s="27"/>
      <c r="S30" s="6"/>
      <c r="T30" s="6"/>
      <c r="U30" s="6"/>
      <c r="V30" s="6"/>
      <c r="W30" s="6"/>
      <c r="X30" s="6"/>
      <c r="AB30" s="5"/>
      <c r="AC30" s="5"/>
      <c r="AD30" s="6"/>
      <c r="AE30" s="6"/>
      <c r="AF30" s="6"/>
      <c r="AG30" s="6"/>
    </row>
    <row r="31" spans="1:41" s="7" customFormat="1" ht="18" customHeight="1" x14ac:dyDescent="0.25">
      <c r="A31" s="14"/>
      <c r="B31" s="293" t="s">
        <v>918</v>
      </c>
      <c r="C31" s="293"/>
      <c r="D31" s="293"/>
      <c r="E31" s="293"/>
      <c r="F31" s="293"/>
      <c r="G31" s="293"/>
      <c r="H31" s="293"/>
      <c r="I31" s="85"/>
      <c r="J31" s="25"/>
      <c r="K31" s="17"/>
      <c r="L31" s="31"/>
      <c r="M31" s="27"/>
      <c r="N31" s="27"/>
      <c r="O31" s="27"/>
      <c r="P31" s="27"/>
      <c r="Q31" s="27"/>
      <c r="S31" s="6"/>
      <c r="T31" s="6"/>
      <c r="U31" s="6"/>
      <c r="V31" s="6"/>
      <c r="W31" s="6"/>
      <c r="X31" s="6"/>
      <c r="AB31" s="5"/>
      <c r="AC31" s="5"/>
      <c r="AD31" s="6"/>
      <c r="AE31" s="6"/>
      <c r="AF31" s="6"/>
      <c r="AG31" s="6"/>
    </row>
    <row r="32" spans="1:41" s="7" customFormat="1" ht="18" customHeight="1" x14ac:dyDescent="0.25">
      <c r="A32" s="14"/>
      <c r="B32" s="293" t="s">
        <v>353</v>
      </c>
      <c r="C32" s="293"/>
      <c r="D32" s="293"/>
      <c r="E32" s="293"/>
      <c r="F32" s="293"/>
      <c r="G32" s="293"/>
      <c r="H32" s="293"/>
      <c r="I32" s="85"/>
      <c r="J32" s="25"/>
      <c r="K32" s="17"/>
      <c r="L32" s="31"/>
      <c r="M32" s="27"/>
      <c r="N32" s="27"/>
      <c r="O32" s="27"/>
      <c r="P32" s="27"/>
      <c r="Q32" s="27"/>
      <c r="S32" s="6"/>
      <c r="T32" s="6"/>
      <c r="U32" s="6"/>
      <c r="V32" s="6"/>
      <c r="W32" s="6"/>
      <c r="X32" s="6"/>
      <c r="AB32" s="5"/>
      <c r="AC32" s="5"/>
      <c r="AD32" s="6"/>
      <c r="AE32" s="6"/>
      <c r="AF32" s="6"/>
      <c r="AG32" s="6"/>
    </row>
    <row r="33" spans="1:34" s="7" customFormat="1" ht="18" customHeight="1" x14ac:dyDescent="0.25">
      <c r="A33" s="14"/>
      <c r="B33" s="293" t="s">
        <v>354</v>
      </c>
      <c r="C33" s="293"/>
      <c r="D33" s="293"/>
      <c r="E33" s="293"/>
      <c r="F33" s="293"/>
      <c r="G33" s="293"/>
      <c r="H33" s="293"/>
      <c r="I33" s="85"/>
      <c r="J33" s="25"/>
      <c r="K33" s="17"/>
      <c r="L33" s="31"/>
      <c r="M33" s="27"/>
      <c r="N33" s="27"/>
      <c r="O33" s="27"/>
      <c r="P33" s="27"/>
      <c r="Q33" s="27"/>
      <c r="S33" s="6"/>
      <c r="T33" s="6"/>
      <c r="U33" s="6"/>
      <c r="V33" s="6"/>
      <c r="W33" s="6"/>
      <c r="X33" s="6"/>
      <c r="AB33" s="5"/>
      <c r="AC33" s="5"/>
      <c r="AD33" s="6"/>
      <c r="AE33" s="6"/>
      <c r="AF33" s="6"/>
      <c r="AG33" s="6"/>
    </row>
    <row r="34" spans="1:34" s="7" customFormat="1" ht="18" customHeight="1" x14ac:dyDescent="0.25">
      <c r="A34" s="14"/>
      <c r="B34" s="293" t="s">
        <v>355</v>
      </c>
      <c r="C34" s="293"/>
      <c r="D34" s="293"/>
      <c r="E34" s="293"/>
      <c r="F34" s="293"/>
      <c r="G34" s="293"/>
      <c r="H34" s="293"/>
      <c r="I34" s="85"/>
      <c r="J34" s="25"/>
      <c r="K34" s="17"/>
      <c r="L34" s="31"/>
      <c r="M34" s="27"/>
      <c r="N34" s="27"/>
      <c r="O34" s="27"/>
      <c r="P34" s="27"/>
      <c r="Q34" s="27"/>
      <c r="S34" s="6"/>
      <c r="T34" s="6"/>
      <c r="U34" s="6"/>
      <c r="V34" s="6"/>
      <c r="W34" s="6"/>
      <c r="X34" s="6"/>
      <c r="AB34" s="5"/>
      <c r="AC34" s="5"/>
      <c r="AD34" s="6"/>
      <c r="AE34" s="6"/>
      <c r="AF34" s="6"/>
      <c r="AG34" s="6"/>
    </row>
    <row r="35" spans="1:34" s="7" customFormat="1" ht="18" customHeight="1" x14ac:dyDescent="0.25">
      <c r="A35" s="14"/>
      <c r="B35" s="293" t="s">
        <v>357</v>
      </c>
      <c r="C35" s="293"/>
      <c r="D35" s="293"/>
      <c r="E35" s="293"/>
      <c r="F35" s="293"/>
      <c r="G35" s="293"/>
      <c r="H35" s="293"/>
      <c r="I35" s="85"/>
      <c r="J35" s="25"/>
      <c r="K35" s="17"/>
      <c r="L35" s="31"/>
      <c r="M35" s="27"/>
      <c r="N35" s="27"/>
      <c r="O35" s="27"/>
      <c r="P35" s="27"/>
      <c r="Q35" s="27"/>
      <c r="S35" s="6"/>
      <c r="T35" s="6"/>
      <c r="U35" s="6"/>
      <c r="V35" s="6"/>
      <c r="W35" s="6"/>
      <c r="X35" s="6"/>
      <c r="AB35" s="5"/>
      <c r="AC35" s="5"/>
      <c r="AD35" s="6"/>
      <c r="AE35" s="6"/>
      <c r="AF35" s="6"/>
      <c r="AG35" s="6"/>
    </row>
    <row r="36" spans="1:34" s="7" customFormat="1" ht="18" customHeight="1" x14ac:dyDescent="0.25">
      <c r="A36" s="14"/>
      <c r="B36" s="293" t="s">
        <v>920</v>
      </c>
      <c r="C36" s="293"/>
      <c r="D36" s="293"/>
      <c r="E36" s="293"/>
      <c r="F36" s="293"/>
      <c r="G36" s="293"/>
      <c r="H36" s="293"/>
      <c r="I36" s="85"/>
      <c r="J36" s="25"/>
      <c r="K36" s="17"/>
      <c r="L36" s="31"/>
      <c r="M36" s="27"/>
      <c r="N36" s="27"/>
      <c r="O36" s="27"/>
      <c r="P36" s="27"/>
      <c r="Q36" s="27"/>
      <c r="S36" s="6"/>
      <c r="T36" s="6"/>
      <c r="U36" s="6"/>
      <c r="V36" s="6"/>
      <c r="W36" s="6"/>
      <c r="X36" s="6"/>
      <c r="AB36" s="5"/>
      <c r="AC36" s="5"/>
      <c r="AD36" s="6"/>
      <c r="AE36" s="6"/>
      <c r="AF36" s="6"/>
      <c r="AG36" s="6"/>
    </row>
    <row r="37" spans="1:34" s="7" customFormat="1" ht="18" customHeight="1" x14ac:dyDescent="0.25">
      <c r="A37" s="14"/>
      <c r="B37" s="293" t="s">
        <v>358</v>
      </c>
      <c r="C37" s="293"/>
      <c r="D37" s="293"/>
      <c r="E37" s="293"/>
      <c r="F37" s="293"/>
      <c r="G37" s="293"/>
      <c r="H37" s="293"/>
      <c r="I37" s="85"/>
      <c r="J37" s="25"/>
      <c r="K37" s="17"/>
      <c r="L37" s="31"/>
      <c r="M37" s="27"/>
      <c r="N37" s="27"/>
      <c r="O37" s="27"/>
      <c r="P37" s="27"/>
      <c r="Q37" s="27"/>
      <c r="S37" s="6"/>
      <c r="T37" s="6"/>
      <c r="U37" s="6"/>
      <c r="V37" s="6"/>
      <c r="W37" s="6"/>
      <c r="X37" s="6"/>
      <c r="AB37" s="5"/>
      <c r="AC37" s="5"/>
      <c r="AD37" s="6"/>
      <c r="AE37" s="6"/>
      <c r="AF37" s="6"/>
      <c r="AG37" s="6"/>
    </row>
    <row r="38" spans="1:34" s="7" customFormat="1" ht="18" customHeight="1" x14ac:dyDescent="0.25">
      <c r="A38" s="14"/>
      <c r="B38" s="293" t="s">
        <v>356</v>
      </c>
      <c r="C38" s="293"/>
      <c r="D38" s="293"/>
      <c r="E38" s="293"/>
      <c r="F38" s="293"/>
      <c r="G38" s="293"/>
      <c r="H38" s="293"/>
      <c r="I38" s="85"/>
      <c r="J38" s="25"/>
      <c r="K38" s="17"/>
      <c r="L38" s="31"/>
      <c r="M38" s="27"/>
      <c r="N38" s="27"/>
      <c r="O38" s="27"/>
      <c r="P38" s="27"/>
      <c r="Q38" s="27"/>
      <c r="S38" s="6"/>
      <c r="T38" s="6"/>
      <c r="U38" s="6"/>
      <c r="V38" s="6"/>
      <c r="W38" s="6"/>
      <c r="X38" s="6"/>
      <c r="AB38" s="5"/>
      <c r="AC38" s="5"/>
      <c r="AD38" s="6"/>
      <c r="AE38" s="6"/>
      <c r="AF38" s="6"/>
      <c r="AG38" s="6"/>
    </row>
    <row r="39" spans="1:34" s="7" customFormat="1" ht="18" customHeight="1" x14ac:dyDescent="0.25">
      <c r="A39" s="14"/>
      <c r="B39" s="293" t="s">
        <v>359</v>
      </c>
      <c r="C39" s="293"/>
      <c r="D39" s="293"/>
      <c r="E39" s="293"/>
      <c r="F39" s="293"/>
      <c r="G39" s="293"/>
      <c r="H39" s="293"/>
      <c r="I39" s="85"/>
      <c r="J39" s="25"/>
      <c r="K39" s="17"/>
      <c r="L39" s="31"/>
      <c r="M39" s="27"/>
      <c r="N39" s="27"/>
      <c r="O39" s="27"/>
      <c r="P39" s="27"/>
      <c r="Q39" s="27"/>
      <c r="S39" s="6"/>
      <c r="T39" s="6"/>
      <c r="U39" s="6"/>
      <c r="V39" s="6"/>
      <c r="W39" s="6"/>
      <c r="X39" s="6"/>
      <c r="AB39" s="5"/>
      <c r="AC39" s="5"/>
      <c r="AD39" s="6"/>
      <c r="AE39" s="6"/>
      <c r="AF39" s="6"/>
      <c r="AG39" s="6"/>
    </row>
    <row r="40" spans="1:34" s="7" customFormat="1" ht="9.9499999999999993" customHeight="1" x14ac:dyDescent="0.25">
      <c r="A40" s="14"/>
      <c r="B40" s="84"/>
      <c r="C40" s="84"/>
      <c r="D40" s="85"/>
      <c r="E40" s="85"/>
      <c r="F40" s="85"/>
      <c r="G40" s="85"/>
      <c r="H40" s="85"/>
      <c r="I40" s="85"/>
      <c r="J40" s="85"/>
      <c r="K40" s="17"/>
      <c r="L40" s="31"/>
      <c r="M40" s="27"/>
      <c r="N40" s="27"/>
      <c r="O40" s="27"/>
      <c r="P40" s="27"/>
      <c r="Q40" s="27"/>
      <c r="S40" s="6"/>
      <c r="T40" s="6"/>
      <c r="U40" s="6"/>
      <c r="V40" s="6"/>
      <c r="W40" s="6"/>
      <c r="X40" s="6"/>
      <c r="AB40" s="5"/>
      <c r="AC40" s="5"/>
      <c r="AD40" s="6"/>
      <c r="AE40" s="6"/>
      <c r="AF40" s="6"/>
      <c r="AG40" s="6"/>
    </row>
    <row r="41" spans="1:34" s="7" customFormat="1" ht="18" customHeight="1" x14ac:dyDescent="0.25">
      <c r="A41" s="14"/>
      <c r="B41" s="15" t="s">
        <v>784</v>
      </c>
      <c r="C41" s="15"/>
      <c r="D41" s="85"/>
      <c r="E41" s="85"/>
      <c r="F41" s="85"/>
      <c r="G41" s="85"/>
      <c r="H41" s="85"/>
      <c r="I41" s="85"/>
      <c r="J41" s="85"/>
      <c r="K41" s="17"/>
      <c r="L41" s="31"/>
      <c r="M41" s="27"/>
      <c r="N41" s="27"/>
      <c r="O41" s="27"/>
      <c r="P41" s="27"/>
      <c r="Q41" s="27"/>
      <c r="S41" s="6"/>
      <c r="T41" s="6"/>
      <c r="U41" s="6"/>
      <c r="V41" s="6"/>
      <c r="W41" s="6"/>
      <c r="X41" s="6"/>
      <c r="AB41" s="5"/>
      <c r="AC41" s="5"/>
      <c r="AD41" s="6"/>
      <c r="AE41" s="6"/>
      <c r="AF41" s="6"/>
      <c r="AG41" s="6"/>
    </row>
    <row r="42" spans="1:34" s="7" customFormat="1" ht="18" customHeight="1" x14ac:dyDescent="0.25">
      <c r="A42" s="14"/>
      <c r="B42" s="84" t="s">
        <v>360</v>
      </c>
      <c r="C42" s="84"/>
      <c r="D42" s="280"/>
      <c r="E42" s="280"/>
      <c r="F42" s="280"/>
      <c r="G42" s="280"/>
      <c r="H42" s="280"/>
      <c r="I42" s="280"/>
      <c r="J42" s="280"/>
      <c r="K42" s="17"/>
      <c r="L42" s="31"/>
      <c r="M42" s="27"/>
      <c r="N42" s="27"/>
      <c r="O42" s="27"/>
      <c r="P42" s="27"/>
      <c r="Q42" s="27"/>
      <c r="S42" s="6"/>
      <c r="T42" s="6"/>
      <c r="U42" s="6"/>
      <c r="V42" s="6"/>
      <c r="W42" s="6"/>
      <c r="X42" s="6"/>
      <c r="AB42" s="5"/>
      <c r="AC42" s="5"/>
      <c r="AD42" s="6"/>
      <c r="AE42" s="6"/>
      <c r="AF42" s="6"/>
      <c r="AG42" s="6"/>
    </row>
    <row r="43" spans="1:34" s="7" customFormat="1" ht="18" customHeight="1" x14ac:dyDescent="0.25">
      <c r="A43" s="14"/>
      <c r="B43" s="84" t="s">
        <v>361</v>
      </c>
      <c r="C43" s="84"/>
      <c r="D43" s="280"/>
      <c r="E43" s="280"/>
      <c r="F43" s="280"/>
      <c r="G43" s="280"/>
      <c r="H43" s="280"/>
      <c r="I43" s="280"/>
      <c r="J43" s="280"/>
      <c r="K43" s="17"/>
      <c r="L43" s="31"/>
      <c r="M43" s="27"/>
      <c r="N43" s="27"/>
      <c r="O43" s="27"/>
      <c r="P43" s="27"/>
      <c r="Q43" s="27"/>
      <c r="S43" s="6"/>
      <c r="T43" s="6"/>
      <c r="U43" s="6"/>
      <c r="V43" s="6"/>
      <c r="W43" s="6"/>
      <c r="X43" s="6"/>
      <c r="AB43" s="5"/>
      <c r="AC43" s="5"/>
      <c r="AD43" s="6"/>
      <c r="AE43" s="6"/>
      <c r="AF43" s="6"/>
      <c r="AG43" s="6"/>
    </row>
    <row r="44" spans="1:34" s="7" customFormat="1" ht="18" customHeight="1" x14ac:dyDescent="0.25">
      <c r="A44" s="14"/>
      <c r="B44" s="84" t="s">
        <v>336</v>
      </c>
      <c r="C44" s="84"/>
      <c r="D44" s="280"/>
      <c r="E44" s="280"/>
      <c r="F44" s="280"/>
      <c r="G44" s="280"/>
      <c r="H44" s="280"/>
      <c r="I44" s="280"/>
      <c r="J44" s="280"/>
      <c r="K44" s="17"/>
      <c r="L44" s="31"/>
      <c r="M44" s="27"/>
      <c r="N44" s="27"/>
      <c r="O44" s="27"/>
      <c r="P44" s="27"/>
      <c r="Q44" s="27"/>
      <c r="S44" s="6"/>
      <c r="T44" s="6"/>
      <c r="U44" s="6"/>
      <c r="V44" s="6"/>
      <c r="W44" s="6"/>
      <c r="X44" s="6"/>
      <c r="AB44" s="5"/>
      <c r="AC44" s="5"/>
      <c r="AD44" s="6"/>
      <c r="AE44" s="6"/>
      <c r="AF44" s="6"/>
      <c r="AG44" s="6"/>
    </row>
    <row r="45" spans="1:34" s="7" customFormat="1" ht="18" customHeight="1" x14ac:dyDescent="0.25">
      <c r="A45" s="14"/>
      <c r="B45" s="84" t="s">
        <v>9</v>
      </c>
      <c r="C45" s="84"/>
      <c r="D45" s="280"/>
      <c r="E45" s="280"/>
      <c r="F45" s="280"/>
      <c r="G45" s="280"/>
      <c r="H45" s="280"/>
      <c r="I45" s="280"/>
      <c r="J45" s="280"/>
      <c r="K45" s="17"/>
      <c r="L45" s="31"/>
      <c r="M45" s="27"/>
      <c r="N45" s="27"/>
      <c r="O45" s="27"/>
      <c r="P45" s="27"/>
      <c r="Q45" s="27"/>
      <c r="S45" s="6"/>
      <c r="T45" s="6"/>
      <c r="U45" s="6"/>
      <c r="V45" s="6"/>
      <c r="W45" s="6"/>
      <c r="X45" s="6"/>
      <c r="AB45" s="5"/>
      <c r="AC45" s="5"/>
      <c r="AD45" s="6"/>
      <c r="AE45" s="6"/>
      <c r="AF45" s="6"/>
      <c r="AG45" s="6"/>
    </row>
    <row r="46" spans="1:34" s="7" customFormat="1" ht="9.9499999999999993" customHeight="1" x14ac:dyDescent="0.25">
      <c r="A46" s="19"/>
      <c r="B46" s="20"/>
      <c r="C46" s="20"/>
      <c r="D46" s="20"/>
      <c r="E46" s="20"/>
      <c r="F46" s="20"/>
      <c r="G46" s="20"/>
      <c r="H46" s="20"/>
      <c r="I46" s="20"/>
      <c r="J46" s="20"/>
      <c r="K46" s="21"/>
      <c r="L46" s="31"/>
      <c r="M46" s="27"/>
      <c r="N46" s="27"/>
      <c r="O46" s="27"/>
      <c r="P46" s="27"/>
      <c r="Q46" s="27"/>
      <c r="S46" s="6"/>
      <c r="T46" s="6"/>
      <c r="U46" s="6"/>
      <c r="V46" s="6"/>
      <c r="W46" s="6"/>
      <c r="X46" s="6"/>
      <c r="AB46" s="5"/>
      <c r="AC46" s="5"/>
      <c r="AD46" s="6"/>
      <c r="AE46" s="6"/>
      <c r="AF46" s="6"/>
      <c r="AG46" s="6"/>
    </row>
    <row r="47" spans="1:34" s="7" customFormat="1" ht="9.9499999999999993" customHeight="1" x14ac:dyDescent="0.25">
      <c r="A47" s="6"/>
      <c r="B47" s="6"/>
      <c r="C47" s="6"/>
      <c r="D47" s="6"/>
      <c r="E47" s="6"/>
      <c r="F47" s="6"/>
      <c r="G47" s="6"/>
      <c r="H47" s="6"/>
      <c r="I47" s="6"/>
      <c r="J47" s="6"/>
      <c r="L47" s="31"/>
      <c r="M47" s="27"/>
      <c r="N47" s="27"/>
      <c r="O47" s="27"/>
      <c r="P47" s="27"/>
      <c r="Q47" s="27"/>
      <c r="S47" s="6"/>
      <c r="T47" s="6"/>
      <c r="U47" s="6"/>
      <c r="V47" s="6"/>
      <c r="W47" s="6"/>
      <c r="X47" s="6"/>
      <c r="AB47" s="9"/>
      <c r="AC47" s="9"/>
      <c r="AD47" s="6"/>
      <c r="AE47" s="6"/>
      <c r="AF47" s="6"/>
      <c r="AG47" s="6"/>
    </row>
    <row r="48" spans="1:34" ht="9.9499999999999993" customHeight="1" x14ac:dyDescent="0.25">
      <c r="A48" s="11"/>
      <c r="B48" s="12"/>
      <c r="C48" s="12"/>
      <c r="D48" s="12"/>
      <c r="E48" s="12"/>
      <c r="F48" s="12"/>
      <c r="G48" s="12"/>
      <c r="H48" s="12"/>
      <c r="I48" s="12"/>
      <c r="J48" s="12"/>
      <c r="K48" s="13"/>
      <c r="AH48" s="7"/>
    </row>
    <row r="49" spans="1:41" ht="18" customHeight="1" x14ac:dyDescent="0.25">
      <c r="A49" s="14"/>
      <c r="B49" s="15" t="s">
        <v>362</v>
      </c>
      <c r="C49" s="15"/>
      <c r="D49" s="354"/>
      <c r="E49" s="354"/>
      <c r="F49" s="354"/>
      <c r="G49" s="354"/>
      <c r="H49" s="354"/>
      <c r="I49" s="354"/>
      <c r="J49" s="354"/>
      <c r="K49" s="17"/>
      <c r="AH49" s="7"/>
    </row>
    <row r="50" spans="1:41" ht="18" customHeight="1" x14ac:dyDescent="0.25">
      <c r="A50" s="14"/>
      <c r="B50" s="84" t="s">
        <v>338</v>
      </c>
      <c r="C50" s="84"/>
      <c r="D50" s="350"/>
      <c r="E50" s="350"/>
      <c r="F50" s="350"/>
      <c r="G50" s="350"/>
      <c r="H50" s="350"/>
      <c r="I50" s="350"/>
      <c r="J50" s="350"/>
      <c r="K50" s="17"/>
      <c r="AH50" s="7"/>
    </row>
    <row r="51" spans="1:41" ht="18" customHeight="1" x14ac:dyDescent="0.25">
      <c r="A51" s="14"/>
      <c r="B51" s="84" t="s">
        <v>781</v>
      </c>
      <c r="C51" s="84"/>
      <c r="D51" s="350"/>
      <c r="E51" s="350"/>
      <c r="F51" s="350"/>
      <c r="G51" s="350"/>
      <c r="H51" s="350"/>
      <c r="I51" s="350"/>
      <c r="J51" s="350"/>
      <c r="K51" s="17"/>
      <c r="AH51" s="7"/>
    </row>
    <row r="52" spans="1:41" ht="18" customHeight="1" x14ac:dyDescent="0.25">
      <c r="A52" s="14"/>
      <c r="B52" s="84" t="s">
        <v>340</v>
      </c>
      <c r="C52" s="84"/>
      <c r="D52" s="351"/>
      <c r="E52" s="352"/>
      <c r="F52" s="352"/>
      <c r="G52" s="352"/>
      <c r="H52" s="352"/>
      <c r="I52" s="352"/>
      <c r="J52" s="353"/>
      <c r="K52" s="17"/>
      <c r="U52" s="148"/>
      <c r="AH52" s="7"/>
    </row>
    <row r="53" spans="1:41" ht="60" customHeight="1" x14ac:dyDescent="0.25">
      <c r="A53" s="14"/>
      <c r="B53" s="84" t="s">
        <v>341</v>
      </c>
      <c r="C53" s="84"/>
      <c r="D53" s="350"/>
      <c r="E53" s="350"/>
      <c r="F53" s="350"/>
      <c r="G53" s="350"/>
      <c r="H53" s="350"/>
      <c r="I53" s="350"/>
      <c r="J53" s="350"/>
      <c r="K53" s="17"/>
      <c r="AH53" s="7"/>
    </row>
    <row r="54" spans="1:41" ht="9.9499999999999993" customHeight="1" x14ac:dyDescent="0.25">
      <c r="A54" s="14"/>
      <c r="B54" s="84"/>
      <c r="C54" s="84"/>
      <c r="D54" s="85"/>
      <c r="E54" s="85"/>
      <c r="F54" s="85"/>
      <c r="G54" s="85"/>
      <c r="H54" s="85"/>
      <c r="I54" s="85"/>
      <c r="J54" s="85"/>
      <c r="K54" s="17"/>
      <c r="AH54" s="7"/>
    </row>
    <row r="55" spans="1:41" ht="18" customHeight="1" x14ac:dyDescent="0.25">
      <c r="A55" s="14"/>
      <c r="B55" s="15" t="s">
        <v>342</v>
      </c>
      <c r="C55" s="15"/>
      <c r="D55" s="344" t="s">
        <v>780</v>
      </c>
      <c r="E55" s="344"/>
      <c r="F55" s="344"/>
      <c r="G55" s="85"/>
      <c r="H55" s="43"/>
      <c r="I55" s="85"/>
      <c r="J55" s="43" t="s">
        <v>325</v>
      </c>
      <c r="K55" s="17"/>
      <c r="Y55" s="7"/>
      <c r="Z55" s="7"/>
      <c r="AA55" s="7"/>
      <c r="AB55" s="5"/>
      <c r="AC55" s="5"/>
      <c r="AH55" s="7"/>
    </row>
    <row r="56" spans="1:41" ht="18" customHeight="1" x14ac:dyDescent="0.25">
      <c r="A56" s="14"/>
      <c r="B56" s="84" t="s">
        <v>343</v>
      </c>
      <c r="C56" s="154" t="s">
        <v>345</v>
      </c>
      <c r="D56" s="121"/>
      <c r="E56" s="161" t="s">
        <v>346</v>
      </c>
      <c r="F56" s="121"/>
      <c r="G56" s="85"/>
      <c r="H56" s="23"/>
      <c r="I56" s="85"/>
      <c r="J56" s="153">
        <f>ROUND(((F56-D56)/30.4),0)</f>
        <v>0</v>
      </c>
      <c r="K56" s="17"/>
      <c r="P56" s="125"/>
      <c r="Q56" s="125"/>
      <c r="R56" s="126"/>
      <c r="S56" s="126"/>
      <c r="T56" s="126"/>
      <c r="U56" s="126"/>
      <c r="V56" s="126"/>
      <c r="W56" s="126"/>
      <c r="X56" s="126"/>
      <c r="Y56" s="126"/>
      <c r="Z56" s="126"/>
      <c r="AA56" s="126"/>
      <c r="AB56" s="127"/>
      <c r="AC56" s="127"/>
      <c r="AD56" s="126"/>
      <c r="AE56" s="126"/>
      <c r="AH56" s="7"/>
    </row>
    <row r="57" spans="1:41" ht="9.9499999999999993" customHeight="1" x14ac:dyDescent="0.25">
      <c r="A57" s="14"/>
      <c r="B57" s="84"/>
      <c r="C57" s="154"/>
      <c r="D57" s="92"/>
      <c r="E57" s="160"/>
      <c r="F57" s="92"/>
      <c r="G57" s="85"/>
      <c r="H57" s="23"/>
      <c r="I57" s="85"/>
      <c r="J57" s="85"/>
      <c r="K57" s="17"/>
      <c r="P57" s="125"/>
      <c r="Q57" s="125"/>
      <c r="R57" s="126"/>
      <c r="S57" s="126"/>
      <c r="T57" s="126"/>
      <c r="U57" s="126"/>
      <c r="V57" s="126"/>
      <c r="W57" s="126"/>
      <c r="X57" s="126"/>
      <c r="Y57" s="126"/>
      <c r="Z57" s="126"/>
      <c r="AA57" s="126"/>
      <c r="AB57" s="127"/>
      <c r="AC57" s="127"/>
      <c r="AD57" s="126"/>
      <c r="AE57" s="126"/>
      <c r="AH57" s="7"/>
    </row>
    <row r="58" spans="1:41" ht="18" customHeight="1" x14ac:dyDescent="0.25">
      <c r="A58" s="14"/>
      <c r="B58" s="84" t="s">
        <v>350</v>
      </c>
      <c r="C58" s="154"/>
      <c r="D58" s="345" t="s">
        <v>349</v>
      </c>
      <c r="E58" s="346"/>
      <c r="F58" s="25"/>
      <c r="G58" s="85"/>
      <c r="H58" s="347" t="s">
        <v>1199</v>
      </c>
      <c r="I58" s="348"/>
      <c r="J58" s="25"/>
      <c r="K58" s="17"/>
      <c r="P58" s="125"/>
      <c r="Q58" s="125"/>
      <c r="R58" s="129"/>
      <c r="S58" s="126"/>
      <c r="T58" s="126"/>
      <c r="U58" s="126"/>
      <c r="V58" s="126"/>
      <c r="W58" s="126"/>
      <c r="X58" s="126"/>
      <c r="Y58" s="126"/>
      <c r="Z58" s="126"/>
      <c r="AA58" s="126"/>
      <c r="AB58" s="127"/>
      <c r="AC58" s="127"/>
      <c r="AD58" s="126"/>
      <c r="AE58" s="126"/>
      <c r="AH58" s="7"/>
    </row>
    <row r="59" spans="1:41" ht="18" customHeight="1" x14ac:dyDescent="0.25">
      <c r="A59" s="14"/>
      <c r="B59" s="84" t="s">
        <v>1200</v>
      </c>
      <c r="C59" s="154"/>
      <c r="D59" s="345"/>
      <c r="E59" s="346"/>
      <c r="F59" s="25"/>
      <c r="G59" s="85"/>
      <c r="H59" s="349"/>
      <c r="I59" s="348"/>
      <c r="J59" s="25"/>
      <c r="K59" s="17"/>
      <c r="P59" s="125"/>
      <c r="Q59" s="125"/>
      <c r="R59" s="128"/>
      <c r="S59" s="126"/>
      <c r="T59" s="126"/>
      <c r="U59" s="126"/>
      <c r="V59" s="126"/>
      <c r="W59" s="126"/>
      <c r="X59" s="126"/>
      <c r="Y59" s="126"/>
      <c r="Z59" s="126"/>
      <c r="AA59" s="126"/>
      <c r="AB59" s="127"/>
      <c r="AC59" s="127"/>
      <c r="AD59" s="126"/>
      <c r="AE59" s="126"/>
      <c r="AH59" s="7"/>
    </row>
    <row r="60" spans="1:41" ht="18" customHeight="1" x14ac:dyDescent="0.25">
      <c r="A60" s="14"/>
      <c r="B60" s="293" t="s">
        <v>782</v>
      </c>
      <c r="C60" s="293"/>
      <c r="D60" s="293"/>
      <c r="E60" s="293"/>
      <c r="F60" s="293"/>
      <c r="G60" s="293"/>
      <c r="H60" s="293"/>
      <c r="I60" s="313"/>
      <c r="J60" s="25"/>
      <c r="K60" s="17"/>
      <c r="P60" s="125"/>
      <c r="Q60" s="125"/>
      <c r="R60" s="126"/>
      <c r="S60" s="126"/>
      <c r="T60" s="126"/>
      <c r="U60" s="126"/>
      <c r="V60" s="126"/>
      <c r="W60" s="126"/>
      <c r="X60" s="126"/>
      <c r="Y60" s="126"/>
      <c r="Z60" s="126"/>
      <c r="AA60" s="126"/>
      <c r="AB60" s="127"/>
      <c r="AC60" s="127"/>
      <c r="AD60" s="126"/>
      <c r="AE60" s="126"/>
      <c r="AH60" s="7"/>
    </row>
    <row r="61" spans="1:41" ht="9.9499999999999993" customHeight="1" x14ac:dyDescent="0.25">
      <c r="A61" s="14"/>
      <c r="B61" s="154"/>
      <c r="C61" s="154"/>
      <c r="D61" s="154"/>
      <c r="E61" s="154"/>
      <c r="F61" s="154"/>
      <c r="G61" s="154"/>
      <c r="H61" s="154"/>
      <c r="I61" s="154"/>
      <c r="J61" s="28"/>
      <c r="K61" s="17"/>
      <c r="Y61" s="7"/>
      <c r="Z61" s="7"/>
      <c r="AA61" s="7"/>
      <c r="AB61" s="5"/>
      <c r="AC61" s="5"/>
      <c r="AH61" s="7"/>
    </row>
    <row r="62" spans="1:41" ht="18" customHeight="1" x14ac:dyDescent="0.25">
      <c r="A62" s="14"/>
      <c r="B62" s="293" t="s">
        <v>1322</v>
      </c>
      <c r="C62" s="293"/>
      <c r="D62" s="293"/>
      <c r="E62" s="293"/>
      <c r="F62" s="293"/>
      <c r="G62" s="293"/>
      <c r="H62" s="293"/>
      <c r="I62" s="313"/>
      <c r="J62" s="25"/>
      <c r="K62" s="17"/>
      <c r="M62" s="308" t="s">
        <v>11</v>
      </c>
      <c r="N62" s="308"/>
      <c r="O62" s="308"/>
      <c r="P62" s="308"/>
      <c r="Q62" s="308"/>
      <c r="R62" s="308"/>
      <c r="S62" s="336" t="s">
        <v>45</v>
      </c>
      <c r="T62" s="336"/>
      <c r="U62" s="336"/>
      <c r="V62" s="336"/>
      <c r="W62" s="336"/>
      <c r="X62" s="336"/>
      <c r="Y62" s="337" t="s">
        <v>42</v>
      </c>
      <c r="Z62" s="338"/>
      <c r="AA62" s="338"/>
      <c r="AB62" s="338"/>
      <c r="AC62" s="338"/>
      <c r="AD62" s="339"/>
      <c r="AE62" s="134"/>
      <c r="AF62" s="308" t="s">
        <v>44</v>
      </c>
      <c r="AG62" s="308"/>
      <c r="AH62" s="308"/>
      <c r="AI62" s="7"/>
      <c r="AJ62" s="337" t="s">
        <v>2</v>
      </c>
      <c r="AK62" s="339"/>
      <c r="AM62" s="362" t="s">
        <v>255</v>
      </c>
      <c r="AN62" s="7"/>
      <c r="AO62" s="362" t="s">
        <v>256</v>
      </c>
    </row>
    <row r="63" spans="1:41" ht="18" customHeight="1" x14ac:dyDescent="0.25">
      <c r="A63" s="14"/>
      <c r="B63" s="293" t="s">
        <v>351</v>
      </c>
      <c r="C63" s="293"/>
      <c r="D63" s="293"/>
      <c r="E63" s="293"/>
      <c r="F63" s="293"/>
      <c r="G63" s="293"/>
      <c r="H63" s="293"/>
      <c r="I63" s="313"/>
      <c r="J63" s="25"/>
      <c r="K63" s="17"/>
      <c r="M63" s="340" t="s">
        <v>7</v>
      </c>
      <c r="N63" s="341"/>
      <c r="O63" s="340" t="s">
        <v>6</v>
      </c>
      <c r="P63" s="341"/>
      <c r="Q63" s="337" t="s">
        <v>5</v>
      </c>
      <c r="R63" s="339"/>
      <c r="S63" s="337" t="s">
        <v>7</v>
      </c>
      <c r="T63" s="339"/>
      <c r="U63" s="337" t="s">
        <v>6</v>
      </c>
      <c r="V63" s="339"/>
      <c r="W63" s="337" t="s">
        <v>5</v>
      </c>
      <c r="X63" s="339"/>
      <c r="Y63" s="337" t="s">
        <v>7</v>
      </c>
      <c r="Z63" s="339"/>
      <c r="AA63" s="342" t="s">
        <v>6</v>
      </c>
      <c r="AB63" s="343"/>
      <c r="AC63" s="337" t="s">
        <v>5</v>
      </c>
      <c r="AD63" s="339"/>
      <c r="AE63" s="134"/>
      <c r="AF63" s="159" t="s">
        <v>7</v>
      </c>
      <c r="AG63" s="159" t="s">
        <v>6</v>
      </c>
      <c r="AH63" s="159" t="s">
        <v>5</v>
      </c>
      <c r="AI63" s="7"/>
      <c r="AJ63" s="159" t="s">
        <v>7</v>
      </c>
      <c r="AK63" s="159" t="s">
        <v>6</v>
      </c>
      <c r="AM63" s="363"/>
      <c r="AN63" s="7"/>
      <c r="AO63" s="363"/>
    </row>
    <row r="64" spans="1:41" ht="9.9499999999999993" customHeight="1" x14ac:dyDescent="0.25">
      <c r="A64" s="14"/>
      <c r="B64" s="16"/>
      <c r="C64" s="16"/>
      <c r="D64" s="16"/>
      <c r="E64" s="16"/>
      <c r="F64" s="16"/>
      <c r="G64" s="16"/>
      <c r="H64" s="16"/>
      <c r="I64" s="16"/>
      <c r="J64" s="16"/>
      <c r="K64" s="17"/>
      <c r="S64" s="7"/>
      <c r="T64" s="7"/>
      <c r="U64" s="7"/>
      <c r="V64" s="7"/>
      <c r="W64" s="7"/>
      <c r="X64" s="7"/>
      <c r="Y64" s="7"/>
      <c r="Z64" s="7"/>
      <c r="AA64" s="7"/>
      <c r="AB64" s="131"/>
      <c r="AC64" s="131"/>
      <c r="AD64" s="7"/>
      <c r="AE64" s="7"/>
      <c r="AH64" s="7"/>
      <c r="AI64" s="7"/>
      <c r="AJ64" s="7"/>
      <c r="AK64" s="7"/>
      <c r="AM64" s="7"/>
      <c r="AN64" s="7"/>
      <c r="AO64" s="7"/>
    </row>
    <row r="65" spans="1:41" ht="18" customHeight="1" x14ac:dyDescent="0.25">
      <c r="A65" s="14"/>
      <c r="B65" s="15" t="s">
        <v>799</v>
      </c>
      <c r="C65" s="15"/>
      <c r="D65" s="344" t="s">
        <v>780</v>
      </c>
      <c r="E65" s="344"/>
      <c r="F65" s="344"/>
      <c r="G65" s="16"/>
      <c r="H65" s="24" t="s">
        <v>347</v>
      </c>
      <c r="I65" s="16"/>
      <c r="J65" s="22" t="s">
        <v>348</v>
      </c>
      <c r="K65" s="17"/>
      <c r="M65" s="355">
        <f>IF(F58&gt;=F59,F58,F59)</f>
        <v>0</v>
      </c>
      <c r="N65" s="355"/>
      <c r="O65" s="355"/>
      <c r="P65" s="355"/>
      <c r="Q65" s="355"/>
      <c r="R65" s="355"/>
      <c r="S65" s="132"/>
      <c r="T65" s="132"/>
      <c r="U65" s="132"/>
      <c r="V65" s="132"/>
      <c r="W65" s="132"/>
      <c r="X65" s="132"/>
      <c r="Y65" s="31"/>
      <c r="Z65" s="31"/>
      <c r="AA65" s="31"/>
      <c r="AB65" s="133"/>
      <c r="AC65" s="133"/>
      <c r="AD65" s="31"/>
      <c r="AE65" s="7"/>
      <c r="AH65" s="7"/>
      <c r="AI65" s="7"/>
      <c r="AJ65" s="138"/>
      <c r="AK65" s="138"/>
      <c r="AM65" s="7"/>
      <c r="AN65" s="7"/>
      <c r="AO65" s="7"/>
    </row>
    <row r="66" spans="1:41" ht="18" customHeight="1" x14ac:dyDescent="0.25">
      <c r="A66" s="14"/>
      <c r="B66" s="93"/>
      <c r="C66" s="154" t="s">
        <v>345</v>
      </c>
      <c r="D66" s="121"/>
      <c r="E66" s="161" t="s">
        <v>346</v>
      </c>
      <c r="F66" s="121"/>
      <c r="G66" s="161"/>
      <c r="H66" s="25"/>
      <c r="I66" s="158"/>
      <c r="J66" s="153" t="str">
        <f>IFERROR(ROUND(H66/((F66-D66)/30.4),0),"")</f>
        <v/>
      </c>
      <c r="K66" s="17"/>
      <c r="M66" s="130">
        <f>((($M65-$M$422)/($M$421-$M$422))*0.5+1)</f>
        <v>-0.25</v>
      </c>
      <c r="N66" s="136">
        <f>IF($M66&gt;1.5,1.5,IF($M66&lt;0.5,0,$M66))</f>
        <v>0</v>
      </c>
      <c r="O66" s="130">
        <f>((($M65-$O$422)/($O$421-$O$422))*0.5+1)</f>
        <v>-0.75</v>
      </c>
      <c r="P66" s="136">
        <f>IF($O66&gt;1.5,1.5,IF($O66&lt;0.5,0,$O66))</f>
        <v>0</v>
      </c>
      <c r="Q66" s="130">
        <f>((($M65-$Q$422)/($Q$421-$Q$422))*0.5+1)</f>
        <v>-0.5</v>
      </c>
      <c r="R66" s="136">
        <f>IF($Q66&gt;1.5,1.5,IF($Q66&lt;0.5,0,$Q66))</f>
        <v>0</v>
      </c>
      <c r="S66" s="130">
        <f>((($H66-$S$422)/($S$421-$S$422))*0.5+1)</f>
        <v>-1</v>
      </c>
      <c r="T66" s="136">
        <f>IF($S66&gt;1.5,1.5,IF($S66&lt;0.5,0,$S66))</f>
        <v>0</v>
      </c>
      <c r="U66" s="130">
        <f>((($H66-$U$422)/($U$421-$U$422))*0.5+1)</f>
        <v>-0.75</v>
      </c>
      <c r="V66" s="136">
        <f>IF($U66&gt;1.5,1.5,IF($U66&lt;0.5,0,$U66))</f>
        <v>0</v>
      </c>
      <c r="W66" s="130">
        <f>((($H66-$W$422)/($W$421-$W$422))*0.5+1)</f>
        <v>-1.4</v>
      </c>
      <c r="X66" s="136">
        <f>IF($W66&gt;1.5,1.5,IF($W66&lt;0.5,0,$W66))</f>
        <v>0</v>
      </c>
      <c r="Y66" s="130">
        <f>((($J60-$Y$422)/($Y$421-$Y$422))*0.5+1)</f>
        <v>-0.25</v>
      </c>
      <c r="Z66" s="136">
        <f>IF($Y66&gt;1.5,1.5,IF($Y66&lt;0.5,0,$Y66))</f>
        <v>0</v>
      </c>
      <c r="AA66" s="130">
        <f>((($J60-$AA$422)/($AA$421-$AA$422))*0.5+1)</f>
        <v>0</v>
      </c>
      <c r="AB66" s="136">
        <f>IF($AA66&gt;1.5,1.5,IF($AA66&lt;0.5,0,$AA66))</f>
        <v>0</v>
      </c>
      <c r="AC66" s="130">
        <f>((($J60-$AC$422)/($AC$421-$AC$422))*0.5+1)</f>
        <v>0</v>
      </c>
      <c r="AD66" s="136">
        <f>IF($AC66&gt;1.5,1.5,IF($AC66&lt;0.5,0,$AC66))</f>
        <v>0</v>
      </c>
      <c r="AE66" s="135"/>
      <c r="AF66" s="137">
        <f>IF(AND($AJ66=1,PRODUCT(N66,T66,Z66)&gt;=1,$J70&gt;=$AG$422),1,0)</f>
        <v>0</v>
      </c>
      <c r="AG66" s="137">
        <f>IF(AND($AK66=1,PRODUCT(P66,V66,AB66)&gt;=1,$J70&gt;=$AG$421),1,0)</f>
        <v>0</v>
      </c>
      <c r="AH66" s="137">
        <f>IF(AND($B66="Chef de projet",PRODUCT(R66,X66,AD66)&gt;=1,$J70&gt;=$AG$420),1,0)</f>
        <v>0</v>
      </c>
      <c r="AI66" s="7"/>
      <c r="AJ66" s="147">
        <f>IF(OR($B66="Chef de projet",$B66="Co-responsable du projet",$B66="Chef de projet partiel",$B66="Chef de projet suppléant"),1,0)</f>
        <v>0</v>
      </c>
      <c r="AK66" s="147">
        <f>IF(OR($B66="Chef de projet",$B66="Co-responsable du projet",$B66="Chef de projet partiel"),1,0)</f>
        <v>0</v>
      </c>
      <c r="AM66" s="159">
        <f>IF(AND(F59&gt;=M$427,H66&gt;=O$427,J60&gt;=Q$427,AO66&gt;=S$427,J70&gt;=U$427),1,0)</f>
        <v>0</v>
      </c>
      <c r="AN66" s="7"/>
      <c r="AO66" s="147">
        <f>IF(F66="",0,DATEDIF(D66,F66,"m")+1)</f>
        <v>0</v>
      </c>
    </row>
    <row r="67" spans="1:41" ht="18" customHeight="1" x14ac:dyDescent="0.25">
      <c r="A67" s="14"/>
      <c r="B67" s="93"/>
      <c r="C67" s="154" t="s">
        <v>345</v>
      </c>
      <c r="D67" s="121"/>
      <c r="E67" s="161" t="s">
        <v>346</v>
      </c>
      <c r="F67" s="121"/>
      <c r="G67" s="161"/>
      <c r="H67" s="25"/>
      <c r="I67" s="158"/>
      <c r="J67" s="153" t="str">
        <f t="shared" ref="J67:J68" si="10">IFERROR(ROUND(H67/((F67-D67)/30.4),0),"")</f>
        <v/>
      </c>
      <c r="K67" s="17"/>
      <c r="M67" s="130">
        <f>((($M65-$M$422)/($M$421-$M$422))*0.5+1)</f>
        <v>-0.25</v>
      </c>
      <c r="N67" s="136">
        <f t="shared" ref="N67:N68" si="11">IF($M67&gt;1.5,1.5,IF($M67&lt;0.5,0,$M67))</f>
        <v>0</v>
      </c>
      <c r="O67" s="130">
        <f>((($M65-$O$422)/($O$421-$O$422))*0.5+1)</f>
        <v>-0.75</v>
      </c>
      <c r="P67" s="136">
        <f t="shared" ref="P67:P68" si="12">IF($O67&gt;1.5,1.5,IF($O67&lt;0.5,0,$O67))</f>
        <v>0</v>
      </c>
      <c r="Q67" s="130">
        <f>((($M65-$Q$422)/($Q$421-$Q$422))*0.5+1)</f>
        <v>-0.5</v>
      </c>
      <c r="R67" s="136">
        <f t="shared" ref="R67:R68" si="13">IF($Q67&gt;1.5,1.5,IF($Q67&lt;0.5,0,$Q67))</f>
        <v>0</v>
      </c>
      <c r="S67" s="130">
        <f>((($H67-$S$422)/($S$421-$S$422))*0.5+1)</f>
        <v>-1</v>
      </c>
      <c r="T67" s="136">
        <f t="shared" ref="T67:T68" si="14">IF($S67&gt;1.5,1.5,IF($S67&lt;0.5,0,$S67))</f>
        <v>0</v>
      </c>
      <c r="U67" s="130">
        <f>((($H67-$U$422)/($U$421-$U$422))*0.5+1)</f>
        <v>-0.75</v>
      </c>
      <c r="V67" s="136">
        <f t="shared" ref="V67:V68" si="15">IF($U67&gt;1.5,1.5,IF($U67&lt;0.5,0,$U67))</f>
        <v>0</v>
      </c>
      <c r="W67" s="130">
        <f>((($H67-$W$422)/($W$421-$W$422))*0.5+1)</f>
        <v>-1.4</v>
      </c>
      <c r="X67" s="136">
        <f t="shared" ref="X67:X68" si="16">IF($W67&gt;1.5,1.5,IF($W67&lt;0.5,0,$W67))</f>
        <v>0</v>
      </c>
      <c r="Y67" s="130">
        <f>((($J60-$Y$422)/($Y$421-$Y$422))*0.5+1)</f>
        <v>-0.25</v>
      </c>
      <c r="Z67" s="136">
        <f t="shared" ref="Z67:Z68" si="17">IF($Y67&gt;1.5,1.5,IF($Y67&lt;0.5,0,$Y67))</f>
        <v>0</v>
      </c>
      <c r="AA67" s="130">
        <f>((($J60-$AA$422)/($AA$421-$AA$422))*0.5+1)</f>
        <v>0</v>
      </c>
      <c r="AB67" s="136">
        <f t="shared" ref="AB67:AB68" si="18">IF($AA67&gt;1.5,1.5,IF($AA67&lt;0.5,0,$AA67))</f>
        <v>0</v>
      </c>
      <c r="AC67" s="130">
        <f>((($J60-$AC$422)/($AC$421-$AC$422))*0.5+1)</f>
        <v>0</v>
      </c>
      <c r="AD67" s="136">
        <f t="shared" ref="AD67:AD68" si="19">IF($AC67&gt;1.5,1.5,IF($AC67&lt;0.5,0,$AC67))</f>
        <v>0</v>
      </c>
      <c r="AE67" s="135"/>
      <c r="AF67" s="137">
        <f>IF(AND($AJ67=1,PRODUCT(N67,T67,Z67)&gt;=1,$J70&gt;=$AG$422),1,0)</f>
        <v>0</v>
      </c>
      <c r="AG67" s="137">
        <f>IF(AND($AK67=1,PRODUCT(P67,V67,AB67)&gt;=1,$J70&gt;=$AG$421),1,0)</f>
        <v>0</v>
      </c>
      <c r="AH67" s="137">
        <f>IF(AND($B67="Chef de projet",PRODUCT(R67,X67,AD67)&gt;=1,$J70&gt;=$AG$420),1,0)</f>
        <v>0</v>
      </c>
      <c r="AI67" s="7"/>
      <c r="AJ67" s="147">
        <f>IF(OR($B67="Chef de projet",$B67="Co-responsable du projet",$B67="Chef de projet partiel",$B67="Chef de projet suppléant"),1,0)</f>
        <v>0</v>
      </c>
      <c r="AK67" s="147">
        <f>IF(OR($B67="Chef de projet",$B67="Co-responsable du projet",$B67="Chef de projet partiel"),1,0)</f>
        <v>0</v>
      </c>
      <c r="AM67" s="159">
        <f>IF(AND(F59&gt;=M$427,H67&gt;=O$427,J60&gt;=Q$427,AO67&gt;=S$427,J70&gt;=U$427),1,0)</f>
        <v>0</v>
      </c>
      <c r="AN67" s="7"/>
      <c r="AO67" s="147">
        <f>IF(F67="",0,DATEDIF(D67,F67,"m")+1)</f>
        <v>0</v>
      </c>
    </row>
    <row r="68" spans="1:41" ht="18" customHeight="1" x14ac:dyDescent="0.25">
      <c r="A68" s="14"/>
      <c r="B68" s="93"/>
      <c r="C68" s="154" t="s">
        <v>345</v>
      </c>
      <c r="D68" s="121"/>
      <c r="E68" s="161" t="s">
        <v>346</v>
      </c>
      <c r="F68" s="121"/>
      <c r="G68" s="161"/>
      <c r="H68" s="25"/>
      <c r="I68" s="158"/>
      <c r="J68" s="153" t="str">
        <f t="shared" si="10"/>
        <v/>
      </c>
      <c r="K68" s="17"/>
      <c r="M68" s="130">
        <f>((($M65-$M$422)/($M$421-$M$422))*0.5+1)</f>
        <v>-0.25</v>
      </c>
      <c r="N68" s="136">
        <f t="shared" si="11"/>
        <v>0</v>
      </c>
      <c r="O68" s="130">
        <f>((($M65-$O$422)/($O$421-$O$422))*0.5+1)</f>
        <v>-0.75</v>
      </c>
      <c r="P68" s="136">
        <f t="shared" si="12"/>
        <v>0</v>
      </c>
      <c r="Q68" s="130">
        <f>((($M65-$Q$422)/($Q$421-$Q$422))*0.5+1)</f>
        <v>-0.5</v>
      </c>
      <c r="R68" s="136">
        <f t="shared" si="13"/>
        <v>0</v>
      </c>
      <c r="S68" s="130">
        <f>((($H68-$S$422)/($S$421-$S$422))*0.5+1)</f>
        <v>-1</v>
      </c>
      <c r="T68" s="136">
        <f t="shared" si="14"/>
        <v>0</v>
      </c>
      <c r="U68" s="130">
        <f>((($H68-$U$422)/($U$421-$U$422))*0.5+1)</f>
        <v>-0.75</v>
      </c>
      <c r="V68" s="136">
        <f t="shared" si="15"/>
        <v>0</v>
      </c>
      <c r="W68" s="130">
        <f>((($H68-$W$422)/($W$421-$W$422))*0.5+1)</f>
        <v>-1.4</v>
      </c>
      <c r="X68" s="136">
        <f t="shared" si="16"/>
        <v>0</v>
      </c>
      <c r="Y68" s="130">
        <f>((($J60-$Y$422)/($Y$421-$Y$422))*0.5+1)</f>
        <v>-0.25</v>
      </c>
      <c r="Z68" s="136">
        <f t="shared" si="17"/>
        <v>0</v>
      </c>
      <c r="AA68" s="130">
        <f>((($J60-$AA$422)/($AA$421-$AA$422))*0.5+1)</f>
        <v>0</v>
      </c>
      <c r="AB68" s="136">
        <f t="shared" si="18"/>
        <v>0</v>
      </c>
      <c r="AC68" s="130">
        <f>((($J60-$AC$422)/($AC$421-$AC$422))*0.5+1)</f>
        <v>0</v>
      </c>
      <c r="AD68" s="136">
        <f t="shared" si="19"/>
        <v>0</v>
      </c>
      <c r="AE68" s="135"/>
      <c r="AF68" s="137">
        <f>IF(AND($AJ68=1,PRODUCT(N68,T68,Z68)&gt;=1,$J70&gt;=$AG$422),1,0)</f>
        <v>0</v>
      </c>
      <c r="AG68" s="137">
        <f>IF(AND($AK68=1,PRODUCT(P68,V68,AB68)&gt;=1,$J70&gt;=$AG$421),1,0)</f>
        <v>0</v>
      </c>
      <c r="AH68" s="137">
        <f>IF(AND($B68="Chef de projet",PRODUCT(R68,X68,AD68)&gt;=1,$J70&gt;=$AG$420),1,0)</f>
        <v>0</v>
      </c>
      <c r="AI68" s="7"/>
      <c r="AJ68" s="147">
        <f>IF(OR($B68="Chef de projet",$B68="Co-responsable du projet",$B68="Chef de projet partiel",$B68="Chef de projet suppléant"),1,0)</f>
        <v>0</v>
      </c>
      <c r="AK68" s="147">
        <f>IF(OR($B68="Chef de projet",$B68="Co-responsable du projet",$B68="Chef de projet partiel"),1,0)</f>
        <v>0</v>
      </c>
      <c r="AM68" s="159">
        <f>IF(AND(F59&gt;=M$427,H68&gt;=O$427,J60&gt;=Q$427,AO68&gt;=S$427,J70&gt;=U$427),1,0)</f>
        <v>0</v>
      </c>
      <c r="AN68" s="7"/>
      <c r="AO68" s="147">
        <f>IF(F68="",0,DATEDIF(D68,F68,"m")+1)</f>
        <v>0</v>
      </c>
    </row>
    <row r="69" spans="1:41" ht="9.9499999999999993" customHeight="1" x14ac:dyDescent="0.25">
      <c r="A69" s="14"/>
      <c r="B69" s="84"/>
      <c r="C69" s="84"/>
      <c r="D69" s="152"/>
      <c r="E69" s="85"/>
      <c r="F69" s="85"/>
      <c r="G69" s="85"/>
      <c r="H69" s="85"/>
      <c r="I69" s="85"/>
      <c r="J69" s="85"/>
      <c r="K69" s="17"/>
      <c r="Y69" s="7"/>
      <c r="Z69" s="7"/>
      <c r="AA69" s="7"/>
      <c r="AB69" s="5"/>
      <c r="AC69" s="5"/>
      <c r="AH69" s="7"/>
    </row>
    <row r="70" spans="1:41" ht="18" customHeight="1" x14ac:dyDescent="0.25">
      <c r="A70" s="14"/>
      <c r="B70" s="278" t="s">
        <v>1196</v>
      </c>
      <c r="C70" s="278"/>
      <c r="D70" s="278"/>
      <c r="E70" s="278"/>
      <c r="F70" s="278"/>
      <c r="G70" s="278"/>
      <c r="H70" s="278"/>
      <c r="I70" s="85"/>
      <c r="J70" s="153">
        <f>SUM(J71:J80)</f>
        <v>0</v>
      </c>
      <c r="K70" s="17"/>
      <c r="Y70" s="7"/>
      <c r="Z70" s="7"/>
      <c r="AA70" s="7"/>
      <c r="AB70" s="5"/>
      <c r="AC70" s="5"/>
      <c r="AH70" s="7"/>
    </row>
    <row r="71" spans="1:41" ht="18" customHeight="1" x14ac:dyDescent="0.25">
      <c r="A71" s="14"/>
      <c r="B71" s="293" t="s">
        <v>352</v>
      </c>
      <c r="C71" s="293"/>
      <c r="D71" s="293"/>
      <c r="E71" s="293"/>
      <c r="F71" s="293"/>
      <c r="G71" s="293"/>
      <c r="H71" s="293"/>
      <c r="I71" s="85"/>
      <c r="J71" s="25"/>
      <c r="K71" s="17"/>
      <c r="Y71" s="7"/>
      <c r="Z71" s="7"/>
      <c r="AA71" s="7"/>
      <c r="AB71" s="5"/>
      <c r="AC71" s="5"/>
      <c r="AH71" s="7"/>
    </row>
    <row r="72" spans="1:41" ht="18" customHeight="1" x14ac:dyDescent="0.25">
      <c r="A72" s="14"/>
      <c r="B72" s="293" t="s">
        <v>918</v>
      </c>
      <c r="C72" s="293"/>
      <c r="D72" s="293"/>
      <c r="E72" s="293"/>
      <c r="F72" s="293"/>
      <c r="G72" s="293"/>
      <c r="H72" s="293"/>
      <c r="I72" s="85"/>
      <c r="J72" s="25"/>
      <c r="K72" s="17"/>
      <c r="Y72" s="7"/>
      <c r="Z72" s="7"/>
      <c r="AA72" s="7"/>
      <c r="AB72" s="5"/>
      <c r="AC72" s="5"/>
      <c r="AH72" s="7"/>
    </row>
    <row r="73" spans="1:41" ht="18" customHeight="1" x14ac:dyDescent="0.25">
      <c r="A73" s="14"/>
      <c r="B73" s="293" t="s">
        <v>353</v>
      </c>
      <c r="C73" s="293"/>
      <c r="D73" s="293"/>
      <c r="E73" s="293"/>
      <c r="F73" s="293"/>
      <c r="G73" s="293"/>
      <c r="H73" s="293"/>
      <c r="I73" s="85"/>
      <c r="J73" s="25"/>
      <c r="K73" s="17"/>
      <c r="Y73" s="7"/>
      <c r="Z73" s="7"/>
      <c r="AA73" s="7"/>
      <c r="AB73" s="5"/>
      <c r="AC73" s="5"/>
      <c r="AH73" s="7"/>
    </row>
    <row r="74" spans="1:41" ht="18" customHeight="1" x14ac:dyDescent="0.25">
      <c r="A74" s="14"/>
      <c r="B74" s="293" t="s">
        <v>354</v>
      </c>
      <c r="C74" s="293"/>
      <c r="D74" s="293"/>
      <c r="E74" s="293"/>
      <c r="F74" s="293"/>
      <c r="G74" s="293"/>
      <c r="H74" s="293"/>
      <c r="I74" s="85"/>
      <c r="J74" s="25"/>
      <c r="K74" s="17"/>
      <c r="Y74" s="7"/>
      <c r="Z74" s="7"/>
      <c r="AA74" s="7"/>
      <c r="AB74" s="5"/>
      <c r="AC74" s="5"/>
      <c r="AH74" s="7"/>
    </row>
    <row r="75" spans="1:41" ht="18" customHeight="1" x14ac:dyDescent="0.25">
      <c r="A75" s="14"/>
      <c r="B75" s="293" t="s">
        <v>355</v>
      </c>
      <c r="C75" s="293"/>
      <c r="D75" s="293"/>
      <c r="E75" s="293"/>
      <c r="F75" s="293"/>
      <c r="G75" s="293"/>
      <c r="H75" s="293"/>
      <c r="I75" s="85"/>
      <c r="J75" s="25"/>
      <c r="K75" s="17"/>
      <c r="Y75" s="7"/>
      <c r="Z75" s="7"/>
      <c r="AA75" s="7"/>
      <c r="AB75" s="5"/>
      <c r="AC75" s="5"/>
      <c r="AH75" s="7"/>
    </row>
    <row r="76" spans="1:41" ht="18" customHeight="1" x14ac:dyDescent="0.25">
      <c r="A76" s="14"/>
      <c r="B76" s="293" t="s">
        <v>357</v>
      </c>
      <c r="C76" s="293"/>
      <c r="D76" s="293"/>
      <c r="E76" s="293"/>
      <c r="F76" s="293"/>
      <c r="G76" s="293"/>
      <c r="H76" s="293"/>
      <c r="I76" s="85"/>
      <c r="J76" s="25"/>
      <c r="K76" s="17"/>
      <c r="Y76" s="7"/>
      <c r="Z76" s="7"/>
      <c r="AA76" s="7"/>
      <c r="AB76" s="5"/>
      <c r="AC76" s="5"/>
      <c r="AH76" s="7"/>
    </row>
    <row r="77" spans="1:41" ht="18" customHeight="1" x14ac:dyDescent="0.25">
      <c r="A77" s="14"/>
      <c r="B77" s="293" t="s">
        <v>920</v>
      </c>
      <c r="C77" s="293"/>
      <c r="D77" s="293"/>
      <c r="E77" s="293"/>
      <c r="F77" s="293"/>
      <c r="G77" s="293"/>
      <c r="H77" s="293"/>
      <c r="I77" s="85"/>
      <c r="J77" s="25"/>
      <c r="K77" s="17"/>
      <c r="Y77" s="7"/>
      <c r="Z77" s="7"/>
      <c r="AA77" s="7"/>
      <c r="AB77" s="5"/>
      <c r="AC77" s="5"/>
      <c r="AH77" s="7"/>
    </row>
    <row r="78" spans="1:41" ht="18" customHeight="1" x14ac:dyDescent="0.25">
      <c r="A78" s="14"/>
      <c r="B78" s="293" t="s">
        <v>358</v>
      </c>
      <c r="C78" s="293"/>
      <c r="D78" s="293"/>
      <c r="E78" s="293"/>
      <c r="F78" s="293"/>
      <c r="G78" s="293"/>
      <c r="H78" s="293"/>
      <c r="I78" s="85"/>
      <c r="J78" s="25"/>
      <c r="K78" s="17"/>
      <c r="Y78" s="7"/>
      <c r="Z78" s="7"/>
      <c r="AA78" s="7"/>
      <c r="AB78" s="5"/>
      <c r="AC78" s="5"/>
      <c r="AH78" s="7"/>
    </row>
    <row r="79" spans="1:41" ht="18" customHeight="1" x14ac:dyDescent="0.25">
      <c r="A79" s="14"/>
      <c r="B79" s="293" t="s">
        <v>356</v>
      </c>
      <c r="C79" s="293"/>
      <c r="D79" s="293"/>
      <c r="E79" s="293"/>
      <c r="F79" s="293"/>
      <c r="G79" s="293"/>
      <c r="H79" s="293"/>
      <c r="I79" s="85"/>
      <c r="J79" s="25"/>
      <c r="K79" s="17"/>
      <c r="Y79" s="7"/>
      <c r="Z79" s="7"/>
      <c r="AA79" s="7"/>
      <c r="AB79" s="5"/>
      <c r="AC79" s="5"/>
      <c r="AH79" s="7"/>
    </row>
    <row r="80" spans="1:41" ht="18" customHeight="1" x14ac:dyDescent="0.25">
      <c r="A80" s="14"/>
      <c r="B80" s="293" t="s">
        <v>359</v>
      </c>
      <c r="C80" s="293"/>
      <c r="D80" s="293"/>
      <c r="E80" s="293"/>
      <c r="F80" s="293"/>
      <c r="G80" s="293"/>
      <c r="H80" s="293"/>
      <c r="I80" s="85"/>
      <c r="J80" s="25"/>
      <c r="K80" s="17"/>
      <c r="Y80" s="7"/>
      <c r="Z80" s="7"/>
      <c r="AA80" s="7"/>
      <c r="AB80" s="5"/>
      <c r="AC80" s="5"/>
      <c r="AH80" s="7"/>
    </row>
    <row r="81" spans="1:34" ht="9.9499999999999993" customHeight="1" x14ac:dyDescent="0.25">
      <c r="A81" s="14"/>
      <c r="B81" s="84"/>
      <c r="C81" s="84"/>
      <c r="D81" s="85"/>
      <c r="E81" s="85"/>
      <c r="F81" s="85"/>
      <c r="G81" s="85"/>
      <c r="H81" s="85"/>
      <c r="I81" s="85"/>
      <c r="J81" s="85"/>
      <c r="K81" s="17"/>
      <c r="Y81" s="7"/>
      <c r="Z81" s="7"/>
      <c r="AA81" s="7"/>
      <c r="AB81" s="5"/>
      <c r="AC81" s="5"/>
      <c r="AH81" s="7"/>
    </row>
    <row r="82" spans="1:34" ht="18" customHeight="1" x14ac:dyDescent="0.25">
      <c r="A82" s="14"/>
      <c r="B82" s="15" t="s">
        <v>784</v>
      </c>
      <c r="C82" s="15"/>
      <c r="D82" s="85"/>
      <c r="E82" s="85"/>
      <c r="F82" s="85"/>
      <c r="G82" s="85"/>
      <c r="H82" s="85"/>
      <c r="I82" s="85"/>
      <c r="J82" s="85"/>
      <c r="K82" s="17"/>
      <c r="Y82" s="7"/>
      <c r="Z82" s="7"/>
      <c r="AA82" s="7"/>
      <c r="AB82" s="5"/>
      <c r="AC82" s="5"/>
      <c r="AH82" s="7"/>
    </row>
    <row r="83" spans="1:34" ht="18" customHeight="1" x14ac:dyDescent="0.25">
      <c r="A83" s="14"/>
      <c r="B83" s="84" t="s">
        <v>360</v>
      </c>
      <c r="C83" s="84"/>
      <c r="D83" s="280"/>
      <c r="E83" s="280"/>
      <c r="F83" s="280"/>
      <c r="G83" s="280"/>
      <c r="H83" s="280"/>
      <c r="I83" s="280"/>
      <c r="J83" s="280"/>
      <c r="K83" s="17"/>
      <c r="Y83" s="7"/>
      <c r="Z83" s="7"/>
      <c r="AA83" s="7"/>
      <c r="AB83" s="5"/>
      <c r="AC83" s="5"/>
      <c r="AH83" s="7"/>
    </row>
    <row r="84" spans="1:34" ht="18" customHeight="1" x14ac:dyDescent="0.25">
      <c r="A84" s="14"/>
      <c r="B84" s="84" t="s">
        <v>361</v>
      </c>
      <c r="C84" s="84"/>
      <c r="D84" s="280"/>
      <c r="E84" s="280"/>
      <c r="F84" s="280"/>
      <c r="G84" s="280"/>
      <c r="H84" s="280"/>
      <c r="I84" s="280"/>
      <c r="J84" s="280"/>
      <c r="K84" s="17"/>
      <c r="Y84" s="7"/>
      <c r="Z84" s="7"/>
      <c r="AA84" s="7"/>
      <c r="AB84" s="5"/>
      <c r="AC84" s="5"/>
      <c r="AH84" s="7"/>
    </row>
    <row r="85" spans="1:34" ht="18" customHeight="1" x14ac:dyDescent="0.25">
      <c r="A85" s="14"/>
      <c r="B85" s="84" t="s">
        <v>336</v>
      </c>
      <c r="C85" s="84"/>
      <c r="D85" s="280"/>
      <c r="E85" s="280"/>
      <c r="F85" s="280"/>
      <c r="G85" s="280"/>
      <c r="H85" s="280"/>
      <c r="I85" s="280"/>
      <c r="J85" s="280"/>
      <c r="K85" s="17"/>
      <c r="Y85" s="7"/>
      <c r="Z85" s="7"/>
      <c r="AA85" s="7"/>
      <c r="AB85" s="5"/>
      <c r="AC85" s="5"/>
      <c r="AH85" s="7"/>
    </row>
    <row r="86" spans="1:34" ht="18" customHeight="1" x14ac:dyDescent="0.25">
      <c r="A86" s="14"/>
      <c r="B86" s="84" t="s">
        <v>9</v>
      </c>
      <c r="C86" s="84"/>
      <c r="D86" s="280"/>
      <c r="E86" s="280"/>
      <c r="F86" s="280"/>
      <c r="G86" s="280"/>
      <c r="H86" s="280"/>
      <c r="I86" s="280"/>
      <c r="J86" s="280"/>
      <c r="K86" s="17"/>
      <c r="Y86" s="7"/>
      <c r="Z86" s="7"/>
      <c r="AA86" s="7"/>
      <c r="AB86" s="5"/>
      <c r="AC86" s="5"/>
      <c r="AH86" s="7"/>
    </row>
    <row r="87" spans="1:34" ht="9.9499999999999993" customHeight="1" x14ac:dyDescent="0.25">
      <c r="A87" s="19"/>
      <c r="B87" s="20"/>
      <c r="C87" s="20"/>
      <c r="D87" s="20"/>
      <c r="E87" s="20"/>
      <c r="F87" s="20"/>
      <c r="G87" s="20"/>
      <c r="H87" s="20"/>
      <c r="I87" s="20"/>
      <c r="J87" s="20"/>
      <c r="K87" s="21"/>
      <c r="Y87" s="7"/>
      <c r="Z87" s="7"/>
      <c r="AA87" s="7"/>
      <c r="AB87" s="5"/>
      <c r="AC87" s="5"/>
      <c r="AH87" s="7"/>
    </row>
    <row r="88" spans="1:34" ht="9.9499999999999993" customHeight="1" x14ac:dyDescent="0.25">
      <c r="B88" s="8"/>
      <c r="C88" s="126"/>
      <c r="D88" s="124"/>
      <c r="E88" s="143"/>
      <c r="F88" s="124"/>
      <c r="G88" s="143"/>
      <c r="H88" s="97"/>
      <c r="I88" s="95"/>
      <c r="J88" s="31"/>
      <c r="R88" s="27"/>
    </row>
    <row r="89" spans="1:34" ht="9.9499999999999993" customHeight="1" x14ac:dyDescent="0.25">
      <c r="A89" s="11"/>
      <c r="B89" s="12"/>
      <c r="C89" s="12"/>
      <c r="D89" s="12"/>
      <c r="E89" s="12"/>
      <c r="F89" s="12"/>
      <c r="G89" s="12"/>
      <c r="H89" s="12"/>
      <c r="I89" s="12"/>
      <c r="J89" s="12"/>
      <c r="K89" s="13"/>
      <c r="AH89" s="7"/>
    </row>
    <row r="90" spans="1:34" ht="18" customHeight="1" x14ac:dyDescent="0.25">
      <c r="A90" s="14"/>
      <c r="B90" s="15" t="s">
        <v>807</v>
      </c>
      <c r="C90" s="15"/>
      <c r="D90" s="354"/>
      <c r="E90" s="354"/>
      <c r="F90" s="354"/>
      <c r="G90" s="354"/>
      <c r="H90" s="354"/>
      <c r="I90" s="354"/>
      <c r="J90" s="354"/>
      <c r="K90" s="17"/>
      <c r="AH90" s="7"/>
    </row>
    <row r="91" spans="1:34" ht="18" customHeight="1" x14ac:dyDescent="0.25">
      <c r="A91" s="14"/>
      <c r="B91" s="84" t="s">
        <v>338</v>
      </c>
      <c r="C91" s="84"/>
      <c r="D91" s="350"/>
      <c r="E91" s="350"/>
      <c r="F91" s="350"/>
      <c r="G91" s="350"/>
      <c r="H91" s="350"/>
      <c r="I91" s="350"/>
      <c r="J91" s="350"/>
      <c r="K91" s="17"/>
      <c r="AH91" s="7"/>
    </row>
    <row r="92" spans="1:34" ht="18" customHeight="1" x14ac:dyDescent="0.25">
      <c r="A92" s="14"/>
      <c r="B92" s="84" t="s">
        <v>781</v>
      </c>
      <c r="C92" s="84"/>
      <c r="D92" s="350"/>
      <c r="E92" s="350"/>
      <c r="F92" s="350"/>
      <c r="G92" s="350"/>
      <c r="H92" s="350"/>
      <c r="I92" s="350"/>
      <c r="J92" s="350"/>
      <c r="K92" s="17"/>
      <c r="AH92" s="7"/>
    </row>
    <row r="93" spans="1:34" ht="18" customHeight="1" x14ac:dyDescent="0.25">
      <c r="A93" s="14"/>
      <c r="B93" s="84" t="s">
        <v>340</v>
      </c>
      <c r="C93" s="84"/>
      <c r="D93" s="351"/>
      <c r="E93" s="352"/>
      <c r="F93" s="352"/>
      <c r="G93" s="352"/>
      <c r="H93" s="352"/>
      <c r="I93" s="352"/>
      <c r="J93" s="353"/>
      <c r="K93" s="17"/>
      <c r="AH93" s="7"/>
    </row>
    <row r="94" spans="1:34" ht="60" customHeight="1" x14ac:dyDescent="0.25">
      <c r="A94" s="14"/>
      <c r="B94" s="84" t="s">
        <v>341</v>
      </c>
      <c r="C94" s="84"/>
      <c r="D94" s="350"/>
      <c r="E94" s="350"/>
      <c r="F94" s="350"/>
      <c r="G94" s="350"/>
      <c r="H94" s="350"/>
      <c r="I94" s="350"/>
      <c r="J94" s="350"/>
      <c r="K94" s="17"/>
      <c r="AH94" s="7"/>
    </row>
    <row r="95" spans="1:34" ht="9.9499999999999993" customHeight="1" x14ac:dyDescent="0.25">
      <c r="A95" s="14"/>
      <c r="B95" s="84"/>
      <c r="C95" s="84"/>
      <c r="D95" s="85"/>
      <c r="E95" s="85"/>
      <c r="F95" s="85"/>
      <c r="G95" s="85"/>
      <c r="H95" s="85"/>
      <c r="I95" s="85"/>
      <c r="J95" s="85"/>
      <c r="K95" s="17"/>
      <c r="AH95" s="7"/>
    </row>
    <row r="96" spans="1:34" ht="18" customHeight="1" x14ac:dyDescent="0.25">
      <c r="A96" s="14"/>
      <c r="B96" s="15" t="s">
        <v>342</v>
      </c>
      <c r="C96" s="15"/>
      <c r="D96" s="344" t="s">
        <v>780</v>
      </c>
      <c r="E96" s="344"/>
      <c r="F96" s="344"/>
      <c r="G96" s="85"/>
      <c r="H96" s="43"/>
      <c r="I96" s="85"/>
      <c r="J96" s="43" t="s">
        <v>325</v>
      </c>
      <c r="K96" s="17"/>
      <c r="Y96" s="7"/>
      <c r="Z96" s="7"/>
      <c r="AA96" s="7"/>
      <c r="AB96" s="5"/>
      <c r="AC96" s="5"/>
      <c r="AH96" s="7"/>
    </row>
    <row r="97" spans="1:41" ht="18" customHeight="1" x14ac:dyDescent="0.25">
      <c r="A97" s="14"/>
      <c r="B97" s="84" t="s">
        <v>343</v>
      </c>
      <c r="C97" s="154" t="s">
        <v>345</v>
      </c>
      <c r="D97" s="121"/>
      <c r="E97" s="161" t="s">
        <v>346</v>
      </c>
      <c r="F97" s="121"/>
      <c r="G97" s="85"/>
      <c r="H97" s="23"/>
      <c r="I97" s="85"/>
      <c r="J97" s="153">
        <f>ROUND(((F97-D97)/30.4),0)</f>
        <v>0</v>
      </c>
      <c r="K97" s="17"/>
      <c r="P97" s="125"/>
      <c r="Q97" s="125"/>
      <c r="R97" s="126"/>
      <c r="S97" s="126"/>
      <c r="T97" s="126"/>
      <c r="U97" s="126"/>
      <c r="V97" s="126"/>
      <c r="W97" s="126"/>
      <c r="X97" s="126"/>
      <c r="Y97" s="126"/>
      <c r="Z97" s="126"/>
      <c r="AA97" s="126"/>
      <c r="AB97" s="127"/>
      <c r="AC97" s="127"/>
      <c r="AD97" s="126"/>
      <c r="AE97" s="126"/>
      <c r="AH97" s="7"/>
    </row>
    <row r="98" spans="1:41" ht="9.9499999999999993" customHeight="1" x14ac:dyDescent="0.25">
      <c r="A98" s="14"/>
      <c r="B98" s="84"/>
      <c r="C98" s="154"/>
      <c r="D98" s="92"/>
      <c r="E98" s="160"/>
      <c r="F98" s="92"/>
      <c r="G98" s="85"/>
      <c r="H98" s="23"/>
      <c r="I98" s="85"/>
      <c r="J98" s="85"/>
      <c r="K98" s="17"/>
      <c r="P98" s="125"/>
      <c r="Q98" s="125"/>
      <c r="R98" s="126"/>
      <c r="S98" s="126"/>
      <c r="T98" s="126"/>
      <c r="U98" s="126"/>
      <c r="V98" s="126"/>
      <c r="W98" s="126"/>
      <c r="X98" s="126"/>
      <c r="Y98" s="126"/>
      <c r="Z98" s="126"/>
      <c r="AA98" s="126"/>
      <c r="AB98" s="127"/>
      <c r="AC98" s="127"/>
      <c r="AD98" s="126"/>
      <c r="AE98" s="126"/>
      <c r="AH98" s="7"/>
    </row>
    <row r="99" spans="1:41" ht="18" customHeight="1" x14ac:dyDescent="0.25">
      <c r="A99" s="14"/>
      <c r="B99" s="84" t="s">
        <v>350</v>
      </c>
      <c r="C99" s="154"/>
      <c r="D99" s="345" t="s">
        <v>349</v>
      </c>
      <c r="E99" s="346"/>
      <c r="F99" s="25"/>
      <c r="G99" s="85"/>
      <c r="H99" s="347" t="s">
        <v>1199</v>
      </c>
      <c r="I99" s="348"/>
      <c r="J99" s="25"/>
      <c r="K99" s="17"/>
      <c r="P99" s="125"/>
      <c r="Q99" s="125"/>
      <c r="R99" s="129"/>
      <c r="S99" s="126"/>
      <c r="T99" s="126"/>
      <c r="U99" s="126"/>
      <c r="V99" s="126"/>
      <c r="W99" s="126"/>
      <c r="X99" s="126"/>
      <c r="Y99" s="126"/>
      <c r="Z99" s="126"/>
      <c r="AA99" s="126"/>
      <c r="AB99" s="127"/>
      <c r="AC99" s="127"/>
      <c r="AD99" s="126"/>
      <c r="AE99" s="126"/>
      <c r="AH99" s="7"/>
    </row>
    <row r="100" spans="1:41" ht="18" customHeight="1" x14ac:dyDescent="0.25">
      <c r="A100" s="14"/>
      <c r="B100" s="84" t="s">
        <v>1200</v>
      </c>
      <c r="C100" s="154"/>
      <c r="D100" s="345"/>
      <c r="E100" s="346"/>
      <c r="F100" s="25"/>
      <c r="G100" s="85"/>
      <c r="H100" s="349"/>
      <c r="I100" s="348"/>
      <c r="J100" s="25"/>
      <c r="K100" s="17"/>
      <c r="P100" s="125"/>
      <c r="Q100" s="125"/>
      <c r="R100" s="128"/>
      <c r="S100" s="126"/>
      <c r="T100" s="126"/>
      <c r="U100" s="126"/>
      <c r="V100" s="126"/>
      <c r="W100" s="126"/>
      <c r="X100" s="126"/>
      <c r="Y100" s="126"/>
      <c r="Z100" s="126"/>
      <c r="AA100" s="126"/>
      <c r="AB100" s="127"/>
      <c r="AC100" s="127"/>
      <c r="AD100" s="126"/>
      <c r="AE100" s="126"/>
      <c r="AH100" s="7"/>
    </row>
    <row r="101" spans="1:41" ht="18" customHeight="1" x14ac:dyDescent="0.25">
      <c r="A101" s="14"/>
      <c r="B101" s="293" t="s">
        <v>782</v>
      </c>
      <c r="C101" s="293"/>
      <c r="D101" s="293"/>
      <c r="E101" s="293"/>
      <c r="F101" s="293"/>
      <c r="G101" s="293"/>
      <c r="H101" s="293"/>
      <c r="I101" s="313"/>
      <c r="J101" s="25"/>
      <c r="K101" s="17"/>
      <c r="P101" s="125"/>
      <c r="Q101" s="125"/>
      <c r="R101" s="126"/>
      <c r="S101" s="126"/>
      <c r="T101" s="126"/>
      <c r="U101" s="126"/>
      <c r="V101" s="126"/>
      <c r="W101" s="126"/>
      <c r="X101" s="126"/>
      <c r="Y101" s="126"/>
      <c r="Z101" s="126"/>
      <c r="AA101" s="126"/>
      <c r="AB101" s="127"/>
      <c r="AC101" s="127"/>
      <c r="AD101" s="126"/>
      <c r="AE101" s="126"/>
      <c r="AH101" s="7"/>
    </row>
    <row r="102" spans="1:41" ht="9.9499999999999993" customHeight="1" x14ac:dyDescent="0.25">
      <c r="A102" s="14"/>
      <c r="B102" s="154"/>
      <c r="C102" s="154"/>
      <c r="D102" s="154"/>
      <c r="E102" s="154"/>
      <c r="F102" s="154"/>
      <c r="G102" s="154"/>
      <c r="H102" s="154"/>
      <c r="I102" s="154"/>
      <c r="J102" s="28"/>
      <c r="K102" s="17"/>
      <c r="Y102" s="7"/>
      <c r="Z102" s="7"/>
      <c r="AA102" s="7"/>
      <c r="AB102" s="5"/>
      <c r="AC102" s="5"/>
      <c r="AH102" s="7"/>
    </row>
    <row r="103" spans="1:41" ht="18" customHeight="1" x14ac:dyDescent="0.25">
      <c r="A103" s="14"/>
      <c r="B103" s="293" t="s">
        <v>1322</v>
      </c>
      <c r="C103" s="293"/>
      <c r="D103" s="293"/>
      <c r="E103" s="293"/>
      <c r="F103" s="293"/>
      <c r="G103" s="293"/>
      <c r="H103" s="293"/>
      <c r="I103" s="313"/>
      <c r="J103" s="25"/>
      <c r="K103" s="17"/>
      <c r="M103" s="308" t="s">
        <v>11</v>
      </c>
      <c r="N103" s="308"/>
      <c r="O103" s="308"/>
      <c r="P103" s="308"/>
      <c r="Q103" s="308"/>
      <c r="R103" s="308"/>
      <c r="S103" s="336" t="s">
        <v>45</v>
      </c>
      <c r="T103" s="336"/>
      <c r="U103" s="336"/>
      <c r="V103" s="336"/>
      <c r="W103" s="336"/>
      <c r="X103" s="336"/>
      <c r="Y103" s="337" t="s">
        <v>42</v>
      </c>
      <c r="Z103" s="338"/>
      <c r="AA103" s="338"/>
      <c r="AB103" s="338"/>
      <c r="AC103" s="338"/>
      <c r="AD103" s="339"/>
      <c r="AE103" s="134"/>
      <c r="AF103" s="308" t="s">
        <v>44</v>
      </c>
      <c r="AG103" s="308"/>
      <c r="AH103" s="308"/>
      <c r="AI103" s="7"/>
      <c r="AJ103" s="337" t="s">
        <v>2</v>
      </c>
      <c r="AK103" s="339"/>
      <c r="AM103" s="362" t="s">
        <v>255</v>
      </c>
      <c r="AN103" s="7"/>
      <c r="AO103" s="362" t="s">
        <v>256</v>
      </c>
    </row>
    <row r="104" spans="1:41" ht="18" customHeight="1" x14ac:dyDescent="0.25">
      <c r="A104" s="14"/>
      <c r="B104" s="293" t="s">
        <v>351</v>
      </c>
      <c r="C104" s="293"/>
      <c r="D104" s="293"/>
      <c r="E104" s="293"/>
      <c r="F104" s="293"/>
      <c r="G104" s="293"/>
      <c r="H104" s="293"/>
      <c r="I104" s="313"/>
      <c r="J104" s="25"/>
      <c r="K104" s="17"/>
      <c r="M104" s="340" t="s">
        <v>7</v>
      </c>
      <c r="N104" s="341"/>
      <c r="O104" s="340" t="s">
        <v>6</v>
      </c>
      <c r="P104" s="341"/>
      <c r="Q104" s="337" t="s">
        <v>5</v>
      </c>
      <c r="R104" s="339"/>
      <c r="S104" s="337" t="s">
        <v>7</v>
      </c>
      <c r="T104" s="339"/>
      <c r="U104" s="337" t="s">
        <v>6</v>
      </c>
      <c r="V104" s="339"/>
      <c r="W104" s="337" t="s">
        <v>5</v>
      </c>
      <c r="X104" s="339"/>
      <c r="Y104" s="337" t="s">
        <v>7</v>
      </c>
      <c r="Z104" s="339"/>
      <c r="AA104" s="342" t="s">
        <v>6</v>
      </c>
      <c r="AB104" s="343"/>
      <c r="AC104" s="337" t="s">
        <v>5</v>
      </c>
      <c r="AD104" s="339"/>
      <c r="AE104" s="134"/>
      <c r="AF104" s="159" t="s">
        <v>7</v>
      </c>
      <c r="AG104" s="159" t="s">
        <v>6</v>
      </c>
      <c r="AH104" s="159" t="s">
        <v>5</v>
      </c>
      <c r="AI104" s="7"/>
      <c r="AJ104" s="159" t="s">
        <v>7</v>
      </c>
      <c r="AK104" s="159" t="s">
        <v>6</v>
      </c>
      <c r="AM104" s="363"/>
      <c r="AN104" s="7"/>
      <c r="AO104" s="363"/>
    </row>
    <row r="105" spans="1:41" ht="9.9499999999999993" customHeight="1" x14ac:dyDescent="0.25">
      <c r="A105" s="14"/>
      <c r="B105" s="16"/>
      <c r="C105" s="16"/>
      <c r="D105" s="16"/>
      <c r="E105" s="16"/>
      <c r="F105" s="16"/>
      <c r="G105" s="16"/>
      <c r="H105" s="16"/>
      <c r="I105" s="16"/>
      <c r="J105" s="16"/>
      <c r="K105" s="17"/>
      <c r="S105" s="7"/>
      <c r="T105" s="7"/>
      <c r="U105" s="7"/>
      <c r="V105" s="7"/>
      <c r="W105" s="7"/>
      <c r="X105" s="7"/>
      <c r="Y105" s="7"/>
      <c r="Z105" s="7"/>
      <c r="AA105" s="7"/>
      <c r="AB105" s="131"/>
      <c r="AC105" s="131"/>
      <c r="AD105" s="7"/>
      <c r="AE105" s="7"/>
      <c r="AH105" s="7"/>
      <c r="AI105" s="7"/>
      <c r="AJ105" s="7"/>
      <c r="AK105" s="7"/>
      <c r="AM105" s="7"/>
      <c r="AN105" s="7"/>
      <c r="AO105" s="7"/>
    </row>
    <row r="106" spans="1:41" ht="18" customHeight="1" x14ac:dyDescent="0.25">
      <c r="A106" s="14"/>
      <c r="B106" s="15" t="s">
        <v>799</v>
      </c>
      <c r="C106" s="15"/>
      <c r="D106" s="344" t="s">
        <v>780</v>
      </c>
      <c r="E106" s="344"/>
      <c r="F106" s="344"/>
      <c r="G106" s="16"/>
      <c r="H106" s="24" t="s">
        <v>347</v>
      </c>
      <c r="I106" s="16"/>
      <c r="J106" s="22" t="s">
        <v>348</v>
      </c>
      <c r="K106" s="17"/>
      <c r="M106" s="355">
        <f>IF(F99&gt;=F100,F99,F100)</f>
        <v>0</v>
      </c>
      <c r="N106" s="355"/>
      <c r="O106" s="355"/>
      <c r="P106" s="355"/>
      <c r="Q106" s="355"/>
      <c r="R106" s="355"/>
      <c r="S106" s="132"/>
      <c r="T106" s="132"/>
      <c r="U106" s="132"/>
      <c r="V106" s="132"/>
      <c r="W106" s="132"/>
      <c r="X106" s="132"/>
      <c r="Y106" s="31"/>
      <c r="Z106" s="31"/>
      <c r="AA106" s="31"/>
      <c r="AB106" s="133"/>
      <c r="AC106" s="133"/>
      <c r="AD106" s="31"/>
      <c r="AE106" s="7"/>
      <c r="AH106" s="7"/>
      <c r="AI106" s="7"/>
      <c r="AJ106" s="138"/>
      <c r="AK106" s="138"/>
      <c r="AM106" s="7"/>
      <c r="AN106" s="7"/>
      <c r="AO106" s="7"/>
    </row>
    <row r="107" spans="1:41" ht="18" customHeight="1" x14ac:dyDescent="0.25">
      <c r="A107" s="14"/>
      <c r="B107" s="93"/>
      <c r="C107" s="154" t="s">
        <v>345</v>
      </c>
      <c r="D107" s="121"/>
      <c r="E107" s="161" t="s">
        <v>346</v>
      </c>
      <c r="F107" s="121"/>
      <c r="G107" s="161"/>
      <c r="H107" s="25"/>
      <c r="I107" s="158"/>
      <c r="J107" s="153" t="str">
        <f>IFERROR(ROUND(H107/((F107-D107)/30.4),0),"")</f>
        <v/>
      </c>
      <c r="K107" s="17"/>
      <c r="M107" s="130">
        <f>((($M106-$M$422)/($M$421-$M$422))*0.5+1)</f>
        <v>-0.25</v>
      </c>
      <c r="N107" s="136">
        <f>IF($M107&gt;1.5,1.5,IF($M107&lt;0.5,0,$M107))</f>
        <v>0</v>
      </c>
      <c r="O107" s="130">
        <f>((($M106-$O$422)/($O$421-$O$422))*0.5+1)</f>
        <v>-0.75</v>
      </c>
      <c r="P107" s="136">
        <f>IF($O107&gt;1.5,1.5,IF($O107&lt;0.5,0,$O107))</f>
        <v>0</v>
      </c>
      <c r="Q107" s="130">
        <f>((($M106-$Q$422)/($Q$421-$Q$422))*0.5+1)</f>
        <v>-0.5</v>
      </c>
      <c r="R107" s="136">
        <f>IF($Q107&gt;1.5,1.5,IF($Q107&lt;0.5,0,$Q107))</f>
        <v>0</v>
      </c>
      <c r="S107" s="130">
        <f>((($H107-$S$422)/($S$421-$S$422))*0.5+1)</f>
        <v>-1</v>
      </c>
      <c r="T107" s="136">
        <f>IF($S107&gt;1.5,1.5,IF($S107&lt;0.5,0,$S107))</f>
        <v>0</v>
      </c>
      <c r="U107" s="130">
        <f>((($H107-$U$422)/($U$421-$U$422))*0.5+1)</f>
        <v>-0.75</v>
      </c>
      <c r="V107" s="136">
        <f>IF($U107&gt;1.5,1.5,IF($U107&lt;0.5,0,$U107))</f>
        <v>0</v>
      </c>
      <c r="W107" s="130">
        <f>((($H107-$W$422)/($W$421-$W$422))*0.5+1)</f>
        <v>-1.4</v>
      </c>
      <c r="X107" s="136">
        <f>IF($W107&gt;1.5,1.5,IF($W107&lt;0.5,0,$W107))</f>
        <v>0</v>
      </c>
      <c r="Y107" s="130">
        <f>((($J101-$Y$422)/($Y$421-$Y$422))*0.5+1)</f>
        <v>-0.25</v>
      </c>
      <c r="Z107" s="136">
        <f>IF($Y107&gt;1.5,1.5,IF($Y107&lt;0.5,0,$Y107))</f>
        <v>0</v>
      </c>
      <c r="AA107" s="130">
        <f>((($J101-$AA$422)/($AA$421-$AA$422))*0.5+1)</f>
        <v>0</v>
      </c>
      <c r="AB107" s="136">
        <f>IF($AA107&gt;1.5,1.5,IF($AA107&lt;0.5,0,$AA107))</f>
        <v>0</v>
      </c>
      <c r="AC107" s="130">
        <f>((($J101-$AC$422)/($AC$421-$AC$422))*0.5+1)</f>
        <v>0</v>
      </c>
      <c r="AD107" s="136">
        <f>IF($AC107&gt;1.5,1.5,IF($AC107&lt;0.5,0,$AC107))</f>
        <v>0</v>
      </c>
      <c r="AE107" s="135"/>
      <c r="AF107" s="137">
        <f>IF(AND($AJ107=1,PRODUCT(N107,T107,Z107)&gt;=1,$J111&gt;=$AG$422),1,0)</f>
        <v>0</v>
      </c>
      <c r="AG107" s="137">
        <f>IF(AND($AK107=1,PRODUCT(P107,V107,AB107)&gt;=1,$J111&gt;=$AG$421),1,0)</f>
        <v>0</v>
      </c>
      <c r="AH107" s="137">
        <f>IF(AND($B107="Chef de projet",PRODUCT(R107,X107,AD107)&gt;=1,$J111&gt;=$AG$420),1,0)</f>
        <v>0</v>
      </c>
      <c r="AI107" s="7"/>
      <c r="AJ107" s="147">
        <f>IF(OR($B107="Chef de projet",$B107="Co-responsable du projet",$B107="Chef de projet partiel",$B107="Chef de projet suppléant"),1,0)</f>
        <v>0</v>
      </c>
      <c r="AK107" s="147">
        <f>IF(OR($B107="Chef de projet",$B107="Co-responsable du projet",$B107="Chef de projet partiel"),1,0)</f>
        <v>0</v>
      </c>
      <c r="AM107" s="159">
        <f>IF(AND(F100&gt;=M$427,H107&gt;=O$427,J101&gt;=Q$427,AO107&gt;=S$427,J111&gt;=U$427),1,0)</f>
        <v>0</v>
      </c>
      <c r="AN107" s="7"/>
      <c r="AO107" s="147">
        <f>IF(F107="",0,DATEDIF(D107,F107,"m")+1)</f>
        <v>0</v>
      </c>
    </row>
    <row r="108" spans="1:41" ht="18" customHeight="1" x14ac:dyDescent="0.25">
      <c r="A108" s="14"/>
      <c r="B108" s="93"/>
      <c r="C108" s="154" t="s">
        <v>345</v>
      </c>
      <c r="D108" s="121"/>
      <c r="E108" s="161" t="s">
        <v>346</v>
      </c>
      <c r="F108" s="121"/>
      <c r="G108" s="161"/>
      <c r="H108" s="25"/>
      <c r="I108" s="158"/>
      <c r="J108" s="153" t="str">
        <f t="shared" ref="J108:J109" si="20">IFERROR(ROUND(H108/((F108-D108)/30.4),0),"")</f>
        <v/>
      </c>
      <c r="K108" s="17"/>
      <c r="M108" s="130">
        <f>((($M106-$M$422)/($M$421-$M$422))*0.5+1)</f>
        <v>-0.25</v>
      </c>
      <c r="N108" s="136">
        <f t="shared" ref="N108:N109" si="21">IF($M108&gt;1.5,1.5,IF($M108&lt;0.5,0,$M108))</f>
        <v>0</v>
      </c>
      <c r="O108" s="130">
        <f>((($M106-$O$422)/($O$421-$O$422))*0.5+1)</f>
        <v>-0.75</v>
      </c>
      <c r="P108" s="136">
        <f t="shared" ref="P108:P109" si="22">IF($O108&gt;1.5,1.5,IF($O108&lt;0.5,0,$O108))</f>
        <v>0</v>
      </c>
      <c r="Q108" s="130">
        <f>((($M106-$Q$422)/($Q$421-$Q$422))*0.5+1)</f>
        <v>-0.5</v>
      </c>
      <c r="R108" s="136">
        <f t="shared" ref="R108:R109" si="23">IF($Q108&gt;1.5,1.5,IF($Q108&lt;0.5,0,$Q108))</f>
        <v>0</v>
      </c>
      <c r="S108" s="130">
        <f>((($H108-$S$422)/($S$421-$S$422))*0.5+1)</f>
        <v>-1</v>
      </c>
      <c r="T108" s="136">
        <f t="shared" ref="T108:T109" si="24">IF($S108&gt;1.5,1.5,IF($S108&lt;0.5,0,$S108))</f>
        <v>0</v>
      </c>
      <c r="U108" s="130">
        <f>((($H108-$U$422)/($U$421-$U$422))*0.5+1)</f>
        <v>-0.75</v>
      </c>
      <c r="V108" s="136">
        <f t="shared" ref="V108:V109" si="25">IF($U108&gt;1.5,1.5,IF($U108&lt;0.5,0,$U108))</f>
        <v>0</v>
      </c>
      <c r="W108" s="130">
        <f>((($H108-$W$422)/($W$421-$W$422))*0.5+1)</f>
        <v>-1.4</v>
      </c>
      <c r="X108" s="136">
        <f t="shared" ref="X108:X109" si="26">IF($W108&gt;1.5,1.5,IF($W108&lt;0.5,0,$W108))</f>
        <v>0</v>
      </c>
      <c r="Y108" s="130">
        <f>((($J101-$Y$422)/($Y$421-$Y$422))*0.5+1)</f>
        <v>-0.25</v>
      </c>
      <c r="Z108" s="136">
        <f t="shared" ref="Z108:Z109" si="27">IF($Y108&gt;1.5,1.5,IF($Y108&lt;0.5,0,$Y108))</f>
        <v>0</v>
      </c>
      <c r="AA108" s="130">
        <f>((($J101-$AA$422)/($AA$421-$AA$422))*0.5+1)</f>
        <v>0</v>
      </c>
      <c r="AB108" s="136">
        <f t="shared" ref="AB108:AB109" si="28">IF($AA108&gt;1.5,1.5,IF($AA108&lt;0.5,0,$AA108))</f>
        <v>0</v>
      </c>
      <c r="AC108" s="130">
        <f>((($J101-$AC$422)/($AC$421-$AC$422))*0.5+1)</f>
        <v>0</v>
      </c>
      <c r="AD108" s="136">
        <f t="shared" ref="AD108:AD109" si="29">IF($AC108&gt;1.5,1.5,IF($AC108&lt;0.5,0,$AC108))</f>
        <v>0</v>
      </c>
      <c r="AE108" s="135"/>
      <c r="AF108" s="137">
        <f>IF(AND($AJ108=1,PRODUCT(N108,T108,Z108)&gt;=1,$J111&gt;=$AG$422),1,0)</f>
        <v>0</v>
      </c>
      <c r="AG108" s="137">
        <f>IF(AND($AK108=1,PRODUCT(P108,V108,AB108)&gt;=1,$J111&gt;=$AG$421),1,0)</f>
        <v>0</v>
      </c>
      <c r="AH108" s="137">
        <f>IF(AND($B108="Chef de projet",PRODUCT(R108,X108,AD108)&gt;=1,$J111&gt;=$AG$420),1,0)</f>
        <v>0</v>
      </c>
      <c r="AI108" s="7"/>
      <c r="AJ108" s="147">
        <f>IF(OR($B108="Chef de projet",$B108="Co-responsable du projet",$B108="Chef de projet partiel",$B108="Chef de projet suppléant"),1,0)</f>
        <v>0</v>
      </c>
      <c r="AK108" s="147">
        <f>IF(OR($B108="Chef de projet",$B108="Co-responsable du projet",$B108="Chef de projet partiel"),1,0)</f>
        <v>0</v>
      </c>
      <c r="AM108" s="159">
        <f>IF(AND(F100&gt;=M$427,H108&gt;=O$427,J101&gt;=Q$427,AO108&gt;=S$427,J111&gt;=U$427),1,0)</f>
        <v>0</v>
      </c>
      <c r="AN108" s="7"/>
      <c r="AO108" s="147">
        <f>IF(F108="",0,DATEDIF(D108,F108,"m")+1)</f>
        <v>0</v>
      </c>
    </row>
    <row r="109" spans="1:41" ht="18" customHeight="1" x14ac:dyDescent="0.25">
      <c r="A109" s="14"/>
      <c r="B109" s="93"/>
      <c r="C109" s="154" t="s">
        <v>345</v>
      </c>
      <c r="D109" s="121"/>
      <c r="E109" s="161" t="s">
        <v>346</v>
      </c>
      <c r="F109" s="121"/>
      <c r="G109" s="161"/>
      <c r="H109" s="25"/>
      <c r="I109" s="158"/>
      <c r="J109" s="153" t="str">
        <f t="shared" si="20"/>
        <v/>
      </c>
      <c r="K109" s="17"/>
      <c r="M109" s="130">
        <f>((($M106-$M$422)/($M$421-$M$422))*0.5+1)</f>
        <v>-0.25</v>
      </c>
      <c r="N109" s="136">
        <f t="shared" si="21"/>
        <v>0</v>
      </c>
      <c r="O109" s="130">
        <f>((($M106-$O$422)/($O$421-$O$422))*0.5+1)</f>
        <v>-0.75</v>
      </c>
      <c r="P109" s="136">
        <f t="shared" si="22"/>
        <v>0</v>
      </c>
      <c r="Q109" s="130">
        <f>((($M106-$Q$422)/($Q$421-$Q$422))*0.5+1)</f>
        <v>-0.5</v>
      </c>
      <c r="R109" s="136">
        <f t="shared" si="23"/>
        <v>0</v>
      </c>
      <c r="S109" s="130">
        <f>((($H109-$S$422)/($S$421-$S$422))*0.5+1)</f>
        <v>-1</v>
      </c>
      <c r="T109" s="136">
        <f t="shared" si="24"/>
        <v>0</v>
      </c>
      <c r="U109" s="130">
        <f>((($H109-$U$422)/($U$421-$U$422))*0.5+1)</f>
        <v>-0.75</v>
      </c>
      <c r="V109" s="136">
        <f t="shared" si="25"/>
        <v>0</v>
      </c>
      <c r="W109" s="130">
        <f>((($H109-$W$422)/($W$421-$W$422))*0.5+1)</f>
        <v>-1.4</v>
      </c>
      <c r="X109" s="136">
        <f t="shared" si="26"/>
        <v>0</v>
      </c>
      <c r="Y109" s="130">
        <f>((($J101-$Y$422)/($Y$421-$Y$422))*0.5+1)</f>
        <v>-0.25</v>
      </c>
      <c r="Z109" s="136">
        <f t="shared" si="27"/>
        <v>0</v>
      </c>
      <c r="AA109" s="130">
        <f>((($J101-$AA$422)/($AA$421-$AA$422))*0.5+1)</f>
        <v>0</v>
      </c>
      <c r="AB109" s="136">
        <f t="shared" si="28"/>
        <v>0</v>
      </c>
      <c r="AC109" s="130">
        <f>((($J101-$AC$422)/($AC$421-$AC$422))*0.5+1)</f>
        <v>0</v>
      </c>
      <c r="AD109" s="136">
        <f t="shared" si="29"/>
        <v>0</v>
      </c>
      <c r="AE109" s="135"/>
      <c r="AF109" s="137">
        <f>IF(AND($AJ109=1,PRODUCT(N109,T109,Z109)&gt;=1,$J111&gt;=$AG$422),1,0)</f>
        <v>0</v>
      </c>
      <c r="AG109" s="137">
        <f>IF(AND($AK109=1,PRODUCT(P109,V109,AB109)&gt;=1,$J111&gt;=$AG$421),1,0)</f>
        <v>0</v>
      </c>
      <c r="AH109" s="137">
        <f>IF(AND($B109="Chef de projet",PRODUCT(R109,X109,AD109)&gt;=1,$J111&gt;=$AG$420),1,0)</f>
        <v>0</v>
      </c>
      <c r="AI109" s="7"/>
      <c r="AJ109" s="147">
        <f>IF(OR($B109="Chef de projet",$B109="Co-responsable du projet",$B109="Chef de projet partiel",$B109="Chef de projet suppléant"),1,0)</f>
        <v>0</v>
      </c>
      <c r="AK109" s="147">
        <f>IF(OR($B109="Chef de projet",$B109="Co-responsable du projet",$B109="Chef de projet partiel"),1,0)</f>
        <v>0</v>
      </c>
      <c r="AM109" s="159">
        <f>IF(AND(F100&gt;=M$427,H109&gt;=O$427,J101&gt;=Q$427,AO109&gt;=S$427,J111&gt;=U$427),1,0)</f>
        <v>0</v>
      </c>
      <c r="AN109" s="7"/>
      <c r="AO109" s="147">
        <f>IF(F109="",0,DATEDIF(D109,F109,"m")+1)</f>
        <v>0</v>
      </c>
    </row>
    <row r="110" spans="1:41" ht="9.9499999999999993" customHeight="1" x14ac:dyDescent="0.25">
      <c r="A110" s="14"/>
      <c r="B110" s="84"/>
      <c r="C110" s="84"/>
      <c r="D110" s="152"/>
      <c r="E110" s="85"/>
      <c r="F110" s="85"/>
      <c r="G110" s="85"/>
      <c r="H110" s="85"/>
      <c r="I110" s="85"/>
      <c r="J110" s="85"/>
      <c r="K110" s="17"/>
      <c r="Y110" s="7"/>
      <c r="Z110" s="7"/>
      <c r="AA110" s="7"/>
      <c r="AB110" s="5"/>
      <c r="AC110" s="5"/>
      <c r="AH110" s="7"/>
    </row>
    <row r="111" spans="1:41" ht="18" customHeight="1" x14ac:dyDescent="0.25">
      <c r="A111" s="14"/>
      <c r="B111" s="278" t="s">
        <v>1196</v>
      </c>
      <c r="C111" s="278"/>
      <c r="D111" s="278"/>
      <c r="E111" s="278"/>
      <c r="F111" s="278"/>
      <c r="G111" s="278"/>
      <c r="H111" s="278"/>
      <c r="I111" s="85"/>
      <c r="J111" s="153">
        <f>SUM(J112:J121)</f>
        <v>0</v>
      </c>
      <c r="K111" s="17"/>
      <c r="Y111" s="7"/>
      <c r="Z111" s="7"/>
      <c r="AA111" s="7"/>
      <c r="AB111" s="5"/>
      <c r="AC111" s="5"/>
      <c r="AH111" s="7"/>
    </row>
    <row r="112" spans="1:41" ht="18" customHeight="1" x14ac:dyDescent="0.25">
      <c r="A112" s="14"/>
      <c r="B112" s="293" t="s">
        <v>352</v>
      </c>
      <c r="C112" s="293"/>
      <c r="D112" s="293"/>
      <c r="E112" s="293"/>
      <c r="F112" s="293"/>
      <c r="G112" s="293"/>
      <c r="H112" s="293"/>
      <c r="I112" s="85"/>
      <c r="J112" s="25"/>
      <c r="K112" s="17"/>
      <c r="Y112" s="7"/>
      <c r="Z112" s="7"/>
      <c r="AA112" s="7"/>
      <c r="AB112" s="5"/>
      <c r="AC112" s="5"/>
      <c r="AH112" s="7"/>
    </row>
    <row r="113" spans="1:34" ht="18" customHeight="1" x14ac:dyDescent="0.25">
      <c r="A113" s="14"/>
      <c r="B113" s="293" t="s">
        <v>918</v>
      </c>
      <c r="C113" s="293"/>
      <c r="D113" s="293"/>
      <c r="E113" s="293"/>
      <c r="F113" s="293"/>
      <c r="G113" s="293"/>
      <c r="H113" s="293"/>
      <c r="I113" s="85"/>
      <c r="J113" s="25"/>
      <c r="K113" s="17"/>
      <c r="Y113" s="7"/>
      <c r="Z113" s="7"/>
      <c r="AA113" s="7"/>
      <c r="AB113" s="5"/>
      <c r="AC113" s="5"/>
      <c r="AH113" s="7"/>
    </row>
    <row r="114" spans="1:34" ht="18" customHeight="1" x14ac:dyDescent="0.25">
      <c r="A114" s="14"/>
      <c r="B114" s="293" t="s">
        <v>353</v>
      </c>
      <c r="C114" s="293"/>
      <c r="D114" s="293"/>
      <c r="E114" s="293"/>
      <c r="F114" s="293"/>
      <c r="G114" s="293"/>
      <c r="H114" s="293"/>
      <c r="I114" s="85"/>
      <c r="J114" s="25"/>
      <c r="K114" s="17"/>
      <c r="Y114" s="7"/>
      <c r="Z114" s="7"/>
      <c r="AA114" s="7"/>
      <c r="AB114" s="5"/>
      <c r="AC114" s="5"/>
      <c r="AH114" s="7"/>
    </row>
    <row r="115" spans="1:34" ht="18" customHeight="1" x14ac:dyDescent="0.25">
      <c r="A115" s="14"/>
      <c r="B115" s="293" t="s">
        <v>354</v>
      </c>
      <c r="C115" s="293"/>
      <c r="D115" s="293"/>
      <c r="E115" s="293"/>
      <c r="F115" s="293"/>
      <c r="G115" s="293"/>
      <c r="H115" s="293"/>
      <c r="I115" s="85"/>
      <c r="J115" s="25"/>
      <c r="K115" s="17"/>
      <c r="Y115" s="7"/>
      <c r="Z115" s="7"/>
      <c r="AA115" s="7"/>
      <c r="AB115" s="5"/>
      <c r="AC115" s="5"/>
      <c r="AH115" s="7"/>
    </row>
    <row r="116" spans="1:34" ht="18" customHeight="1" x14ac:dyDescent="0.25">
      <c r="A116" s="14"/>
      <c r="B116" s="293" t="s">
        <v>355</v>
      </c>
      <c r="C116" s="293"/>
      <c r="D116" s="293"/>
      <c r="E116" s="293"/>
      <c r="F116" s="293"/>
      <c r="G116" s="293"/>
      <c r="H116" s="293"/>
      <c r="I116" s="85"/>
      <c r="J116" s="25"/>
      <c r="K116" s="17"/>
      <c r="Y116" s="7"/>
      <c r="Z116" s="7"/>
      <c r="AA116" s="7"/>
      <c r="AB116" s="5"/>
      <c r="AC116" s="5"/>
      <c r="AH116" s="7"/>
    </row>
    <row r="117" spans="1:34" ht="18" customHeight="1" x14ac:dyDescent="0.25">
      <c r="A117" s="14"/>
      <c r="B117" s="293" t="s">
        <v>357</v>
      </c>
      <c r="C117" s="293"/>
      <c r="D117" s="293"/>
      <c r="E117" s="293"/>
      <c r="F117" s="293"/>
      <c r="G117" s="293"/>
      <c r="H117" s="293"/>
      <c r="I117" s="85"/>
      <c r="J117" s="25"/>
      <c r="K117" s="17"/>
      <c r="Y117" s="7"/>
      <c r="Z117" s="7"/>
      <c r="AA117" s="7"/>
      <c r="AB117" s="5"/>
      <c r="AC117" s="5"/>
      <c r="AH117" s="7"/>
    </row>
    <row r="118" spans="1:34" ht="18" customHeight="1" x14ac:dyDescent="0.25">
      <c r="A118" s="14"/>
      <c r="B118" s="293" t="s">
        <v>920</v>
      </c>
      <c r="C118" s="293"/>
      <c r="D118" s="293"/>
      <c r="E118" s="293"/>
      <c r="F118" s="293"/>
      <c r="G118" s="293"/>
      <c r="H118" s="293"/>
      <c r="I118" s="85"/>
      <c r="J118" s="25"/>
      <c r="K118" s="17"/>
      <c r="Y118" s="7"/>
      <c r="Z118" s="7"/>
      <c r="AA118" s="7"/>
      <c r="AB118" s="5"/>
      <c r="AC118" s="5"/>
      <c r="AH118" s="7"/>
    </row>
    <row r="119" spans="1:34" ht="18" customHeight="1" x14ac:dyDescent="0.25">
      <c r="A119" s="14"/>
      <c r="B119" s="293" t="s">
        <v>358</v>
      </c>
      <c r="C119" s="293"/>
      <c r="D119" s="293"/>
      <c r="E119" s="293"/>
      <c r="F119" s="293"/>
      <c r="G119" s="293"/>
      <c r="H119" s="293"/>
      <c r="I119" s="85"/>
      <c r="J119" s="25"/>
      <c r="K119" s="17"/>
      <c r="Y119" s="7"/>
      <c r="Z119" s="7"/>
      <c r="AA119" s="7"/>
      <c r="AB119" s="5"/>
      <c r="AC119" s="5"/>
      <c r="AH119" s="7"/>
    </row>
    <row r="120" spans="1:34" ht="18" customHeight="1" x14ac:dyDescent="0.25">
      <c r="A120" s="14"/>
      <c r="B120" s="293" t="s">
        <v>356</v>
      </c>
      <c r="C120" s="293"/>
      <c r="D120" s="293"/>
      <c r="E120" s="293"/>
      <c r="F120" s="293"/>
      <c r="G120" s="293"/>
      <c r="H120" s="293"/>
      <c r="I120" s="85"/>
      <c r="J120" s="25"/>
      <c r="K120" s="17"/>
      <c r="Y120" s="7"/>
      <c r="Z120" s="7"/>
      <c r="AA120" s="7"/>
      <c r="AB120" s="5"/>
      <c r="AC120" s="5"/>
      <c r="AH120" s="7"/>
    </row>
    <row r="121" spans="1:34" ht="18" customHeight="1" x14ac:dyDescent="0.25">
      <c r="A121" s="14"/>
      <c r="B121" s="293" t="s">
        <v>359</v>
      </c>
      <c r="C121" s="293"/>
      <c r="D121" s="293"/>
      <c r="E121" s="293"/>
      <c r="F121" s="293"/>
      <c r="G121" s="293"/>
      <c r="H121" s="293"/>
      <c r="I121" s="85"/>
      <c r="J121" s="25"/>
      <c r="K121" s="17"/>
      <c r="Y121" s="7"/>
      <c r="Z121" s="7"/>
      <c r="AA121" s="7"/>
      <c r="AB121" s="5"/>
      <c r="AC121" s="5"/>
      <c r="AH121" s="7"/>
    </row>
    <row r="122" spans="1:34" ht="9.9499999999999993" customHeight="1" x14ac:dyDescent="0.25">
      <c r="A122" s="14"/>
      <c r="B122" s="84"/>
      <c r="C122" s="84"/>
      <c r="D122" s="85"/>
      <c r="E122" s="85"/>
      <c r="F122" s="85"/>
      <c r="G122" s="85"/>
      <c r="H122" s="85"/>
      <c r="I122" s="85"/>
      <c r="J122" s="85"/>
      <c r="K122" s="17"/>
      <c r="Y122" s="7"/>
      <c r="Z122" s="7"/>
      <c r="AA122" s="7"/>
      <c r="AB122" s="5"/>
      <c r="AC122" s="5"/>
      <c r="AH122" s="7"/>
    </row>
    <row r="123" spans="1:34" ht="18" customHeight="1" x14ac:dyDescent="0.25">
      <c r="A123" s="14"/>
      <c r="B123" s="15" t="s">
        <v>784</v>
      </c>
      <c r="C123" s="15"/>
      <c r="D123" s="85"/>
      <c r="E123" s="85"/>
      <c r="F123" s="85"/>
      <c r="G123" s="85"/>
      <c r="H123" s="85"/>
      <c r="I123" s="85"/>
      <c r="J123" s="85"/>
      <c r="K123" s="17"/>
      <c r="Y123" s="7"/>
      <c r="Z123" s="7"/>
      <c r="AA123" s="7"/>
      <c r="AB123" s="5"/>
      <c r="AC123" s="5"/>
      <c r="AH123" s="7"/>
    </row>
    <row r="124" spans="1:34" ht="18" customHeight="1" x14ac:dyDescent="0.25">
      <c r="A124" s="14"/>
      <c r="B124" s="84" t="s">
        <v>360</v>
      </c>
      <c r="C124" s="84"/>
      <c r="D124" s="280"/>
      <c r="E124" s="280"/>
      <c r="F124" s="280"/>
      <c r="G124" s="280"/>
      <c r="H124" s="280"/>
      <c r="I124" s="280"/>
      <c r="J124" s="280"/>
      <c r="K124" s="17"/>
      <c r="Y124" s="7"/>
      <c r="Z124" s="7"/>
      <c r="AA124" s="7"/>
      <c r="AB124" s="5"/>
      <c r="AC124" s="5"/>
      <c r="AH124" s="7"/>
    </row>
    <row r="125" spans="1:34" ht="18" customHeight="1" x14ac:dyDescent="0.25">
      <c r="A125" s="14"/>
      <c r="B125" s="84" t="s">
        <v>361</v>
      </c>
      <c r="C125" s="84"/>
      <c r="D125" s="280"/>
      <c r="E125" s="280"/>
      <c r="F125" s="280"/>
      <c r="G125" s="280"/>
      <c r="H125" s="280"/>
      <c r="I125" s="280"/>
      <c r="J125" s="280"/>
      <c r="K125" s="17"/>
      <c r="Y125" s="7"/>
      <c r="Z125" s="7"/>
      <c r="AA125" s="7"/>
      <c r="AB125" s="5"/>
      <c r="AC125" s="5"/>
      <c r="AH125" s="7"/>
    </row>
    <row r="126" spans="1:34" ht="18" customHeight="1" x14ac:dyDescent="0.25">
      <c r="A126" s="14"/>
      <c r="B126" s="84" t="s">
        <v>336</v>
      </c>
      <c r="C126" s="84"/>
      <c r="D126" s="280"/>
      <c r="E126" s="280"/>
      <c r="F126" s="280"/>
      <c r="G126" s="280"/>
      <c r="H126" s="280"/>
      <c r="I126" s="280"/>
      <c r="J126" s="280"/>
      <c r="K126" s="17"/>
      <c r="Y126" s="7"/>
      <c r="Z126" s="7"/>
      <c r="AA126" s="7"/>
      <c r="AB126" s="5"/>
      <c r="AC126" s="5"/>
      <c r="AH126" s="7"/>
    </row>
    <row r="127" spans="1:34" ht="18" customHeight="1" x14ac:dyDescent="0.25">
      <c r="A127" s="14"/>
      <c r="B127" s="84" t="s">
        <v>9</v>
      </c>
      <c r="C127" s="84"/>
      <c r="D127" s="280"/>
      <c r="E127" s="280"/>
      <c r="F127" s="280"/>
      <c r="G127" s="280"/>
      <c r="H127" s="280"/>
      <c r="I127" s="280"/>
      <c r="J127" s="280"/>
      <c r="K127" s="17"/>
      <c r="Y127" s="7"/>
      <c r="Z127" s="7"/>
      <c r="AA127" s="7"/>
      <c r="AB127" s="5"/>
      <c r="AC127" s="5"/>
      <c r="AH127" s="7"/>
    </row>
    <row r="128" spans="1:34" ht="9.9499999999999993" customHeight="1" x14ac:dyDescent="0.25">
      <c r="A128" s="19"/>
      <c r="B128" s="20"/>
      <c r="C128" s="20"/>
      <c r="D128" s="20"/>
      <c r="E128" s="20"/>
      <c r="F128" s="20"/>
      <c r="G128" s="20"/>
      <c r="H128" s="20"/>
      <c r="I128" s="20"/>
      <c r="J128" s="20"/>
      <c r="K128" s="21"/>
      <c r="Y128" s="7"/>
      <c r="Z128" s="7"/>
      <c r="AA128" s="7"/>
      <c r="AB128" s="5"/>
      <c r="AC128" s="5"/>
      <c r="AH128" s="7"/>
    </row>
    <row r="129" spans="1:41" ht="9.9499999999999993" customHeight="1" x14ac:dyDescent="0.25">
      <c r="B129" s="8"/>
      <c r="C129" s="8"/>
      <c r="D129" s="95"/>
      <c r="E129" s="95"/>
      <c r="F129" s="95"/>
      <c r="G129" s="95"/>
      <c r="H129" s="95"/>
      <c r="I129" s="95"/>
      <c r="J129" s="95"/>
    </row>
    <row r="130" spans="1:41" ht="9.9499999999999993" customHeight="1" x14ac:dyDescent="0.25">
      <c r="A130" s="11"/>
      <c r="B130" s="12"/>
      <c r="C130" s="12"/>
      <c r="D130" s="12"/>
      <c r="E130" s="12"/>
      <c r="F130" s="12"/>
      <c r="G130" s="12"/>
      <c r="H130" s="12"/>
      <c r="I130" s="12"/>
      <c r="J130" s="12"/>
      <c r="K130" s="13"/>
      <c r="AH130" s="7"/>
    </row>
    <row r="131" spans="1:41" ht="18" customHeight="1" x14ac:dyDescent="0.25">
      <c r="A131" s="14"/>
      <c r="B131" s="15" t="s">
        <v>806</v>
      </c>
      <c r="C131" s="15"/>
      <c r="D131" s="354"/>
      <c r="E131" s="354"/>
      <c r="F131" s="354"/>
      <c r="G131" s="354"/>
      <c r="H131" s="354"/>
      <c r="I131" s="354"/>
      <c r="J131" s="354"/>
      <c r="K131" s="17"/>
      <c r="AH131" s="7"/>
    </row>
    <row r="132" spans="1:41" ht="18" customHeight="1" x14ac:dyDescent="0.25">
      <c r="A132" s="14"/>
      <c r="B132" s="84" t="s">
        <v>338</v>
      </c>
      <c r="C132" s="84"/>
      <c r="D132" s="350"/>
      <c r="E132" s="350"/>
      <c r="F132" s="350"/>
      <c r="G132" s="350"/>
      <c r="H132" s="350"/>
      <c r="I132" s="350"/>
      <c r="J132" s="350"/>
      <c r="K132" s="17"/>
      <c r="AH132" s="7"/>
    </row>
    <row r="133" spans="1:41" ht="18" customHeight="1" x14ac:dyDescent="0.25">
      <c r="A133" s="14"/>
      <c r="B133" s="84" t="s">
        <v>781</v>
      </c>
      <c r="C133" s="84"/>
      <c r="D133" s="350"/>
      <c r="E133" s="350"/>
      <c r="F133" s="350"/>
      <c r="G133" s="350"/>
      <c r="H133" s="350"/>
      <c r="I133" s="350"/>
      <c r="J133" s="350"/>
      <c r="K133" s="17"/>
      <c r="AH133" s="7"/>
    </row>
    <row r="134" spans="1:41" ht="18" customHeight="1" x14ac:dyDescent="0.25">
      <c r="A134" s="14"/>
      <c r="B134" s="84" t="s">
        <v>340</v>
      </c>
      <c r="C134" s="84"/>
      <c r="D134" s="351"/>
      <c r="E134" s="352"/>
      <c r="F134" s="352"/>
      <c r="G134" s="352"/>
      <c r="H134" s="352"/>
      <c r="I134" s="352"/>
      <c r="J134" s="353"/>
      <c r="K134" s="17"/>
      <c r="AH134" s="7"/>
    </row>
    <row r="135" spans="1:41" ht="60" customHeight="1" x14ac:dyDescent="0.25">
      <c r="A135" s="14"/>
      <c r="B135" s="84" t="s">
        <v>341</v>
      </c>
      <c r="C135" s="84"/>
      <c r="D135" s="350"/>
      <c r="E135" s="350"/>
      <c r="F135" s="350"/>
      <c r="G135" s="350"/>
      <c r="H135" s="350"/>
      <c r="I135" s="350"/>
      <c r="J135" s="350"/>
      <c r="K135" s="17"/>
      <c r="AH135" s="7"/>
    </row>
    <row r="136" spans="1:41" ht="9.9499999999999993" customHeight="1" x14ac:dyDescent="0.25">
      <c r="A136" s="14"/>
      <c r="B136" s="84"/>
      <c r="C136" s="84"/>
      <c r="D136" s="85"/>
      <c r="E136" s="85"/>
      <c r="F136" s="85"/>
      <c r="G136" s="85"/>
      <c r="H136" s="85"/>
      <c r="I136" s="85"/>
      <c r="J136" s="85"/>
      <c r="K136" s="17"/>
      <c r="AH136" s="7"/>
    </row>
    <row r="137" spans="1:41" ht="18" customHeight="1" x14ac:dyDescent="0.25">
      <c r="A137" s="14"/>
      <c r="B137" s="15" t="s">
        <v>342</v>
      </c>
      <c r="C137" s="15"/>
      <c r="D137" s="344" t="s">
        <v>780</v>
      </c>
      <c r="E137" s="344"/>
      <c r="F137" s="344"/>
      <c r="G137" s="85"/>
      <c r="H137" s="43"/>
      <c r="I137" s="85"/>
      <c r="J137" s="43" t="s">
        <v>325</v>
      </c>
      <c r="K137" s="17"/>
      <c r="Y137" s="7"/>
      <c r="Z137" s="7"/>
      <c r="AA137" s="7"/>
      <c r="AB137" s="5"/>
      <c r="AC137" s="5"/>
      <c r="AH137" s="7"/>
    </row>
    <row r="138" spans="1:41" ht="18" customHeight="1" x14ac:dyDescent="0.25">
      <c r="A138" s="14"/>
      <c r="B138" s="84" t="s">
        <v>343</v>
      </c>
      <c r="C138" s="154" t="s">
        <v>345</v>
      </c>
      <c r="D138" s="121"/>
      <c r="E138" s="161" t="s">
        <v>346</v>
      </c>
      <c r="F138" s="121"/>
      <c r="G138" s="85"/>
      <c r="H138" s="23"/>
      <c r="I138" s="85"/>
      <c r="J138" s="153">
        <f>ROUND(((F138-D138)/30.4),0)</f>
        <v>0</v>
      </c>
      <c r="K138" s="17"/>
      <c r="P138" s="125"/>
      <c r="Q138" s="125"/>
      <c r="R138" s="126"/>
      <c r="S138" s="126"/>
      <c r="T138" s="126"/>
      <c r="U138" s="126"/>
      <c r="V138" s="126"/>
      <c r="W138" s="126"/>
      <c r="X138" s="126"/>
      <c r="Y138" s="126"/>
      <c r="Z138" s="126"/>
      <c r="AA138" s="126"/>
      <c r="AB138" s="127"/>
      <c r="AC138" s="127"/>
      <c r="AD138" s="126"/>
      <c r="AE138" s="126"/>
      <c r="AH138" s="7"/>
    </row>
    <row r="139" spans="1:41" ht="9.9499999999999993" customHeight="1" x14ac:dyDescent="0.25">
      <c r="A139" s="14"/>
      <c r="B139" s="84"/>
      <c r="C139" s="154"/>
      <c r="D139" s="92"/>
      <c r="E139" s="160"/>
      <c r="F139" s="92"/>
      <c r="G139" s="85"/>
      <c r="H139" s="23"/>
      <c r="I139" s="85"/>
      <c r="J139" s="85"/>
      <c r="K139" s="17"/>
      <c r="P139" s="125"/>
      <c r="Q139" s="125"/>
      <c r="R139" s="126"/>
      <c r="S139" s="126"/>
      <c r="T139" s="126"/>
      <c r="U139" s="126"/>
      <c r="V139" s="126"/>
      <c r="W139" s="126"/>
      <c r="X139" s="126"/>
      <c r="Y139" s="126"/>
      <c r="Z139" s="126"/>
      <c r="AA139" s="126"/>
      <c r="AB139" s="127"/>
      <c r="AC139" s="127"/>
      <c r="AD139" s="126"/>
      <c r="AE139" s="126"/>
      <c r="AH139" s="7"/>
    </row>
    <row r="140" spans="1:41" ht="18" customHeight="1" x14ac:dyDescent="0.25">
      <c r="A140" s="14"/>
      <c r="B140" s="84" t="s">
        <v>350</v>
      </c>
      <c r="C140" s="154"/>
      <c r="D140" s="345" t="s">
        <v>349</v>
      </c>
      <c r="E140" s="346"/>
      <c r="F140" s="25"/>
      <c r="G140" s="85"/>
      <c r="H140" s="347" t="s">
        <v>1199</v>
      </c>
      <c r="I140" s="348"/>
      <c r="J140" s="25"/>
      <c r="K140" s="17"/>
      <c r="P140" s="125"/>
      <c r="Q140" s="125"/>
      <c r="R140" s="129"/>
      <c r="S140" s="126"/>
      <c r="T140" s="126"/>
      <c r="U140" s="126"/>
      <c r="V140" s="126"/>
      <c r="W140" s="126"/>
      <c r="X140" s="126"/>
      <c r="Y140" s="126"/>
      <c r="Z140" s="126"/>
      <c r="AA140" s="126"/>
      <c r="AB140" s="127"/>
      <c r="AC140" s="127"/>
      <c r="AD140" s="126"/>
      <c r="AE140" s="126"/>
      <c r="AH140" s="7"/>
    </row>
    <row r="141" spans="1:41" ht="18" customHeight="1" x14ac:dyDescent="0.25">
      <c r="A141" s="14"/>
      <c r="B141" s="84" t="s">
        <v>1200</v>
      </c>
      <c r="C141" s="154"/>
      <c r="D141" s="345"/>
      <c r="E141" s="346"/>
      <c r="F141" s="25"/>
      <c r="G141" s="85"/>
      <c r="H141" s="349"/>
      <c r="I141" s="348"/>
      <c r="J141" s="25"/>
      <c r="K141" s="17"/>
      <c r="P141" s="125"/>
      <c r="Q141" s="125"/>
      <c r="R141" s="128"/>
      <c r="S141" s="126"/>
      <c r="T141" s="126"/>
      <c r="U141" s="126"/>
      <c r="V141" s="126"/>
      <c r="W141" s="126"/>
      <c r="X141" s="126"/>
      <c r="Y141" s="126"/>
      <c r="Z141" s="126"/>
      <c r="AA141" s="126"/>
      <c r="AB141" s="127"/>
      <c r="AC141" s="127"/>
      <c r="AD141" s="126"/>
      <c r="AE141" s="126"/>
      <c r="AH141" s="7"/>
    </row>
    <row r="142" spans="1:41" ht="18" customHeight="1" x14ac:dyDescent="0.25">
      <c r="A142" s="14"/>
      <c r="B142" s="293" t="s">
        <v>782</v>
      </c>
      <c r="C142" s="293"/>
      <c r="D142" s="293"/>
      <c r="E142" s="293"/>
      <c r="F142" s="293"/>
      <c r="G142" s="293"/>
      <c r="H142" s="293"/>
      <c r="I142" s="313"/>
      <c r="J142" s="25"/>
      <c r="K142" s="17"/>
      <c r="P142" s="125"/>
      <c r="Q142" s="125"/>
      <c r="R142" s="126"/>
      <c r="S142" s="126"/>
      <c r="T142" s="126"/>
      <c r="U142" s="126"/>
      <c r="V142" s="126"/>
      <c r="W142" s="126"/>
      <c r="X142" s="126"/>
      <c r="Y142" s="126"/>
      <c r="Z142" s="126"/>
      <c r="AA142" s="126"/>
      <c r="AB142" s="127"/>
      <c r="AC142" s="127"/>
      <c r="AD142" s="126"/>
      <c r="AE142" s="126"/>
      <c r="AH142" s="7"/>
    </row>
    <row r="143" spans="1:41" ht="9.9499999999999993" customHeight="1" x14ac:dyDescent="0.25">
      <c r="A143" s="14"/>
      <c r="B143" s="154"/>
      <c r="C143" s="154"/>
      <c r="D143" s="154"/>
      <c r="E143" s="154"/>
      <c r="F143" s="154"/>
      <c r="G143" s="154"/>
      <c r="H143" s="154"/>
      <c r="I143" s="154"/>
      <c r="J143" s="28"/>
      <c r="K143" s="17"/>
      <c r="Y143" s="7"/>
      <c r="Z143" s="7"/>
      <c r="AA143" s="7"/>
      <c r="AB143" s="5"/>
      <c r="AC143" s="5"/>
      <c r="AH143" s="7"/>
    </row>
    <row r="144" spans="1:41" ht="18" customHeight="1" x14ac:dyDescent="0.25">
      <c r="A144" s="14"/>
      <c r="B144" s="293" t="s">
        <v>1322</v>
      </c>
      <c r="C144" s="293"/>
      <c r="D144" s="293"/>
      <c r="E144" s="293"/>
      <c r="F144" s="293"/>
      <c r="G144" s="293"/>
      <c r="H144" s="293"/>
      <c r="I144" s="313"/>
      <c r="J144" s="25"/>
      <c r="K144" s="17"/>
      <c r="M144" s="308" t="s">
        <v>11</v>
      </c>
      <c r="N144" s="308"/>
      <c r="O144" s="308"/>
      <c r="P144" s="308"/>
      <c r="Q144" s="308"/>
      <c r="R144" s="308"/>
      <c r="S144" s="336" t="s">
        <v>45</v>
      </c>
      <c r="T144" s="336"/>
      <c r="U144" s="336"/>
      <c r="V144" s="336"/>
      <c r="W144" s="336"/>
      <c r="X144" s="336"/>
      <c r="Y144" s="337" t="s">
        <v>42</v>
      </c>
      <c r="Z144" s="338"/>
      <c r="AA144" s="338"/>
      <c r="AB144" s="338"/>
      <c r="AC144" s="338"/>
      <c r="AD144" s="339"/>
      <c r="AE144" s="134"/>
      <c r="AF144" s="308" t="s">
        <v>44</v>
      </c>
      <c r="AG144" s="308"/>
      <c r="AH144" s="308"/>
      <c r="AI144" s="7"/>
      <c r="AJ144" s="337" t="s">
        <v>2</v>
      </c>
      <c r="AK144" s="339"/>
      <c r="AM144" s="362" t="s">
        <v>255</v>
      </c>
      <c r="AN144" s="7"/>
      <c r="AO144" s="362" t="s">
        <v>256</v>
      </c>
    </row>
    <row r="145" spans="1:41" ht="18" customHeight="1" x14ac:dyDescent="0.25">
      <c r="A145" s="14"/>
      <c r="B145" s="293" t="s">
        <v>351</v>
      </c>
      <c r="C145" s="293"/>
      <c r="D145" s="293"/>
      <c r="E145" s="293"/>
      <c r="F145" s="293"/>
      <c r="G145" s="293"/>
      <c r="H145" s="293"/>
      <c r="I145" s="313"/>
      <c r="J145" s="25"/>
      <c r="K145" s="17"/>
      <c r="M145" s="340" t="s">
        <v>7</v>
      </c>
      <c r="N145" s="341"/>
      <c r="O145" s="340" t="s">
        <v>6</v>
      </c>
      <c r="P145" s="341"/>
      <c r="Q145" s="337" t="s">
        <v>5</v>
      </c>
      <c r="R145" s="339"/>
      <c r="S145" s="337" t="s">
        <v>7</v>
      </c>
      <c r="T145" s="339"/>
      <c r="U145" s="337" t="s">
        <v>6</v>
      </c>
      <c r="V145" s="339"/>
      <c r="W145" s="337" t="s">
        <v>5</v>
      </c>
      <c r="X145" s="339"/>
      <c r="Y145" s="337" t="s">
        <v>7</v>
      </c>
      <c r="Z145" s="339"/>
      <c r="AA145" s="342" t="s">
        <v>6</v>
      </c>
      <c r="AB145" s="343"/>
      <c r="AC145" s="337" t="s">
        <v>5</v>
      </c>
      <c r="AD145" s="339"/>
      <c r="AE145" s="134"/>
      <c r="AF145" s="159" t="s">
        <v>7</v>
      </c>
      <c r="AG145" s="159" t="s">
        <v>6</v>
      </c>
      <c r="AH145" s="159" t="s">
        <v>5</v>
      </c>
      <c r="AI145" s="7"/>
      <c r="AJ145" s="159" t="s">
        <v>7</v>
      </c>
      <c r="AK145" s="159" t="s">
        <v>6</v>
      </c>
      <c r="AM145" s="363"/>
      <c r="AN145" s="7"/>
      <c r="AO145" s="363"/>
    </row>
    <row r="146" spans="1:41" ht="9.9499999999999993" customHeight="1" x14ac:dyDescent="0.25">
      <c r="A146" s="14"/>
      <c r="B146" s="16"/>
      <c r="C146" s="16"/>
      <c r="D146" s="16"/>
      <c r="E146" s="16"/>
      <c r="F146" s="16"/>
      <c r="G146" s="16"/>
      <c r="H146" s="16"/>
      <c r="I146" s="16"/>
      <c r="J146" s="16"/>
      <c r="K146" s="17"/>
      <c r="S146" s="7"/>
      <c r="T146" s="7"/>
      <c r="U146" s="7"/>
      <c r="V146" s="7"/>
      <c r="W146" s="7"/>
      <c r="X146" s="7"/>
      <c r="Y146" s="7"/>
      <c r="Z146" s="7"/>
      <c r="AA146" s="7"/>
      <c r="AB146" s="131"/>
      <c r="AC146" s="131"/>
      <c r="AD146" s="7"/>
      <c r="AE146" s="7"/>
      <c r="AH146" s="7"/>
      <c r="AI146" s="7"/>
      <c r="AJ146" s="7"/>
      <c r="AK146" s="7"/>
      <c r="AM146" s="7"/>
      <c r="AN146" s="7"/>
      <c r="AO146" s="7"/>
    </row>
    <row r="147" spans="1:41" ht="18" customHeight="1" x14ac:dyDescent="0.25">
      <c r="A147" s="14"/>
      <c r="B147" s="15" t="s">
        <v>799</v>
      </c>
      <c r="C147" s="15"/>
      <c r="D147" s="344" t="s">
        <v>780</v>
      </c>
      <c r="E147" s="344"/>
      <c r="F147" s="344"/>
      <c r="G147" s="16"/>
      <c r="H147" s="24" t="s">
        <v>347</v>
      </c>
      <c r="I147" s="16"/>
      <c r="J147" s="22" t="s">
        <v>348</v>
      </c>
      <c r="K147" s="17"/>
      <c r="M147" s="355">
        <f>IF(F140&gt;=F141,F140,F141)</f>
        <v>0</v>
      </c>
      <c r="N147" s="355"/>
      <c r="O147" s="355"/>
      <c r="P147" s="355"/>
      <c r="Q147" s="355"/>
      <c r="R147" s="355"/>
      <c r="S147" s="132"/>
      <c r="T147" s="132"/>
      <c r="U147" s="132"/>
      <c r="V147" s="132"/>
      <c r="W147" s="132"/>
      <c r="X147" s="132"/>
      <c r="Y147" s="31"/>
      <c r="Z147" s="31"/>
      <c r="AA147" s="31"/>
      <c r="AB147" s="133"/>
      <c r="AC147" s="133"/>
      <c r="AD147" s="31"/>
      <c r="AE147" s="7"/>
      <c r="AH147" s="7"/>
      <c r="AI147" s="7"/>
      <c r="AJ147" s="138"/>
      <c r="AK147" s="138"/>
      <c r="AM147" s="7"/>
      <c r="AN147" s="7"/>
      <c r="AO147" s="7"/>
    </row>
    <row r="148" spans="1:41" ht="18" customHeight="1" x14ac:dyDescent="0.25">
      <c r="A148" s="14"/>
      <c r="B148" s="93"/>
      <c r="C148" s="154" t="s">
        <v>345</v>
      </c>
      <c r="D148" s="121"/>
      <c r="E148" s="161" t="s">
        <v>346</v>
      </c>
      <c r="F148" s="121"/>
      <c r="G148" s="161"/>
      <c r="H148" s="25"/>
      <c r="I148" s="158"/>
      <c r="J148" s="153" t="str">
        <f>IFERROR(ROUND(H148/((F148-D148)/30.4),0),"")</f>
        <v/>
      </c>
      <c r="K148" s="17"/>
      <c r="M148" s="130">
        <f>((($M147-$M$422)/($M$421-$M$422))*0.5+1)</f>
        <v>-0.25</v>
      </c>
      <c r="N148" s="136">
        <f>IF($M148&gt;1.5,1.5,IF($M148&lt;0.5,0,$M148))</f>
        <v>0</v>
      </c>
      <c r="O148" s="130">
        <f>((($M147-$O$422)/($O$421-$O$422))*0.5+1)</f>
        <v>-0.75</v>
      </c>
      <c r="P148" s="136">
        <f>IF($O148&gt;1.5,1.5,IF($O148&lt;0.5,0,$O148))</f>
        <v>0</v>
      </c>
      <c r="Q148" s="130">
        <f>((($M147-$Q$422)/($Q$421-$Q$422))*0.5+1)</f>
        <v>-0.5</v>
      </c>
      <c r="R148" s="136">
        <f>IF($Q148&gt;1.5,1.5,IF($Q148&lt;0.5,0,$Q148))</f>
        <v>0</v>
      </c>
      <c r="S148" s="130">
        <f>((($H148-$S$422)/($S$421-$S$422))*0.5+1)</f>
        <v>-1</v>
      </c>
      <c r="T148" s="136">
        <f>IF($S148&gt;1.5,1.5,IF($S148&lt;0.5,0,$S148))</f>
        <v>0</v>
      </c>
      <c r="U148" s="130">
        <f>((($H148-$U$422)/($U$421-$U$422))*0.5+1)</f>
        <v>-0.75</v>
      </c>
      <c r="V148" s="136">
        <f>IF($U148&gt;1.5,1.5,IF($U148&lt;0.5,0,$U148))</f>
        <v>0</v>
      </c>
      <c r="W148" s="130">
        <f>((($H148-$W$422)/($W$421-$W$422))*0.5+1)</f>
        <v>-1.4</v>
      </c>
      <c r="X148" s="136">
        <f>IF($W148&gt;1.5,1.5,IF($W148&lt;0.5,0,$W148))</f>
        <v>0</v>
      </c>
      <c r="Y148" s="130">
        <f>((($J142-$Y$422)/($Y$421-$Y$422))*0.5+1)</f>
        <v>-0.25</v>
      </c>
      <c r="Z148" s="136">
        <f>IF($Y148&gt;1.5,1.5,IF($Y148&lt;0.5,0,$Y148))</f>
        <v>0</v>
      </c>
      <c r="AA148" s="130">
        <f>((($J142-$AA$422)/($AA$421-$AA$422))*0.5+1)</f>
        <v>0</v>
      </c>
      <c r="AB148" s="136">
        <f>IF($AA148&gt;1.5,1.5,IF($AA148&lt;0.5,0,$AA148))</f>
        <v>0</v>
      </c>
      <c r="AC148" s="130">
        <f>((($J142-$AC$422)/($AC$421-$AC$422))*0.5+1)</f>
        <v>0</v>
      </c>
      <c r="AD148" s="136">
        <f>IF($AC148&gt;1.5,1.5,IF($AC148&lt;0.5,0,$AC148))</f>
        <v>0</v>
      </c>
      <c r="AE148" s="135"/>
      <c r="AF148" s="137">
        <f>IF(AND($AJ148=1,PRODUCT(N148,T148,Z148)&gt;=1,$J152&gt;=$AG$422),1,0)</f>
        <v>0</v>
      </c>
      <c r="AG148" s="137">
        <f>IF(AND($AK148=1,PRODUCT(P148,V148,AB148)&gt;=1,$J152&gt;=$AG$421),1,0)</f>
        <v>0</v>
      </c>
      <c r="AH148" s="137">
        <f>IF(AND($B148="Chef de projet",PRODUCT(R148,X148,AD148)&gt;=1,$J152&gt;=$AG$420),1,0)</f>
        <v>0</v>
      </c>
      <c r="AI148" s="7"/>
      <c r="AJ148" s="147">
        <f>IF(OR($B148="Chef de projet",$B148="Co-responsable du projet",$B148="Chef de projet partiel",$B148="Chef de projet suppléant"),1,0)</f>
        <v>0</v>
      </c>
      <c r="AK148" s="147">
        <f>IF(OR($B148="Chef de projet",$B148="Co-responsable du projet",$B148="Chef de projet partiel"),1,0)</f>
        <v>0</v>
      </c>
      <c r="AM148" s="159">
        <f>IF(AND(F141&gt;=M$427,H148&gt;=O$427,J142&gt;=Q$427,AO148&gt;=S$427,J152&gt;=U$427),1,0)</f>
        <v>0</v>
      </c>
      <c r="AN148" s="7"/>
      <c r="AO148" s="147">
        <f>IF(F148="",0,DATEDIF(D148,F148,"m")+1)</f>
        <v>0</v>
      </c>
    </row>
    <row r="149" spans="1:41" ht="18" customHeight="1" x14ac:dyDescent="0.25">
      <c r="A149" s="14"/>
      <c r="B149" s="93"/>
      <c r="C149" s="154" t="s">
        <v>345</v>
      </c>
      <c r="D149" s="121"/>
      <c r="E149" s="161" t="s">
        <v>346</v>
      </c>
      <c r="F149" s="121"/>
      <c r="G149" s="161"/>
      <c r="H149" s="25"/>
      <c r="I149" s="158"/>
      <c r="J149" s="153" t="str">
        <f t="shared" ref="J149:J150" si="30">IFERROR(ROUND(H149/((F149-D149)/30.4),0),"")</f>
        <v/>
      </c>
      <c r="K149" s="17"/>
      <c r="M149" s="130">
        <f>((($M147-$M$422)/($M$421-$M$422))*0.5+1)</f>
        <v>-0.25</v>
      </c>
      <c r="N149" s="136">
        <f t="shared" ref="N149:N150" si="31">IF($M149&gt;1.5,1.5,IF($M149&lt;0.5,0,$M149))</f>
        <v>0</v>
      </c>
      <c r="O149" s="130">
        <f>((($M147-$O$422)/($O$421-$O$422))*0.5+1)</f>
        <v>-0.75</v>
      </c>
      <c r="P149" s="136">
        <f t="shared" ref="P149:P150" si="32">IF($O149&gt;1.5,1.5,IF($O149&lt;0.5,0,$O149))</f>
        <v>0</v>
      </c>
      <c r="Q149" s="130">
        <f>((($M147-$Q$422)/($Q$421-$Q$422))*0.5+1)</f>
        <v>-0.5</v>
      </c>
      <c r="R149" s="136">
        <f t="shared" ref="R149:R150" si="33">IF($Q149&gt;1.5,1.5,IF($Q149&lt;0.5,0,$Q149))</f>
        <v>0</v>
      </c>
      <c r="S149" s="130">
        <f>((($H149-$S$422)/($S$421-$S$422))*0.5+1)</f>
        <v>-1</v>
      </c>
      <c r="T149" s="136">
        <f t="shared" ref="T149:T150" si="34">IF($S149&gt;1.5,1.5,IF($S149&lt;0.5,0,$S149))</f>
        <v>0</v>
      </c>
      <c r="U149" s="130">
        <f>((($H149-$U$422)/($U$421-$U$422))*0.5+1)</f>
        <v>-0.75</v>
      </c>
      <c r="V149" s="136">
        <f t="shared" ref="V149:V150" si="35">IF($U149&gt;1.5,1.5,IF($U149&lt;0.5,0,$U149))</f>
        <v>0</v>
      </c>
      <c r="W149" s="130">
        <f>((($H149-$W$422)/($W$421-$W$422))*0.5+1)</f>
        <v>-1.4</v>
      </c>
      <c r="X149" s="136">
        <f t="shared" ref="X149:X150" si="36">IF($W149&gt;1.5,1.5,IF($W149&lt;0.5,0,$W149))</f>
        <v>0</v>
      </c>
      <c r="Y149" s="130">
        <f>((($J142-$Y$422)/($Y$421-$Y$422))*0.5+1)</f>
        <v>-0.25</v>
      </c>
      <c r="Z149" s="136">
        <f t="shared" ref="Z149:Z150" si="37">IF($Y149&gt;1.5,1.5,IF($Y149&lt;0.5,0,$Y149))</f>
        <v>0</v>
      </c>
      <c r="AA149" s="130">
        <f>((($J142-$AA$422)/($AA$421-$AA$422))*0.5+1)</f>
        <v>0</v>
      </c>
      <c r="AB149" s="136">
        <f t="shared" ref="AB149:AB150" si="38">IF($AA149&gt;1.5,1.5,IF($AA149&lt;0.5,0,$AA149))</f>
        <v>0</v>
      </c>
      <c r="AC149" s="130">
        <f>((($J142-$AC$422)/($AC$421-$AC$422))*0.5+1)</f>
        <v>0</v>
      </c>
      <c r="AD149" s="136">
        <f t="shared" ref="AD149:AD150" si="39">IF($AC149&gt;1.5,1.5,IF($AC149&lt;0.5,0,$AC149))</f>
        <v>0</v>
      </c>
      <c r="AE149" s="135"/>
      <c r="AF149" s="137">
        <f>IF(AND($AJ149=1,PRODUCT(N149,T149,Z149)&gt;=1,$J152&gt;=$AG$422),1,0)</f>
        <v>0</v>
      </c>
      <c r="AG149" s="137">
        <f>IF(AND($AK149=1,PRODUCT(P149,V149,AB149)&gt;=1,$J152&gt;=$AG$421),1,0)</f>
        <v>0</v>
      </c>
      <c r="AH149" s="137">
        <f>IF(AND($B149="Chef de projet",PRODUCT(R149,X149,AD149)&gt;=1,$J152&gt;=$AG$420),1,0)</f>
        <v>0</v>
      </c>
      <c r="AI149" s="7"/>
      <c r="AJ149" s="147">
        <f>IF(OR($B149="Chef de projet",$B149="Co-responsable du projet",$B149="Chef de projet partiel",$B149="Chef de projet suppléant"),1,0)</f>
        <v>0</v>
      </c>
      <c r="AK149" s="147">
        <f>IF(OR($B149="Chef de projet",$B149="Co-responsable du projet",$B149="Chef de projet partiel"),1,0)</f>
        <v>0</v>
      </c>
      <c r="AM149" s="159">
        <f>IF(AND(F141&gt;=M$427,H149&gt;=O$427,J142&gt;=Q$427,AO149&gt;=S$427,J152&gt;=U$427),1,0)</f>
        <v>0</v>
      </c>
      <c r="AN149" s="7"/>
      <c r="AO149" s="147">
        <f>IF(F149="",0,DATEDIF(D149,F149,"m")+1)</f>
        <v>0</v>
      </c>
    </row>
    <row r="150" spans="1:41" ht="18" customHeight="1" x14ac:dyDescent="0.25">
      <c r="A150" s="14"/>
      <c r="B150" s="93"/>
      <c r="C150" s="154" t="s">
        <v>345</v>
      </c>
      <c r="D150" s="121"/>
      <c r="E150" s="161" t="s">
        <v>346</v>
      </c>
      <c r="F150" s="121"/>
      <c r="G150" s="161"/>
      <c r="H150" s="25"/>
      <c r="I150" s="158"/>
      <c r="J150" s="153" t="str">
        <f t="shared" si="30"/>
        <v/>
      </c>
      <c r="K150" s="17"/>
      <c r="M150" s="130">
        <f>((($M147-$M$422)/($M$421-$M$422))*0.5+1)</f>
        <v>-0.25</v>
      </c>
      <c r="N150" s="136">
        <f t="shared" si="31"/>
        <v>0</v>
      </c>
      <c r="O150" s="130">
        <f>((($M147-$O$422)/($O$421-$O$422))*0.5+1)</f>
        <v>-0.75</v>
      </c>
      <c r="P150" s="136">
        <f t="shared" si="32"/>
        <v>0</v>
      </c>
      <c r="Q150" s="130">
        <f>((($M147-$Q$422)/($Q$421-$Q$422))*0.5+1)</f>
        <v>-0.5</v>
      </c>
      <c r="R150" s="136">
        <f t="shared" si="33"/>
        <v>0</v>
      </c>
      <c r="S150" s="130">
        <f>((($H150-$S$422)/($S$421-$S$422))*0.5+1)</f>
        <v>-1</v>
      </c>
      <c r="T150" s="136">
        <f t="shared" si="34"/>
        <v>0</v>
      </c>
      <c r="U150" s="130">
        <f>((($H150-$U$422)/($U$421-$U$422))*0.5+1)</f>
        <v>-0.75</v>
      </c>
      <c r="V150" s="136">
        <f t="shared" si="35"/>
        <v>0</v>
      </c>
      <c r="W150" s="130">
        <f>((($H150-$W$422)/($W$421-$W$422))*0.5+1)</f>
        <v>-1.4</v>
      </c>
      <c r="X150" s="136">
        <f t="shared" si="36"/>
        <v>0</v>
      </c>
      <c r="Y150" s="130">
        <f>((($J142-$Y$422)/($Y$421-$Y$422))*0.5+1)</f>
        <v>-0.25</v>
      </c>
      <c r="Z150" s="136">
        <f t="shared" si="37"/>
        <v>0</v>
      </c>
      <c r="AA150" s="130">
        <f>((($J142-$AA$422)/($AA$421-$AA$422))*0.5+1)</f>
        <v>0</v>
      </c>
      <c r="AB150" s="136">
        <f t="shared" si="38"/>
        <v>0</v>
      </c>
      <c r="AC150" s="130">
        <f>((($J142-$AC$422)/($AC$421-$AC$422))*0.5+1)</f>
        <v>0</v>
      </c>
      <c r="AD150" s="136">
        <f t="shared" si="39"/>
        <v>0</v>
      </c>
      <c r="AE150" s="135"/>
      <c r="AF150" s="137">
        <f>IF(AND($AJ150=1,PRODUCT(N150,T150,Z150)&gt;=1,$J152&gt;=$AG$422),1,0)</f>
        <v>0</v>
      </c>
      <c r="AG150" s="137">
        <f>IF(AND($AK150=1,PRODUCT(P150,V150,AB150)&gt;=1,$J152&gt;=$AG$421),1,0)</f>
        <v>0</v>
      </c>
      <c r="AH150" s="137">
        <f>IF(AND($B150="Chef de projet",PRODUCT(R150,X150,AD150)&gt;=1,$J152&gt;=$AG$420),1,0)</f>
        <v>0</v>
      </c>
      <c r="AI150" s="7"/>
      <c r="AJ150" s="147">
        <f>IF(OR($B150="Chef de projet",$B150="Co-responsable du projet",$B150="Chef de projet partiel",$B150="Chef de projet suppléant"),1,0)</f>
        <v>0</v>
      </c>
      <c r="AK150" s="147">
        <f>IF(OR($B150="Chef de projet",$B150="Co-responsable du projet",$B150="Chef de projet partiel"),1,0)</f>
        <v>0</v>
      </c>
      <c r="AM150" s="159">
        <f>IF(AND(F141&gt;=M$427,H150&gt;=O$427,J142&gt;=Q$427,AO150&gt;=S$427,J152&gt;=U$427),1,0)</f>
        <v>0</v>
      </c>
      <c r="AN150" s="7"/>
      <c r="AO150" s="147">
        <f>IF(F150="",0,DATEDIF(D150,F150,"m")+1)</f>
        <v>0</v>
      </c>
    </row>
    <row r="151" spans="1:41" ht="9.9499999999999993" customHeight="1" x14ac:dyDescent="0.25">
      <c r="A151" s="14"/>
      <c r="B151" s="84"/>
      <c r="C151" s="84"/>
      <c r="D151" s="152"/>
      <c r="E151" s="85"/>
      <c r="F151" s="85"/>
      <c r="G151" s="85"/>
      <c r="H151" s="85"/>
      <c r="I151" s="85"/>
      <c r="J151" s="85"/>
      <c r="K151" s="17"/>
      <c r="Y151" s="7"/>
      <c r="Z151" s="7"/>
      <c r="AA151" s="7"/>
      <c r="AB151" s="5"/>
      <c r="AC151" s="5"/>
      <c r="AH151" s="7"/>
    </row>
    <row r="152" spans="1:41" ht="18" customHeight="1" x14ac:dyDescent="0.25">
      <c r="A152" s="14"/>
      <c r="B152" s="278" t="s">
        <v>1196</v>
      </c>
      <c r="C152" s="278"/>
      <c r="D152" s="278"/>
      <c r="E152" s="278"/>
      <c r="F152" s="278"/>
      <c r="G152" s="278"/>
      <c r="H152" s="278"/>
      <c r="I152" s="85"/>
      <c r="J152" s="153">
        <f>SUM(J153:J162)</f>
        <v>0</v>
      </c>
      <c r="K152" s="17"/>
      <c r="Y152" s="7"/>
      <c r="Z152" s="7"/>
      <c r="AA152" s="7"/>
      <c r="AB152" s="5"/>
      <c r="AC152" s="5"/>
      <c r="AH152" s="7"/>
    </row>
    <row r="153" spans="1:41" ht="18" customHeight="1" x14ac:dyDescent="0.25">
      <c r="A153" s="14"/>
      <c r="B153" s="293" t="s">
        <v>352</v>
      </c>
      <c r="C153" s="293"/>
      <c r="D153" s="293"/>
      <c r="E153" s="293"/>
      <c r="F153" s="293"/>
      <c r="G153" s="293"/>
      <c r="H153" s="293"/>
      <c r="I153" s="85"/>
      <c r="J153" s="25"/>
      <c r="K153" s="17"/>
      <c r="Y153" s="7"/>
      <c r="Z153" s="7"/>
      <c r="AA153" s="7"/>
      <c r="AB153" s="5"/>
      <c r="AC153" s="5"/>
      <c r="AH153" s="7"/>
    </row>
    <row r="154" spans="1:41" ht="18" customHeight="1" x14ac:dyDescent="0.25">
      <c r="A154" s="14"/>
      <c r="B154" s="293" t="s">
        <v>918</v>
      </c>
      <c r="C154" s="293"/>
      <c r="D154" s="293"/>
      <c r="E154" s="293"/>
      <c r="F154" s="293"/>
      <c r="G154" s="293"/>
      <c r="H154" s="293"/>
      <c r="I154" s="85"/>
      <c r="J154" s="25"/>
      <c r="K154" s="17"/>
      <c r="Y154" s="7"/>
      <c r="Z154" s="7"/>
      <c r="AA154" s="7"/>
      <c r="AB154" s="5"/>
      <c r="AC154" s="5"/>
      <c r="AH154" s="7"/>
    </row>
    <row r="155" spans="1:41" ht="18" customHeight="1" x14ac:dyDescent="0.25">
      <c r="A155" s="14"/>
      <c r="B155" s="293" t="s">
        <v>353</v>
      </c>
      <c r="C155" s="293"/>
      <c r="D155" s="293"/>
      <c r="E155" s="293"/>
      <c r="F155" s="293"/>
      <c r="G155" s="293"/>
      <c r="H155" s="293"/>
      <c r="I155" s="85"/>
      <c r="J155" s="25"/>
      <c r="K155" s="17"/>
      <c r="Y155" s="7"/>
      <c r="Z155" s="7"/>
      <c r="AA155" s="7"/>
      <c r="AB155" s="5"/>
      <c r="AC155" s="5"/>
      <c r="AH155" s="7"/>
    </row>
    <row r="156" spans="1:41" ht="18" customHeight="1" x14ac:dyDescent="0.25">
      <c r="A156" s="14"/>
      <c r="B156" s="293" t="s">
        <v>354</v>
      </c>
      <c r="C156" s="293"/>
      <c r="D156" s="293"/>
      <c r="E156" s="293"/>
      <c r="F156" s="293"/>
      <c r="G156" s="293"/>
      <c r="H156" s="293"/>
      <c r="I156" s="85"/>
      <c r="J156" s="25"/>
      <c r="K156" s="17"/>
      <c r="Y156" s="7"/>
      <c r="Z156" s="7"/>
      <c r="AA156" s="7"/>
      <c r="AB156" s="5"/>
      <c r="AC156" s="5"/>
      <c r="AH156" s="7"/>
    </row>
    <row r="157" spans="1:41" ht="18" customHeight="1" x14ac:dyDescent="0.25">
      <c r="A157" s="14"/>
      <c r="B157" s="293" t="s">
        <v>355</v>
      </c>
      <c r="C157" s="293"/>
      <c r="D157" s="293"/>
      <c r="E157" s="293"/>
      <c r="F157" s="293"/>
      <c r="G157" s="293"/>
      <c r="H157" s="293"/>
      <c r="I157" s="85"/>
      <c r="J157" s="25"/>
      <c r="K157" s="17"/>
      <c r="Y157" s="7"/>
      <c r="Z157" s="7"/>
      <c r="AA157" s="7"/>
      <c r="AB157" s="5"/>
      <c r="AC157" s="5"/>
      <c r="AH157" s="7"/>
    </row>
    <row r="158" spans="1:41" ht="18" customHeight="1" x14ac:dyDescent="0.25">
      <c r="A158" s="14"/>
      <c r="B158" s="293" t="s">
        <v>357</v>
      </c>
      <c r="C158" s="293"/>
      <c r="D158" s="293"/>
      <c r="E158" s="293"/>
      <c r="F158" s="293"/>
      <c r="G158" s="293"/>
      <c r="H158" s="293"/>
      <c r="I158" s="85"/>
      <c r="J158" s="25"/>
      <c r="K158" s="17"/>
      <c r="Y158" s="7"/>
      <c r="Z158" s="7"/>
      <c r="AA158" s="7"/>
      <c r="AB158" s="5"/>
      <c r="AC158" s="5"/>
      <c r="AH158" s="7"/>
    </row>
    <row r="159" spans="1:41" ht="18" customHeight="1" x14ac:dyDescent="0.25">
      <c r="A159" s="14"/>
      <c r="B159" s="293" t="s">
        <v>920</v>
      </c>
      <c r="C159" s="293"/>
      <c r="D159" s="293"/>
      <c r="E159" s="293"/>
      <c r="F159" s="293"/>
      <c r="G159" s="293"/>
      <c r="H159" s="293"/>
      <c r="I159" s="85"/>
      <c r="J159" s="25"/>
      <c r="K159" s="17"/>
      <c r="Y159" s="7"/>
      <c r="Z159" s="7"/>
      <c r="AA159" s="7"/>
      <c r="AB159" s="5"/>
      <c r="AC159" s="5"/>
      <c r="AH159" s="7"/>
    </row>
    <row r="160" spans="1:41" ht="18" customHeight="1" x14ac:dyDescent="0.25">
      <c r="A160" s="14"/>
      <c r="B160" s="293" t="s">
        <v>358</v>
      </c>
      <c r="C160" s="293"/>
      <c r="D160" s="293"/>
      <c r="E160" s="293"/>
      <c r="F160" s="293"/>
      <c r="G160" s="293"/>
      <c r="H160" s="293"/>
      <c r="I160" s="85"/>
      <c r="J160" s="25"/>
      <c r="K160" s="17"/>
      <c r="Y160" s="7"/>
      <c r="Z160" s="7"/>
      <c r="AA160" s="7"/>
      <c r="AB160" s="5"/>
      <c r="AC160" s="5"/>
      <c r="AH160" s="7"/>
    </row>
    <row r="161" spans="1:34" ht="18" customHeight="1" x14ac:dyDescent="0.25">
      <c r="A161" s="14"/>
      <c r="B161" s="293" t="s">
        <v>356</v>
      </c>
      <c r="C161" s="293"/>
      <c r="D161" s="293"/>
      <c r="E161" s="293"/>
      <c r="F161" s="293"/>
      <c r="G161" s="293"/>
      <c r="H161" s="293"/>
      <c r="I161" s="85"/>
      <c r="J161" s="25"/>
      <c r="K161" s="17"/>
      <c r="Y161" s="7"/>
      <c r="Z161" s="7"/>
      <c r="AA161" s="7"/>
      <c r="AB161" s="5"/>
      <c r="AC161" s="5"/>
      <c r="AH161" s="7"/>
    </row>
    <row r="162" spans="1:34" ht="18" customHeight="1" x14ac:dyDescent="0.25">
      <c r="A162" s="14"/>
      <c r="B162" s="293" t="s">
        <v>359</v>
      </c>
      <c r="C162" s="293"/>
      <c r="D162" s="293"/>
      <c r="E162" s="293"/>
      <c r="F162" s="293"/>
      <c r="G162" s="293"/>
      <c r="H162" s="293"/>
      <c r="I162" s="85"/>
      <c r="J162" s="25"/>
      <c r="K162" s="17"/>
      <c r="Y162" s="7"/>
      <c r="Z162" s="7"/>
      <c r="AA162" s="7"/>
      <c r="AB162" s="5"/>
      <c r="AC162" s="5"/>
      <c r="AH162" s="7"/>
    </row>
    <row r="163" spans="1:34" ht="9.9499999999999993" customHeight="1" x14ac:dyDescent="0.25">
      <c r="A163" s="14"/>
      <c r="B163" s="84"/>
      <c r="C163" s="84"/>
      <c r="D163" s="85"/>
      <c r="E163" s="85"/>
      <c r="F163" s="85"/>
      <c r="G163" s="85"/>
      <c r="H163" s="85"/>
      <c r="I163" s="85"/>
      <c r="J163" s="85"/>
      <c r="K163" s="17"/>
      <c r="Y163" s="7"/>
      <c r="Z163" s="7"/>
      <c r="AA163" s="7"/>
      <c r="AB163" s="5"/>
      <c r="AC163" s="5"/>
      <c r="AH163" s="7"/>
    </row>
    <row r="164" spans="1:34" ht="18" customHeight="1" x14ac:dyDescent="0.25">
      <c r="A164" s="14"/>
      <c r="B164" s="15" t="s">
        <v>784</v>
      </c>
      <c r="C164" s="15"/>
      <c r="D164" s="85"/>
      <c r="E164" s="85"/>
      <c r="F164" s="85"/>
      <c r="G164" s="85"/>
      <c r="H164" s="85"/>
      <c r="I164" s="85"/>
      <c r="J164" s="85"/>
      <c r="K164" s="17"/>
      <c r="Y164" s="7"/>
      <c r="Z164" s="7"/>
      <c r="AA164" s="7"/>
      <c r="AB164" s="5"/>
      <c r="AC164" s="5"/>
      <c r="AH164" s="7"/>
    </row>
    <row r="165" spans="1:34" ht="18" customHeight="1" x14ac:dyDescent="0.25">
      <c r="A165" s="14"/>
      <c r="B165" s="84" t="s">
        <v>360</v>
      </c>
      <c r="C165" s="84"/>
      <c r="D165" s="280"/>
      <c r="E165" s="280"/>
      <c r="F165" s="280"/>
      <c r="G165" s="280"/>
      <c r="H165" s="280"/>
      <c r="I165" s="280"/>
      <c r="J165" s="280"/>
      <c r="K165" s="17"/>
      <c r="Y165" s="7"/>
      <c r="Z165" s="7"/>
      <c r="AA165" s="7"/>
      <c r="AB165" s="5"/>
      <c r="AC165" s="5"/>
      <c r="AH165" s="7"/>
    </row>
    <row r="166" spans="1:34" ht="18" customHeight="1" x14ac:dyDescent="0.25">
      <c r="A166" s="14"/>
      <c r="B166" s="84" t="s">
        <v>361</v>
      </c>
      <c r="C166" s="84"/>
      <c r="D166" s="280"/>
      <c r="E166" s="280"/>
      <c r="F166" s="280"/>
      <c r="G166" s="280"/>
      <c r="H166" s="280"/>
      <c r="I166" s="280"/>
      <c r="J166" s="280"/>
      <c r="K166" s="17"/>
      <c r="Y166" s="7"/>
      <c r="Z166" s="7"/>
      <c r="AA166" s="7"/>
      <c r="AB166" s="5"/>
      <c r="AC166" s="5"/>
      <c r="AH166" s="7"/>
    </row>
    <row r="167" spans="1:34" ht="18" customHeight="1" x14ac:dyDescent="0.25">
      <c r="A167" s="14"/>
      <c r="B167" s="84" t="s">
        <v>336</v>
      </c>
      <c r="C167" s="84"/>
      <c r="D167" s="280"/>
      <c r="E167" s="280"/>
      <c r="F167" s="280"/>
      <c r="G167" s="280"/>
      <c r="H167" s="280"/>
      <c r="I167" s="280"/>
      <c r="J167" s="280"/>
      <c r="K167" s="17"/>
      <c r="Y167" s="7"/>
      <c r="Z167" s="7"/>
      <c r="AA167" s="7"/>
      <c r="AB167" s="5"/>
      <c r="AC167" s="5"/>
      <c r="AH167" s="7"/>
    </row>
    <row r="168" spans="1:34" ht="18" customHeight="1" x14ac:dyDescent="0.25">
      <c r="A168" s="14"/>
      <c r="B168" s="84" t="s">
        <v>9</v>
      </c>
      <c r="C168" s="84"/>
      <c r="D168" s="280"/>
      <c r="E168" s="280"/>
      <c r="F168" s="280"/>
      <c r="G168" s="280"/>
      <c r="H168" s="280"/>
      <c r="I168" s="280"/>
      <c r="J168" s="280"/>
      <c r="K168" s="17"/>
      <c r="Y168" s="7"/>
      <c r="Z168" s="7"/>
      <c r="AA168" s="7"/>
      <c r="AB168" s="5"/>
      <c r="AC168" s="5"/>
      <c r="AH168" s="7"/>
    </row>
    <row r="169" spans="1:34" ht="9.9499999999999993" customHeight="1" x14ac:dyDescent="0.25">
      <c r="A169" s="19"/>
      <c r="B169" s="20"/>
      <c r="C169" s="20"/>
      <c r="D169" s="20"/>
      <c r="E169" s="20"/>
      <c r="F169" s="20"/>
      <c r="G169" s="20"/>
      <c r="H169" s="20"/>
      <c r="I169" s="20"/>
      <c r="J169" s="20"/>
      <c r="K169" s="21"/>
      <c r="Y169" s="7"/>
      <c r="Z169" s="7"/>
      <c r="AA169" s="7"/>
      <c r="AB169" s="5"/>
      <c r="AC169" s="5"/>
      <c r="AH169" s="7"/>
    </row>
    <row r="170" spans="1:34" ht="9.9499999999999993" customHeight="1" x14ac:dyDescent="0.25">
      <c r="B170" s="8"/>
      <c r="C170" s="8"/>
      <c r="D170" s="361"/>
      <c r="E170" s="361"/>
      <c r="F170" s="361"/>
      <c r="G170" s="361"/>
      <c r="H170" s="361"/>
      <c r="I170" s="361"/>
      <c r="J170" s="361"/>
    </row>
    <row r="171" spans="1:34" ht="9.9499999999999993" customHeight="1" x14ac:dyDescent="0.25">
      <c r="A171" s="11"/>
      <c r="B171" s="12"/>
      <c r="C171" s="12"/>
      <c r="D171" s="12"/>
      <c r="E171" s="12"/>
      <c r="F171" s="12"/>
      <c r="G171" s="12"/>
      <c r="H171" s="12"/>
      <c r="I171" s="12"/>
      <c r="J171" s="12"/>
      <c r="K171" s="13"/>
      <c r="AH171" s="7"/>
    </row>
    <row r="172" spans="1:34" ht="18" customHeight="1" x14ac:dyDescent="0.25">
      <c r="A172" s="14"/>
      <c r="B172" s="15" t="s">
        <v>805</v>
      </c>
      <c r="C172" s="15"/>
      <c r="D172" s="354"/>
      <c r="E172" s="354"/>
      <c r="F172" s="354"/>
      <c r="G172" s="354"/>
      <c r="H172" s="354"/>
      <c r="I172" s="354"/>
      <c r="J172" s="354"/>
      <c r="K172" s="17"/>
      <c r="AH172" s="7"/>
    </row>
    <row r="173" spans="1:34" ht="18" customHeight="1" x14ac:dyDescent="0.25">
      <c r="A173" s="14"/>
      <c r="B173" s="84" t="s">
        <v>338</v>
      </c>
      <c r="C173" s="84"/>
      <c r="D173" s="350"/>
      <c r="E173" s="350"/>
      <c r="F173" s="350"/>
      <c r="G173" s="350"/>
      <c r="H173" s="350"/>
      <c r="I173" s="350"/>
      <c r="J173" s="350"/>
      <c r="K173" s="17"/>
      <c r="AH173" s="7"/>
    </row>
    <row r="174" spans="1:34" ht="18" customHeight="1" x14ac:dyDescent="0.25">
      <c r="A174" s="14"/>
      <c r="B174" s="84" t="s">
        <v>781</v>
      </c>
      <c r="C174" s="84"/>
      <c r="D174" s="350"/>
      <c r="E174" s="350"/>
      <c r="F174" s="350"/>
      <c r="G174" s="350"/>
      <c r="H174" s="350"/>
      <c r="I174" s="350"/>
      <c r="J174" s="350"/>
      <c r="K174" s="17"/>
      <c r="AH174" s="7"/>
    </row>
    <row r="175" spans="1:34" ht="18" customHeight="1" x14ac:dyDescent="0.25">
      <c r="A175" s="14"/>
      <c r="B175" s="84" t="s">
        <v>340</v>
      </c>
      <c r="C175" s="84"/>
      <c r="D175" s="351"/>
      <c r="E175" s="352"/>
      <c r="F175" s="352"/>
      <c r="G175" s="352"/>
      <c r="H175" s="352"/>
      <c r="I175" s="352"/>
      <c r="J175" s="353"/>
      <c r="K175" s="17"/>
      <c r="AH175" s="7"/>
    </row>
    <row r="176" spans="1:34" ht="60" customHeight="1" x14ac:dyDescent="0.25">
      <c r="A176" s="14"/>
      <c r="B176" s="84" t="s">
        <v>341</v>
      </c>
      <c r="C176" s="84"/>
      <c r="D176" s="350"/>
      <c r="E176" s="350"/>
      <c r="F176" s="350"/>
      <c r="G176" s="350"/>
      <c r="H176" s="350"/>
      <c r="I176" s="350"/>
      <c r="J176" s="350"/>
      <c r="K176" s="17"/>
      <c r="AH176" s="7"/>
    </row>
    <row r="177" spans="1:41" ht="9.9499999999999993" customHeight="1" x14ac:dyDescent="0.25">
      <c r="A177" s="14"/>
      <c r="B177" s="84"/>
      <c r="C177" s="84"/>
      <c r="D177" s="85"/>
      <c r="E177" s="85"/>
      <c r="F177" s="85"/>
      <c r="G177" s="85"/>
      <c r="H177" s="85"/>
      <c r="I177" s="85"/>
      <c r="J177" s="85"/>
      <c r="K177" s="17"/>
      <c r="AH177" s="7"/>
    </row>
    <row r="178" spans="1:41" ht="18" customHeight="1" x14ac:dyDescent="0.25">
      <c r="A178" s="14"/>
      <c r="B178" s="15" t="s">
        <v>342</v>
      </c>
      <c r="C178" s="15"/>
      <c r="D178" s="344" t="s">
        <v>780</v>
      </c>
      <c r="E178" s="344"/>
      <c r="F178" s="344"/>
      <c r="G178" s="85"/>
      <c r="H178" s="43"/>
      <c r="I178" s="85"/>
      <c r="J178" s="43" t="s">
        <v>325</v>
      </c>
      <c r="K178" s="17"/>
      <c r="Y178" s="7"/>
      <c r="Z178" s="7"/>
      <c r="AA178" s="7"/>
      <c r="AB178" s="5"/>
      <c r="AC178" s="5"/>
      <c r="AH178" s="7"/>
    </row>
    <row r="179" spans="1:41" ht="18" customHeight="1" x14ac:dyDescent="0.25">
      <c r="A179" s="14"/>
      <c r="B179" s="84" t="s">
        <v>343</v>
      </c>
      <c r="C179" s="154" t="s">
        <v>345</v>
      </c>
      <c r="D179" s="121"/>
      <c r="E179" s="161" t="s">
        <v>346</v>
      </c>
      <c r="F179" s="121"/>
      <c r="G179" s="85"/>
      <c r="H179" s="23"/>
      <c r="I179" s="85"/>
      <c r="J179" s="153">
        <f>ROUND(((F179-D179)/30.4),0)</f>
        <v>0</v>
      </c>
      <c r="K179" s="17"/>
      <c r="P179" s="125"/>
      <c r="Q179" s="125"/>
      <c r="R179" s="126"/>
      <c r="S179" s="126"/>
      <c r="T179" s="126"/>
      <c r="U179" s="126"/>
      <c r="V179" s="126"/>
      <c r="W179" s="126"/>
      <c r="X179" s="126"/>
      <c r="Y179" s="126"/>
      <c r="Z179" s="126"/>
      <c r="AA179" s="126"/>
      <c r="AB179" s="127"/>
      <c r="AC179" s="127"/>
      <c r="AD179" s="126"/>
      <c r="AE179" s="126"/>
      <c r="AH179" s="7"/>
    </row>
    <row r="180" spans="1:41" ht="9.9499999999999993" customHeight="1" x14ac:dyDescent="0.25">
      <c r="A180" s="14"/>
      <c r="B180" s="84"/>
      <c r="C180" s="154"/>
      <c r="D180" s="92"/>
      <c r="E180" s="160"/>
      <c r="F180" s="92"/>
      <c r="G180" s="85"/>
      <c r="H180" s="23"/>
      <c r="I180" s="85"/>
      <c r="J180" s="85"/>
      <c r="K180" s="17"/>
      <c r="P180" s="125"/>
      <c r="Q180" s="125"/>
      <c r="R180" s="126"/>
      <c r="S180" s="126"/>
      <c r="T180" s="126"/>
      <c r="U180" s="126"/>
      <c r="V180" s="126"/>
      <c r="W180" s="126"/>
      <c r="X180" s="126"/>
      <c r="Y180" s="126"/>
      <c r="Z180" s="126"/>
      <c r="AA180" s="126"/>
      <c r="AB180" s="127"/>
      <c r="AC180" s="127"/>
      <c r="AD180" s="126"/>
      <c r="AE180" s="126"/>
      <c r="AH180" s="7"/>
    </row>
    <row r="181" spans="1:41" ht="18" customHeight="1" x14ac:dyDescent="0.25">
      <c r="A181" s="14"/>
      <c r="B181" s="84" t="s">
        <v>350</v>
      </c>
      <c r="C181" s="154"/>
      <c r="D181" s="345" t="s">
        <v>349</v>
      </c>
      <c r="E181" s="346"/>
      <c r="F181" s="25"/>
      <c r="G181" s="85"/>
      <c r="H181" s="347" t="s">
        <v>1199</v>
      </c>
      <c r="I181" s="348"/>
      <c r="J181" s="25"/>
      <c r="K181" s="17"/>
      <c r="P181" s="125"/>
      <c r="Q181" s="125"/>
      <c r="R181" s="129"/>
      <c r="S181" s="126"/>
      <c r="T181" s="126"/>
      <c r="U181" s="126"/>
      <c r="V181" s="126"/>
      <c r="W181" s="126"/>
      <c r="X181" s="126"/>
      <c r="Y181" s="126"/>
      <c r="Z181" s="126"/>
      <c r="AA181" s="126"/>
      <c r="AB181" s="127"/>
      <c r="AC181" s="127"/>
      <c r="AD181" s="126"/>
      <c r="AE181" s="126"/>
      <c r="AH181" s="7"/>
    </row>
    <row r="182" spans="1:41" ht="18" customHeight="1" x14ac:dyDescent="0.25">
      <c r="A182" s="14"/>
      <c r="B182" s="84" t="s">
        <v>1200</v>
      </c>
      <c r="C182" s="154"/>
      <c r="D182" s="345"/>
      <c r="E182" s="346"/>
      <c r="F182" s="25"/>
      <c r="G182" s="85"/>
      <c r="H182" s="349"/>
      <c r="I182" s="348"/>
      <c r="J182" s="25"/>
      <c r="K182" s="17"/>
      <c r="P182" s="125"/>
      <c r="Q182" s="125"/>
      <c r="R182" s="128"/>
      <c r="S182" s="126"/>
      <c r="T182" s="126"/>
      <c r="U182" s="126"/>
      <c r="V182" s="126"/>
      <c r="W182" s="126"/>
      <c r="X182" s="126"/>
      <c r="Y182" s="126"/>
      <c r="Z182" s="126"/>
      <c r="AA182" s="126"/>
      <c r="AB182" s="127"/>
      <c r="AC182" s="127"/>
      <c r="AD182" s="126"/>
      <c r="AE182" s="126"/>
      <c r="AH182" s="7"/>
    </row>
    <row r="183" spans="1:41" ht="18" customHeight="1" x14ac:dyDescent="0.25">
      <c r="A183" s="14"/>
      <c r="B183" s="293" t="s">
        <v>782</v>
      </c>
      <c r="C183" s="293"/>
      <c r="D183" s="293"/>
      <c r="E183" s="293"/>
      <c r="F183" s="293"/>
      <c r="G183" s="293"/>
      <c r="H183" s="293"/>
      <c r="I183" s="313"/>
      <c r="J183" s="25"/>
      <c r="K183" s="17"/>
      <c r="P183" s="125"/>
      <c r="Q183" s="125"/>
      <c r="R183" s="126"/>
      <c r="S183" s="126"/>
      <c r="T183" s="126"/>
      <c r="U183" s="126"/>
      <c r="V183" s="126"/>
      <c r="W183" s="126"/>
      <c r="X183" s="126"/>
      <c r="Y183" s="126"/>
      <c r="Z183" s="126"/>
      <c r="AA183" s="126"/>
      <c r="AB183" s="127"/>
      <c r="AC183" s="127"/>
      <c r="AD183" s="126"/>
      <c r="AE183" s="126"/>
      <c r="AH183" s="7"/>
    </row>
    <row r="184" spans="1:41" ht="9.9499999999999993" customHeight="1" x14ac:dyDescent="0.25">
      <c r="A184" s="14"/>
      <c r="B184" s="154"/>
      <c r="C184" s="154"/>
      <c r="D184" s="154"/>
      <c r="E184" s="154"/>
      <c r="F184" s="154"/>
      <c r="G184" s="154"/>
      <c r="H184" s="154"/>
      <c r="I184" s="154"/>
      <c r="J184" s="28"/>
      <c r="K184" s="17"/>
      <c r="Y184" s="7"/>
      <c r="Z184" s="7"/>
      <c r="AA184" s="7"/>
      <c r="AB184" s="5"/>
      <c r="AC184" s="5"/>
      <c r="AH184" s="7"/>
    </row>
    <row r="185" spans="1:41" ht="18" customHeight="1" x14ac:dyDescent="0.25">
      <c r="A185" s="14"/>
      <c r="B185" s="293" t="s">
        <v>1322</v>
      </c>
      <c r="C185" s="293"/>
      <c r="D185" s="293"/>
      <c r="E185" s="293"/>
      <c r="F185" s="293"/>
      <c r="G185" s="293"/>
      <c r="H185" s="293"/>
      <c r="I185" s="313"/>
      <c r="J185" s="25"/>
      <c r="K185" s="17"/>
      <c r="M185" s="308" t="s">
        <v>11</v>
      </c>
      <c r="N185" s="308"/>
      <c r="O185" s="308"/>
      <c r="P185" s="308"/>
      <c r="Q185" s="308"/>
      <c r="R185" s="308"/>
      <c r="S185" s="336" t="s">
        <v>45</v>
      </c>
      <c r="T185" s="336"/>
      <c r="U185" s="336"/>
      <c r="V185" s="336"/>
      <c r="W185" s="336"/>
      <c r="X185" s="336"/>
      <c r="Y185" s="337" t="s">
        <v>42</v>
      </c>
      <c r="Z185" s="338"/>
      <c r="AA185" s="338"/>
      <c r="AB185" s="338"/>
      <c r="AC185" s="338"/>
      <c r="AD185" s="339"/>
      <c r="AE185" s="134"/>
      <c r="AF185" s="308" t="s">
        <v>44</v>
      </c>
      <c r="AG185" s="308"/>
      <c r="AH185" s="308"/>
      <c r="AI185" s="7"/>
      <c r="AJ185" s="337" t="s">
        <v>2</v>
      </c>
      <c r="AK185" s="339"/>
      <c r="AM185" s="362" t="s">
        <v>255</v>
      </c>
      <c r="AN185" s="7"/>
      <c r="AO185" s="362" t="s">
        <v>256</v>
      </c>
    </row>
    <row r="186" spans="1:41" ht="18" customHeight="1" x14ac:dyDescent="0.25">
      <c r="A186" s="14"/>
      <c r="B186" s="293" t="s">
        <v>351</v>
      </c>
      <c r="C186" s="293"/>
      <c r="D186" s="293"/>
      <c r="E186" s="293"/>
      <c r="F186" s="293"/>
      <c r="G186" s="293"/>
      <c r="H186" s="293"/>
      <c r="I186" s="313"/>
      <c r="J186" s="25"/>
      <c r="K186" s="17"/>
      <c r="M186" s="340" t="s">
        <v>7</v>
      </c>
      <c r="N186" s="341"/>
      <c r="O186" s="340" t="s">
        <v>6</v>
      </c>
      <c r="P186" s="341"/>
      <c r="Q186" s="337" t="s">
        <v>5</v>
      </c>
      <c r="R186" s="339"/>
      <c r="S186" s="337" t="s">
        <v>7</v>
      </c>
      <c r="T186" s="339"/>
      <c r="U186" s="337" t="s">
        <v>6</v>
      </c>
      <c r="V186" s="339"/>
      <c r="W186" s="337" t="s">
        <v>5</v>
      </c>
      <c r="X186" s="339"/>
      <c r="Y186" s="337" t="s">
        <v>7</v>
      </c>
      <c r="Z186" s="339"/>
      <c r="AA186" s="342" t="s">
        <v>6</v>
      </c>
      <c r="AB186" s="343"/>
      <c r="AC186" s="337" t="s">
        <v>5</v>
      </c>
      <c r="AD186" s="339"/>
      <c r="AE186" s="134"/>
      <c r="AF186" s="159" t="s">
        <v>7</v>
      </c>
      <c r="AG186" s="159" t="s">
        <v>6</v>
      </c>
      <c r="AH186" s="159" t="s">
        <v>5</v>
      </c>
      <c r="AI186" s="7"/>
      <c r="AJ186" s="159" t="s">
        <v>7</v>
      </c>
      <c r="AK186" s="159" t="s">
        <v>6</v>
      </c>
      <c r="AM186" s="363"/>
      <c r="AN186" s="7"/>
      <c r="AO186" s="363"/>
    </row>
    <row r="187" spans="1:41" ht="9.9499999999999993" customHeight="1" x14ac:dyDescent="0.25">
      <c r="A187" s="14"/>
      <c r="B187" s="16"/>
      <c r="C187" s="16"/>
      <c r="D187" s="16"/>
      <c r="E187" s="16"/>
      <c r="F187" s="16"/>
      <c r="G187" s="16"/>
      <c r="H187" s="16"/>
      <c r="I187" s="16"/>
      <c r="J187" s="16"/>
      <c r="K187" s="17"/>
      <c r="S187" s="7"/>
      <c r="T187" s="7"/>
      <c r="U187" s="7"/>
      <c r="V187" s="7"/>
      <c r="W187" s="7"/>
      <c r="X187" s="7"/>
      <c r="Y187" s="7"/>
      <c r="Z187" s="7"/>
      <c r="AA187" s="7"/>
      <c r="AB187" s="131"/>
      <c r="AC187" s="131"/>
      <c r="AD187" s="7"/>
      <c r="AE187" s="7"/>
      <c r="AH187" s="7"/>
      <c r="AI187" s="7"/>
      <c r="AJ187" s="7"/>
      <c r="AK187" s="7"/>
      <c r="AM187" s="7"/>
      <c r="AN187" s="7"/>
      <c r="AO187" s="7"/>
    </row>
    <row r="188" spans="1:41" ht="18" customHeight="1" x14ac:dyDescent="0.25">
      <c r="A188" s="14"/>
      <c r="B188" s="15" t="s">
        <v>799</v>
      </c>
      <c r="C188" s="15"/>
      <c r="D188" s="344" t="s">
        <v>780</v>
      </c>
      <c r="E188" s="344"/>
      <c r="F188" s="344"/>
      <c r="G188" s="16"/>
      <c r="H188" s="24" t="s">
        <v>347</v>
      </c>
      <c r="I188" s="16"/>
      <c r="J188" s="22" t="s">
        <v>348</v>
      </c>
      <c r="K188" s="17"/>
      <c r="M188" s="355">
        <f>IF(F181&gt;=F182,F181,F182)</f>
        <v>0</v>
      </c>
      <c r="N188" s="355"/>
      <c r="O188" s="355"/>
      <c r="P188" s="355"/>
      <c r="Q188" s="355"/>
      <c r="R188" s="355"/>
      <c r="S188" s="132"/>
      <c r="T188" s="132"/>
      <c r="U188" s="132"/>
      <c r="V188" s="132"/>
      <c r="W188" s="132"/>
      <c r="X188" s="132"/>
      <c r="Y188" s="31"/>
      <c r="Z188" s="31"/>
      <c r="AA188" s="31"/>
      <c r="AB188" s="133"/>
      <c r="AC188" s="133"/>
      <c r="AD188" s="31"/>
      <c r="AE188" s="7"/>
      <c r="AH188" s="7"/>
      <c r="AI188" s="7"/>
      <c r="AJ188" s="138"/>
      <c r="AK188" s="138"/>
      <c r="AM188" s="7"/>
      <c r="AN188" s="7"/>
      <c r="AO188" s="7"/>
    </row>
    <row r="189" spans="1:41" ht="18" customHeight="1" x14ac:dyDescent="0.25">
      <c r="A189" s="14"/>
      <c r="B189" s="93"/>
      <c r="C189" s="154" t="s">
        <v>345</v>
      </c>
      <c r="D189" s="121"/>
      <c r="E189" s="161" t="s">
        <v>346</v>
      </c>
      <c r="F189" s="121"/>
      <c r="G189" s="161"/>
      <c r="H189" s="25"/>
      <c r="I189" s="158"/>
      <c r="J189" s="153" t="str">
        <f>IFERROR(ROUND(H189/((F189-D189)/30.4),0),"")</f>
        <v/>
      </c>
      <c r="K189" s="17"/>
      <c r="M189" s="130">
        <f>((($M188-$M$422)/($M$421-$M$422))*0.5+1)</f>
        <v>-0.25</v>
      </c>
      <c r="N189" s="136">
        <f>IF($M189&gt;1.5,1.5,IF($M189&lt;0.5,0,$M189))</f>
        <v>0</v>
      </c>
      <c r="O189" s="130">
        <f>((($M188-$O$422)/($O$421-$O$422))*0.5+1)</f>
        <v>-0.75</v>
      </c>
      <c r="P189" s="136">
        <f>IF($O189&gt;1.5,1.5,IF($O189&lt;0.5,0,$O189))</f>
        <v>0</v>
      </c>
      <c r="Q189" s="130">
        <f>((($M188-$Q$422)/($Q$421-$Q$422))*0.5+1)</f>
        <v>-0.5</v>
      </c>
      <c r="R189" s="136">
        <f>IF($Q189&gt;1.5,1.5,IF($Q189&lt;0.5,0,$Q189))</f>
        <v>0</v>
      </c>
      <c r="S189" s="130">
        <f>((($H189-$S$422)/($S$421-$S$422))*0.5+1)</f>
        <v>-1</v>
      </c>
      <c r="T189" s="136">
        <f>IF($S189&gt;1.5,1.5,IF($S189&lt;0.5,0,$S189))</f>
        <v>0</v>
      </c>
      <c r="U189" s="130">
        <f>((($H189-$U$422)/($U$421-$U$422))*0.5+1)</f>
        <v>-0.75</v>
      </c>
      <c r="V189" s="136">
        <f>IF($U189&gt;1.5,1.5,IF($U189&lt;0.5,0,$U189))</f>
        <v>0</v>
      </c>
      <c r="W189" s="130">
        <f>((($H189-$W$422)/($W$421-$W$422))*0.5+1)</f>
        <v>-1.4</v>
      </c>
      <c r="X189" s="136">
        <f>IF($W189&gt;1.5,1.5,IF($W189&lt;0.5,0,$W189))</f>
        <v>0</v>
      </c>
      <c r="Y189" s="130">
        <f>((($J183-$Y$422)/($Y$421-$Y$422))*0.5+1)</f>
        <v>-0.25</v>
      </c>
      <c r="Z189" s="136">
        <f>IF($Y189&gt;1.5,1.5,IF($Y189&lt;0.5,0,$Y189))</f>
        <v>0</v>
      </c>
      <c r="AA189" s="130">
        <f>((($J183-$AA$422)/($AA$421-$AA$422))*0.5+1)</f>
        <v>0</v>
      </c>
      <c r="AB189" s="136">
        <f>IF($AA189&gt;1.5,1.5,IF($AA189&lt;0.5,0,$AA189))</f>
        <v>0</v>
      </c>
      <c r="AC189" s="130">
        <f>((($J183-$AC$422)/($AC$421-$AC$422))*0.5+1)</f>
        <v>0</v>
      </c>
      <c r="AD189" s="136">
        <f>IF($AC189&gt;1.5,1.5,IF($AC189&lt;0.5,0,$AC189))</f>
        <v>0</v>
      </c>
      <c r="AE189" s="135"/>
      <c r="AF189" s="137">
        <f>IF(AND($AJ189=1,PRODUCT(N189,T189,Z189)&gt;=1,$J193&gt;=$AG$422),1,0)</f>
        <v>0</v>
      </c>
      <c r="AG189" s="137">
        <f>IF(AND($AK189=1,PRODUCT(P189,V189,AB189)&gt;=1,$J193&gt;=$AG$421),1,0)</f>
        <v>0</v>
      </c>
      <c r="AH189" s="137">
        <f>IF(AND($B189="Chef de projet",PRODUCT(R189,X189,AD189)&gt;=1,$J193&gt;=$AG$420),1,0)</f>
        <v>0</v>
      </c>
      <c r="AI189" s="7"/>
      <c r="AJ189" s="147">
        <f>IF(OR($B189="Chef de projet",$B189="Co-responsable du projet",$B189="Chef de projet partiel",$B189="Chef de projet suppléant"),1,0)</f>
        <v>0</v>
      </c>
      <c r="AK189" s="147">
        <f>IF(OR($B189="Chef de projet",$B189="Co-responsable du projet",$B189="Chef de projet partiel"),1,0)</f>
        <v>0</v>
      </c>
      <c r="AM189" s="159">
        <f>IF(AND(F182&gt;=M$427,H189&gt;=O$427,J183&gt;=Q$427,AO189&gt;=S$427,J193&gt;=U$427),1,0)</f>
        <v>0</v>
      </c>
      <c r="AN189" s="7"/>
      <c r="AO189" s="147">
        <f>IF(F189="",0,DATEDIF(D189,F189,"m")+1)</f>
        <v>0</v>
      </c>
    </row>
    <row r="190" spans="1:41" ht="18" customHeight="1" x14ac:dyDescent="0.25">
      <c r="A190" s="14"/>
      <c r="B190" s="93"/>
      <c r="C190" s="154" t="s">
        <v>345</v>
      </c>
      <c r="D190" s="121"/>
      <c r="E190" s="161" t="s">
        <v>346</v>
      </c>
      <c r="F190" s="121"/>
      <c r="G190" s="161"/>
      <c r="H190" s="25"/>
      <c r="I190" s="158"/>
      <c r="J190" s="153" t="str">
        <f t="shared" ref="J190:J191" si="40">IFERROR(ROUND(H190/((F190-D190)/30.4),0),"")</f>
        <v/>
      </c>
      <c r="K190" s="17"/>
      <c r="M190" s="130">
        <f>((($M188-$M$422)/($M$421-$M$422))*0.5+1)</f>
        <v>-0.25</v>
      </c>
      <c r="N190" s="136">
        <f t="shared" ref="N190:N191" si="41">IF($M190&gt;1.5,1.5,IF($M190&lt;0.5,0,$M190))</f>
        <v>0</v>
      </c>
      <c r="O190" s="130">
        <f>((($M188-$O$422)/($O$421-$O$422))*0.5+1)</f>
        <v>-0.75</v>
      </c>
      <c r="P190" s="136">
        <f t="shared" ref="P190:P191" si="42">IF($O190&gt;1.5,1.5,IF($O190&lt;0.5,0,$O190))</f>
        <v>0</v>
      </c>
      <c r="Q190" s="130">
        <f>((($M188-$Q$422)/($Q$421-$Q$422))*0.5+1)</f>
        <v>-0.5</v>
      </c>
      <c r="R190" s="136">
        <f t="shared" ref="R190:R191" si="43">IF($Q190&gt;1.5,1.5,IF($Q190&lt;0.5,0,$Q190))</f>
        <v>0</v>
      </c>
      <c r="S190" s="130">
        <f>((($H190-$S$422)/($S$421-$S$422))*0.5+1)</f>
        <v>-1</v>
      </c>
      <c r="T190" s="136">
        <f t="shared" ref="T190:T191" si="44">IF($S190&gt;1.5,1.5,IF($S190&lt;0.5,0,$S190))</f>
        <v>0</v>
      </c>
      <c r="U190" s="130">
        <f>((($H190-$U$422)/($U$421-$U$422))*0.5+1)</f>
        <v>-0.75</v>
      </c>
      <c r="V190" s="136">
        <f t="shared" ref="V190:V191" si="45">IF($U190&gt;1.5,1.5,IF($U190&lt;0.5,0,$U190))</f>
        <v>0</v>
      </c>
      <c r="W190" s="130">
        <f>((($H190-$W$422)/($W$421-$W$422))*0.5+1)</f>
        <v>-1.4</v>
      </c>
      <c r="X190" s="136">
        <f t="shared" ref="X190:X191" si="46">IF($W190&gt;1.5,1.5,IF($W190&lt;0.5,0,$W190))</f>
        <v>0</v>
      </c>
      <c r="Y190" s="130">
        <f>((($J183-$Y$422)/($Y$421-$Y$422))*0.5+1)</f>
        <v>-0.25</v>
      </c>
      <c r="Z190" s="136">
        <f t="shared" ref="Z190:Z191" si="47">IF($Y190&gt;1.5,1.5,IF($Y190&lt;0.5,0,$Y190))</f>
        <v>0</v>
      </c>
      <c r="AA190" s="130">
        <f>((($J183-$AA$422)/($AA$421-$AA$422))*0.5+1)</f>
        <v>0</v>
      </c>
      <c r="AB190" s="136">
        <f t="shared" ref="AB190:AB191" si="48">IF($AA190&gt;1.5,1.5,IF($AA190&lt;0.5,0,$AA190))</f>
        <v>0</v>
      </c>
      <c r="AC190" s="130">
        <f>((($J183-$AC$422)/($AC$421-$AC$422))*0.5+1)</f>
        <v>0</v>
      </c>
      <c r="AD190" s="136">
        <f t="shared" ref="AD190:AD191" si="49">IF($AC190&gt;1.5,1.5,IF($AC190&lt;0.5,0,$AC190))</f>
        <v>0</v>
      </c>
      <c r="AE190" s="135"/>
      <c r="AF190" s="137">
        <f>IF(AND($AJ190=1,PRODUCT(N190,T190,Z190)&gt;=1,$J193&gt;=$AG$422),1,0)</f>
        <v>0</v>
      </c>
      <c r="AG190" s="137">
        <f>IF(AND($AK190=1,PRODUCT(P190,V190,AB190)&gt;=1,$J193&gt;=$AG$421),1,0)</f>
        <v>0</v>
      </c>
      <c r="AH190" s="137">
        <f>IF(AND($B190="Chef de projet",PRODUCT(R190,X190,AD190)&gt;=1,$J193&gt;=$AG$420),1,0)</f>
        <v>0</v>
      </c>
      <c r="AI190" s="7"/>
      <c r="AJ190" s="147">
        <f>IF(OR($B190="Chef de projet",$B190="Co-responsable du projet",$B190="Chef de projet partiel",$B190="Chef de projet suppléant"),1,0)</f>
        <v>0</v>
      </c>
      <c r="AK190" s="147">
        <f>IF(OR($B190="Chef de projet",$B190="Co-responsable du projet",$B190="Chef de projet partiel"),1,0)</f>
        <v>0</v>
      </c>
      <c r="AM190" s="159">
        <f>IF(AND(F182&gt;=M$427,H190&gt;=O$427,J183&gt;=Q$427,AO190&gt;=S$427,J193&gt;=U$427),1,0)</f>
        <v>0</v>
      </c>
      <c r="AN190" s="7"/>
      <c r="AO190" s="147">
        <f>IF(F190="",0,DATEDIF(D190,F190,"m")+1)</f>
        <v>0</v>
      </c>
    </row>
    <row r="191" spans="1:41" ht="18" customHeight="1" x14ac:dyDescent="0.25">
      <c r="A191" s="14"/>
      <c r="B191" s="93"/>
      <c r="C191" s="154" t="s">
        <v>345</v>
      </c>
      <c r="D191" s="121"/>
      <c r="E191" s="161" t="s">
        <v>346</v>
      </c>
      <c r="F191" s="121"/>
      <c r="G191" s="161"/>
      <c r="H191" s="25"/>
      <c r="I191" s="158"/>
      <c r="J191" s="153" t="str">
        <f t="shared" si="40"/>
        <v/>
      </c>
      <c r="K191" s="17"/>
      <c r="M191" s="130">
        <f>((($M188-$M$422)/($M$421-$M$422))*0.5+1)</f>
        <v>-0.25</v>
      </c>
      <c r="N191" s="136">
        <f t="shared" si="41"/>
        <v>0</v>
      </c>
      <c r="O191" s="130">
        <f>((($M188-$O$422)/($O$421-$O$422))*0.5+1)</f>
        <v>-0.75</v>
      </c>
      <c r="P191" s="136">
        <f t="shared" si="42"/>
        <v>0</v>
      </c>
      <c r="Q191" s="130">
        <f>((($M188-$Q$422)/($Q$421-$Q$422))*0.5+1)</f>
        <v>-0.5</v>
      </c>
      <c r="R191" s="136">
        <f t="shared" si="43"/>
        <v>0</v>
      </c>
      <c r="S191" s="130">
        <f>((($H191-$S$422)/($S$421-$S$422))*0.5+1)</f>
        <v>-1</v>
      </c>
      <c r="T191" s="136">
        <f t="shared" si="44"/>
        <v>0</v>
      </c>
      <c r="U191" s="130">
        <f>((($H191-$U$422)/($U$421-$U$422))*0.5+1)</f>
        <v>-0.75</v>
      </c>
      <c r="V191" s="136">
        <f t="shared" si="45"/>
        <v>0</v>
      </c>
      <c r="W191" s="130">
        <f>((($H191-$W$422)/($W$421-$W$422))*0.5+1)</f>
        <v>-1.4</v>
      </c>
      <c r="X191" s="136">
        <f t="shared" si="46"/>
        <v>0</v>
      </c>
      <c r="Y191" s="130">
        <f>((($J183-$Y$422)/($Y$421-$Y$422))*0.5+1)</f>
        <v>-0.25</v>
      </c>
      <c r="Z191" s="136">
        <f t="shared" si="47"/>
        <v>0</v>
      </c>
      <c r="AA191" s="130">
        <f>((($J183-$AA$422)/($AA$421-$AA$422))*0.5+1)</f>
        <v>0</v>
      </c>
      <c r="AB191" s="136">
        <f t="shared" si="48"/>
        <v>0</v>
      </c>
      <c r="AC191" s="130">
        <f>((($J183-$AC$422)/($AC$421-$AC$422))*0.5+1)</f>
        <v>0</v>
      </c>
      <c r="AD191" s="136">
        <f t="shared" si="49"/>
        <v>0</v>
      </c>
      <c r="AE191" s="135"/>
      <c r="AF191" s="137">
        <f>IF(AND($AJ191=1,PRODUCT(N191,T191,Z191)&gt;=1,$J193&gt;=$AG$422),1,0)</f>
        <v>0</v>
      </c>
      <c r="AG191" s="137">
        <f>IF(AND($AK191=1,PRODUCT(P191,V191,AB191)&gt;=1,$J193&gt;=$AG$421),1,0)</f>
        <v>0</v>
      </c>
      <c r="AH191" s="137">
        <f>IF(AND($B191="Chef de projet",PRODUCT(R191,X191,AD191)&gt;=1,$J193&gt;=$AG$420),1,0)</f>
        <v>0</v>
      </c>
      <c r="AI191" s="7"/>
      <c r="AJ191" s="147">
        <f>IF(OR($B191="Chef de projet",$B191="Co-responsable du projet",$B191="Chef de projet partiel",$B191="Chef de projet suppléant"),1,0)</f>
        <v>0</v>
      </c>
      <c r="AK191" s="147">
        <f>IF(OR($B191="Chef de projet",$B191="Co-responsable du projet",$B191="Chef de projet partiel"),1,0)</f>
        <v>0</v>
      </c>
      <c r="AM191" s="159">
        <f>IF(AND(F182&gt;=M$427,H191&gt;=O$427,J183&gt;=Q$427,AO191&gt;=S$427,J193&gt;=U$427),1,0)</f>
        <v>0</v>
      </c>
      <c r="AN191" s="7"/>
      <c r="AO191" s="147">
        <f>IF(F191="",0,DATEDIF(D191,F191,"m")+1)</f>
        <v>0</v>
      </c>
    </row>
    <row r="192" spans="1:41" ht="9.9499999999999993" customHeight="1" x14ac:dyDescent="0.25">
      <c r="A192" s="14"/>
      <c r="B192" s="84"/>
      <c r="C192" s="84"/>
      <c r="D192" s="152"/>
      <c r="E192" s="85"/>
      <c r="F192" s="85"/>
      <c r="G192" s="85"/>
      <c r="H192" s="85"/>
      <c r="I192" s="85"/>
      <c r="J192" s="85"/>
      <c r="K192" s="17"/>
      <c r="Y192" s="7"/>
      <c r="Z192" s="7"/>
      <c r="AA192" s="7"/>
      <c r="AB192" s="5"/>
      <c r="AC192" s="5"/>
      <c r="AH192" s="7"/>
    </row>
    <row r="193" spans="1:34" ht="18" customHeight="1" x14ac:dyDescent="0.25">
      <c r="A193" s="14"/>
      <c r="B193" s="278" t="s">
        <v>1196</v>
      </c>
      <c r="C193" s="278"/>
      <c r="D193" s="278"/>
      <c r="E193" s="278"/>
      <c r="F193" s="278"/>
      <c r="G193" s="278"/>
      <c r="H193" s="278"/>
      <c r="I193" s="85"/>
      <c r="J193" s="153">
        <f>SUM(J194:J203)</f>
        <v>0</v>
      </c>
      <c r="K193" s="17"/>
      <c r="Y193" s="7"/>
      <c r="Z193" s="7"/>
      <c r="AA193" s="7"/>
      <c r="AB193" s="5"/>
      <c r="AC193" s="5"/>
      <c r="AH193" s="7"/>
    </row>
    <row r="194" spans="1:34" ht="18" customHeight="1" x14ac:dyDescent="0.25">
      <c r="A194" s="14"/>
      <c r="B194" s="293" t="s">
        <v>352</v>
      </c>
      <c r="C194" s="293"/>
      <c r="D194" s="293"/>
      <c r="E194" s="293"/>
      <c r="F194" s="293"/>
      <c r="G194" s="293"/>
      <c r="H194" s="293"/>
      <c r="I194" s="85"/>
      <c r="J194" s="25"/>
      <c r="K194" s="17"/>
      <c r="Y194" s="7"/>
      <c r="Z194" s="7"/>
      <c r="AA194" s="7"/>
      <c r="AB194" s="5"/>
      <c r="AC194" s="5"/>
      <c r="AH194" s="7"/>
    </row>
    <row r="195" spans="1:34" ht="18" customHeight="1" x14ac:dyDescent="0.25">
      <c r="A195" s="14"/>
      <c r="B195" s="293" t="s">
        <v>918</v>
      </c>
      <c r="C195" s="293"/>
      <c r="D195" s="293"/>
      <c r="E195" s="293"/>
      <c r="F195" s="293"/>
      <c r="G195" s="293"/>
      <c r="H195" s="293"/>
      <c r="I195" s="85"/>
      <c r="J195" s="25"/>
      <c r="K195" s="17"/>
      <c r="Y195" s="7"/>
      <c r="Z195" s="7"/>
      <c r="AA195" s="7"/>
      <c r="AB195" s="5"/>
      <c r="AC195" s="5"/>
      <c r="AH195" s="7"/>
    </row>
    <row r="196" spans="1:34" ht="18" customHeight="1" x14ac:dyDescent="0.25">
      <c r="A196" s="14"/>
      <c r="B196" s="293" t="s">
        <v>353</v>
      </c>
      <c r="C196" s="293"/>
      <c r="D196" s="293"/>
      <c r="E196" s="293"/>
      <c r="F196" s="293"/>
      <c r="G196" s="293"/>
      <c r="H196" s="293"/>
      <c r="I196" s="85"/>
      <c r="J196" s="25"/>
      <c r="K196" s="17"/>
      <c r="Y196" s="7"/>
      <c r="Z196" s="7"/>
      <c r="AA196" s="7"/>
      <c r="AB196" s="5"/>
      <c r="AC196" s="5"/>
      <c r="AH196" s="7"/>
    </row>
    <row r="197" spans="1:34" ht="18" customHeight="1" x14ac:dyDescent="0.25">
      <c r="A197" s="14"/>
      <c r="B197" s="293" t="s">
        <v>354</v>
      </c>
      <c r="C197" s="293"/>
      <c r="D197" s="293"/>
      <c r="E197" s="293"/>
      <c r="F197" s="293"/>
      <c r="G197" s="293"/>
      <c r="H197" s="293"/>
      <c r="I197" s="85"/>
      <c r="J197" s="25"/>
      <c r="K197" s="17"/>
      <c r="Y197" s="7"/>
      <c r="Z197" s="7"/>
      <c r="AA197" s="7"/>
      <c r="AB197" s="5"/>
      <c r="AC197" s="5"/>
      <c r="AH197" s="7"/>
    </row>
    <row r="198" spans="1:34" ht="18" customHeight="1" x14ac:dyDescent="0.25">
      <c r="A198" s="14"/>
      <c r="B198" s="293" t="s">
        <v>355</v>
      </c>
      <c r="C198" s="293"/>
      <c r="D198" s="293"/>
      <c r="E198" s="293"/>
      <c r="F198" s="293"/>
      <c r="G198" s="293"/>
      <c r="H198" s="293"/>
      <c r="I198" s="85"/>
      <c r="J198" s="25"/>
      <c r="K198" s="17"/>
      <c r="Y198" s="7"/>
      <c r="Z198" s="7"/>
      <c r="AA198" s="7"/>
      <c r="AB198" s="5"/>
      <c r="AC198" s="5"/>
      <c r="AH198" s="7"/>
    </row>
    <row r="199" spans="1:34" ht="18" customHeight="1" x14ac:dyDescent="0.25">
      <c r="A199" s="14"/>
      <c r="B199" s="293" t="s">
        <v>357</v>
      </c>
      <c r="C199" s="293"/>
      <c r="D199" s="293"/>
      <c r="E199" s="293"/>
      <c r="F199" s="293"/>
      <c r="G199" s="293"/>
      <c r="H199" s="293"/>
      <c r="I199" s="85"/>
      <c r="J199" s="25"/>
      <c r="K199" s="17"/>
      <c r="Y199" s="7"/>
      <c r="Z199" s="7"/>
      <c r="AA199" s="7"/>
      <c r="AB199" s="5"/>
      <c r="AC199" s="5"/>
      <c r="AH199" s="7"/>
    </row>
    <row r="200" spans="1:34" ht="18" customHeight="1" x14ac:dyDescent="0.25">
      <c r="A200" s="14"/>
      <c r="B200" s="293" t="s">
        <v>920</v>
      </c>
      <c r="C200" s="293"/>
      <c r="D200" s="293"/>
      <c r="E200" s="293"/>
      <c r="F200" s="293"/>
      <c r="G200" s="293"/>
      <c r="H200" s="293"/>
      <c r="I200" s="85"/>
      <c r="J200" s="25"/>
      <c r="K200" s="17"/>
      <c r="Y200" s="7"/>
      <c r="Z200" s="7"/>
      <c r="AA200" s="7"/>
      <c r="AB200" s="5"/>
      <c r="AC200" s="5"/>
      <c r="AH200" s="7"/>
    </row>
    <row r="201" spans="1:34" ht="18" customHeight="1" x14ac:dyDescent="0.25">
      <c r="A201" s="14"/>
      <c r="B201" s="293" t="s">
        <v>358</v>
      </c>
      <c r="C201" s="293"/>
      <c r="D201" s="293"/>
      <c r="E201" s="293"/>
      <c r="F201" s="293"/>
      <c r="G201" s="293"/>
      <c r="H201" s="293"/>
      <c r="I201" s="85"/>
      <c r="J201" s="25"/>
      <c r="K201" s="17"/>
      <c r="Y201" s="7"/>
      <c r="Z201" s="7"/>
      <c r="AA201" s="7"/>
      <c r="AB201" s="5"/>
      <c r="AC201" s="5"/>
      <c r="AH201" s="7"/>
    </row>
    <row r="202" spans="1:34" ht="18" customHeight="1" x14ac:dyDescent="0.25">
      <c r="A202" s="14"/>
      <c r="B202" s="293" t="s">
        <v>356</v>
      </c>
      <c r="C202" s="293"/>
      <c r="D202" s="293"/>
      <c r="E202" s="293"/>
      <c r="F202" s="293"/>
      <c r="G202" s="293"/>
      <c r="H202" s="293"/>
      <c r="I202" s="85"/>
      <c r="J202" s="25"/>
      <c r="K202" s="17"/>
      <c r="Y202" s="7"/>
      <c r="Z202" s="7"/>
      <c r="AA202" s="7"/>
      <c r="AB202" s="5"/>
      <c r="AC202" s="5"/>
      <c r="AH202" s="7"/>
    </row>
    <row r="203" spans="1:34" ht="18" customHeight="1" x14ac:dyDescent="0.25">
      <c r="A203" s="14"/>
      <c r="B203" s="293" t="s">
        <v>359</v>
      </c>
      <c r="C203" s="293"/>
      <c r="D203" s="293"/>
      <c r="E203" s="293"/>
      <c r="F203" s="293"/>
      <c r="G203" s="293"/>
      <c r="H203" s="293"/>
      <c r="I203" s="85"/>
      <c r="J203" s="25"/>
      <c r="K203" s="17"/>
      <c r="Y203" s="7"/>
      <c r="Z203" s="7"/>
      <c r="AA203" s="7"/>
      <c r="AB203" s="5"/>
      <c r="AC203" s="5"/>
      <c r="AH203" s="7"/>
    </row>
    <row r="204" spans="1:34" ht="9.9499999999999993" customHeight="1" x14ac:dyDescent="0.25">
      <c r="A204" s="14"/>
      <c r="B204" s="84"/>
      <c r="C204" s="84"/>
      <c r="D204" s="85"/>
      <c r="E204" s="85"/>
      <c r="F204" s="85"/>
      <c r="G204" s="85"/>
      <c r="H204" s="85"/>
      <c r="I204" s="85"/>
      <c r="J204" s="85"/>
      <c r="K204" s="17"/>
      <c r="Y204" s="7"/>
      <c r="Z204" s="7"/>
      <c r="AA204" s="7"/>
      <c r="AB204" s="5"/>
      <c r="AC204" s="5"/>
      <c r="AH204" s="7"/>
    </row>
    <row r="205" spans="1:34" ht="18" customHeight="1" x14ac:dyDescent="0.25">
      <c r="A205" s="14"/>
      <c r="B205" s="15" t="s">
        <v>784</v>
      </c>
      <c r="C205" s="15"/>
      <c r="D205" s="85"/>
      <c r="E205" s="85"/>
      <c r="F205" s="85"/>
      <c r="G205" s="85"/>
      <c r="H205" s="85"/>
      <c r="I205" s="85"/>
      <c r="J205" s="85"/>
      <c r="K205" s="17"/>
      <c r="Y205" s="7"/>
      <c r="Z205" s="7"/>
      <c r="AA205" s="7"/>
      <c r="AB205" s="5"/>
      <c r="AC205" s="5"/>
      <c r="AH205" s="7"/>
    </row>
    <row r="206" spans="1:34" ht="18" customHeight="1" x14ac:dyDescent="0.25">
      <c r="A206" s="14"/>
      <c r="B206" s="84" t="s">
        <v>360</v>
      </c>
      <c r="C206" s="84"/>
      <c r="D206" s="280"/>
      <c r="E206" s="280"/>
      <c r="F206" s="280"/>
      <c r="G206" s="280"/>
      <c r="H206" s="280"/>
      <c r="I206" s="280"/>
      <c r="J206" s="280"/>
      <c r="K206" s="17"/>
      <c r="Y206" s="7"/>
      <c r="Z206" s="7"/>
      <c r="AA206" s="7"/>
      <c r="AB206" s="5"/>
      <c r="AC206" s="5"/>
      <c r="AH206" s="7"/>
    </row>
    <row r="207" spans="1:34" ht="18" customHeight="1" x14ac:dyDescent="0.25">
      <c r="A207" s="14"/>
      <c r="B207" s="84" t="s">
        <v>361</v>
      </c>
      <c r="C207" s="84"/>
      <c r="D207" s="280"/>
      <c r="E207" s="280"/>
      <c r="F207" s="280"/>
      <c r="G207" s="280"/>
      <c r="H207" s="280"/>
      <c r="I207" s="280"/>
      <c r="J207" s="280"/>
      <c r="K207" s="17"/>
      <c r="Y207" s="7"/>
      <c r="Z207" s="7"/>
      <c r="AA207" s="7"/>
      <c r="AB207" s="5"/>
      <c r="AC207" s="5"/>
      <c r="AH207" s="7"/>
    </row>
    <row r="208" spans="1:34" ht="18" customHeight="1" x14ac:dyDescent="0.25">
      <c r="A208" s="14"/>
      <c r="B208" s="84" t="s">
        <v>336</v>
      </c>
      <c r="C208" s="84"/>
      <c r="D208" s="280"/>
      <c r="E208" s="280"/>
      <c r="F208" s="280"/>
      <c r="G208" s="280"/>
      <c r="H208" s="280"/>
      <c r="I208" s="280"/>
      <c r="J208" s="280"/>
      <c r="K208" s="17"/>
      <c r="Y208" s="7"/>
      <c r="Z208" s="7"/>
      <c r="AA208" s="7"/>
      <c r="AB208" s="5"/>
      <c r="AC208" s="5"/>
      <c r="AH208" s="7"/>
    </row>
    <row r="209" spans="1:34" ht="18" customHeight="1" x14ac:dyDescent="0.25">
      <c r="A209" s="14"/>
      <c r="B209" s="84" t="s">
        <v>9</v>
      </c>
      <c r="C209" s="84"/>
      <c r="D209" s="280"/>
      <c r="E209" s="280"/>
      <c r="F209" s="280"/>
      <c r="G209" s="280"/>
      <c r="H209" s="280"/>
      <c r="I209" s="280"/>
      <c r="J209" s="280"/>
      <c r="K209" s="17"/>
      <c r="Y209" s="7"/>
      <c r="Z209" s="7"/>
      <c r="AA209" s="7"/>
      <c r="AB209" s="5"/>
      <c r="AC209" s="5"/>
      <c r="AH209" s="7"/>
    </row>
    <row r="210" spans="1:34" ht="9.9499999999999993" customHeight="1" x14ac:dyDescent="0.25">
      <c r="A210" s="19"/>
      <c r="B210" s="20"/>
      <c r="C210" s="20"/>
      <c r="D210" s="20"/>
      <c r="E210" s="20"/>
      <c r="F210" s="20"/>
      <c r="G210" s="20"/>
      <c r="H210" s="20"/>
      <c r="I210" s="20"/>
      <c r="J210" s="20"/>
      <c r="K210" s="21"/>
      <c r="Y210" s="7"/>
      <c r="Z210" s="7"/>
      <c r="AA210" s="7"/>
      <c r="AB210" s="5"/>
      <c r="AC210" s="5"/>
      <c r="AH210" s="7"/>
    </row>
    <row r="211" spans="1:34" ht="9.9499999999999993" customHeight="1" x14ac:dyDescent="0.25">
      <c r="B211" s="126"/>
      <c r="C211" s="126"/>
      <c r="D211" s="126"/>
      <c r="E211" s="126"/>
      <c r="F211" s="126"/>
      <c r="G211" s="126"/>
      <c r="H211" s="126"/>
      <c r="I211" s="126"/>
      <c r="J211" s="31"/>
    </row>
    <row r="212" spans="1:34" ht="9.9499999999999993" customHeight="1" x14ac:dyDescent="0.25">
      <c r="A212" s="11"/>
      <c r="B212" s="12"/>
      <c r="C212" s="12"/>
      <c r="D212" s="12"/>
      <c r="E212" s="12"/>
      <c r="F212" s="12"/>
      <c r="G212" s="12"/>
      <c r="H212" s="12"/>
      <c r="I212" s="12"/>
      <c r="J212" s="12"/>
      <c r="K212" s="13"/>
      <c r="AH212" s="7"/>
    </row>
    <row r="213" spans="1:34" ht="18" customHeight="1" x14ac:dyDescent="0.25">
      <c r="A213" s="14"/>
      <c r="B213" s="15" t="s">
        <v>804</v>
      </c>
      <c r="C213" s="15"/>
      <c r="D213" s="354"/>
      <c r="E213" s="354"/>
      <c r="F213" s="354"/>
      <c r="G213" s="354"/>
      <c r="H213" s="354"/>
      <c r="I213" s="354"/>
      <c r="J213" s="354"/>
      <c r="K213" s="17"/>
      <c r="AH213" s="7"/>
    </row>
    <row r="214" spans="1:34" ht="18" customHeight="1" x14ac:dyDescent="0.25">
      <c r="A214" s="14"/>
      <c r="B214" s="84" t="s">
        <v>338</v>
      </c>
      <c r="C214" s="84"/>
      <c r="D214" s="350"/>
      <c r="E214" s="350"/>
      <c r="F214" s="350"/>
      <c r="G214" s="350"/>
      <c r="H214" s="350"/>
      <c r="I214" s="350"/>
      <c r="J214" s="350"/>
      <c r="K214" s="17"/>
      <c r="AH214" s="7"/>
    </row>
    <row r="215" spans="1:34" ht="18" customHeight="1" x14ac:dyDescent="0.25">
      <c r="A215" s="14"/>
      <c r="B215" s="84" t="s">
        <v>781</v>
      </c>
      <c r="C215" s="84"/>
      <c r="D215" s="350"/>
      <c r="E215" s="350"/>
      <c r="F215" s="350"/>
      <c r="G215" s="350"/>
      <c r="H215" s="350"/>
      <c r="I215" s="350"/>
      <c r="J215" s="350"/>
      <c r="K215" s="17"/>
      <c r="AH215" s="7"/>
    </row>
    <row r="216" spans="1:34" ht="18" customHeight="1" x14ac:dyDescent="0.25">
      <c r="A216" s="14"/>
      <c r="B216" s="84" t="s">
        <v>340</v>
      </c>
      <c r="C216" s="84"/>
      <c r="D216" s="351"/>
      <c r="E216" s="352"/>
      <c r="F216" s="352"/>
      <c r="G216" s="352"/>
      <c r="H216" s="352"/>
      <c r="I216" s="352"/>
      <c r="J216" s="353"/>
      <c r="K216" s="17"/>
      <c r="AH216" s="7"/>
    </row>
    <row r="217" spans="1:34" ht="60" customHeight="1" x14ac:dyDescent="0.25">
      <c r="A217" s="14"/>
      <c r="B217" s="84" t="s">
        <v>341</v>
      </c>
      <c r="C217" s="84"/>
      <c r="D217" s="350"/>
      <c r="E217" s="350"/>
      <c r="F217" s="350"/>
      <c r="G217" s="350"/>
      <c r="H217" s="350"/>
      <c r="I217" s="350"/>
      <c r="J217" s="350"/>
      <c r="K217" s="17"/>
      <c r="AH217" s="7"/>
    </row>
    <row r="218" spans="1:34" ht="9.9499999999999993" customHeight="1" x14ac:dyDescent="0.25">
      <c r="A218" s="14"/>
      <c r="B218" s="84"/>
      <c r="C218" s="84"/>
      <c r="D218" s="85"/>
      <c r="E218" s="85"/>
      <c r="F218" s="85"/>
      <c r="G218" s="85"/>
      <c r="H218" s="85"/>
      <c r="I218" s="85"/>
      <c r="J218" s="85"/>
      <c r="K218" s="17"/>
      <c r="AH218" s="7"/>
    </row>
    <row r="219" spans="1:34" ht="18" customHeight="1" x14ac:dyDescent="0.25">
      <c r="A219" s="14"/>
      <c r="B219" s="15" t="s">
        <v>342</v>
      </c>
      <c r="C219" s="15"/>
      <c r="D219" s="344" t="s">
        <v>780</v>
      </c>
      <c r="E219" s="344"/>
      <c r="F219" s="344"/>
      <c r="G219" s="85"/>
      <c r="H219" s="43"/>
      <c r="I219" s="85"/>
      <c r="J219" s="43" t="s">
        <v>325</v>
      </c>
      <c r="K219" s="17"/>
      <c r="Y219" s="7"/>
      <c r="Z219" s="7"/>
      <c r="AA219" s="7"/>
      <c r="AB219" s="5"/>
      <c r="AC219" s="5"/>
      <c r="AH219" s="7"/>
    </row>
    <row r="220" spans="1:34" ht="18" customHeight="1" x14ac:dyDescent="0.25">
      <c r="A220" s="14"/>
      <c r="B220" s="84" t="s">
        <v>343</v>
      </c>
      <c r="C220" s="154" t="s">
        <v>345</v>
      </c>
      <c r="D220" s="121"/>
      <c r="E220" s="161" t="s">
        <v>346</v>
      </c>
      <c r="F220" s="121"/>
      <c r="G220" s="85"/>
      <c r="H220" s="23"/>
      <c r="I220" s="85"/>
      <c r="J220" s="153">
        <f>ROUND(((F220-D220)/30.4),0)</f>
        <v>0</v>
      </c>
      <c r="K220" s="17"/>
      <c r="P220" s="125"/>
      <c r="Q220" s="125"/>
      <c r="R220" s="126"/>
      <c r="S220" s="126"/>
      <c r="T220" s="126"/>
      <c r="U220" s="126"/>
      <c r="V220" s="126"/>
      <c r="W220" s="126"/>
      <c r="X220" s="126"/>
      <c r="Y220" s="126"/>
      <c r="Z220" s="126"/>
      <c r="AA220" s="126"/>
      <c r="AB220" s="127"/>
      <c r="AC220" s="127"/>
      <c r="AD220" s="126"/>
      <c r="AE220" s="126"/>
      <c r="AH220" s="7"/>
    </row>
    <row r="221" spans="1:34" ht="9.9499999999999993" customHeight="1" x14ac:dyDescent="0.25">
      <c r="A221" s="14"/>
      <c r="B221" s="84"/>
      <c r="C221" s="154"/>
      <c r="D221" s="92"/>
      <c r="E221" s="160"/>
      <c r="F221" s="92"/>
      <c r="G221" s="85"/>
      <c r="H221" s="23"/>
      <c r="I221" s="85"/>
      <c r="J221" s="85"/>
      <c r="K221" s="17"/>
      <c r="P221" s="125"/>
      <c r="Q221" s="125"/>
      <c r="R221" s="126"/>
      <c r="S221" s="126"/>
      <c r="T221" s="126"/>
      <c r="U221" s="126"/>
      <c r="V221" s="126"/>
      <c r="W221" s="126"/>
      <c r="X221" s="126"/>
      <c r="Y221" s="126"/>
      <c r="Z221" s="126"/>
      <c r="AA221" s="126"/>
      <c r="AB221" s="127"/>
      <c r="AC221" s="127"/>
      <c r="AD221" s="126"/>
      <c r="AE221" s="126"/>
      <c r="AH221" s="7"/>
    </row>
    <row r="222" spans="1:34" ht="18" customHeight="1" x14ac:dyDescent="0.25">
      <c r="A222" s="14"/>
      <c r="B222" s="84" t="s">
        <v>350</v>
      </c>
      <c r="C222" s="154"/>
      <c r="D222" s="345" t="s">
        <v>349</v>
      </c>
      <c r="E222" s="346"/>
      <c r="F222" s="25"/>
      <c r="G222" s="85"/>
      <c r="H222" s="347" t="s">
        <v>1199</v>
      </c>
      <c r="I222" s="348"/>
      <c r="J222" s="25"/>
      <c r="K222" s="17"/>
      <c r="P222" s="125"/>
      <c r="Q222" s="125"/>
      <c r="R222" s="129"/>
      <c r="S222" s="126"/>
      <c r="T222" s="126"/>
      <c r="U222" s="126"/>
      <c r="V222" s="126"/>
      <c r="W222" s="126"/>
      <c r="X222" s="126"/>
      <c r="Y222" s="126"/>
      <c r="Z222" s="126"/>
      <c r="AA222" s="126"/>
      <c r="AB222" s="127"/>
      <c r="AC222" s="127"/>
      <c r="AD222" s="126"/>
      <c r="AE222" s="126"/>
      <c r="AH222" s="7"/>
    </row>
    <row r="223" spans="1:34" ht="18" customHeight="1" x14ac:dyDescent="0.25">
      <c r="A223" s="14"/>
      <c r="B223" s="84" t="s">
        <v>1200</v>
      </c>
      <c r="C223" s="154"/>
      <c r="D223" s="345"/>
      <c r="E223" s="346"/>
      <c r="F223" s="25"/>
      <c r="G223" s="85"/>
      <c r="H223" s="349"/>
      <c r="I223" s="348"/>
      <c r="J223" s="25"/>
      <c r="K223" s="17"/>
      <c r="P223" s="125"/>
      <c r="Q223" s="125"/>
      <c r="R223" s="128"/>
      <c r="S223" s="126"/>
      <c r="T223" s="126"/>
      <c r="U223" s="126"/>
      <c r="V223" s="126"/>
      <c r="W223" s="126"/>
      <c r="X223" s="126"/>
      <c r="Y223" s="126"/>
      <c r="Z223" s="126"/>
      <c r="AA223" s="126"/>
      <c r="AB223" s="127"/>
      <c r="AC223" s="127"/>
      <c r="AD223" s="126"/>
      <c r="AE223" s="126"/>
      <c r="AH223" s="7"/>
    </row>
    <row r="224" spans="1:34" ht="18" customHeight="1" x14ac:dyDescent="0.25">
      <c r="A224" s="14"/>
      <c r="B224" s="293" t="s">
        <v>782</v>
      </c>
      <c r="C224" s="293"/>
      <c r="D224" s="293"/>
      <c r="E224" s="293"/>
      <c r="F224" s="293"/>
      <c r="G224" s="293"/>
      <c r="H224" s="293"/>
      <c r="I224" s="313"/>
      <c r="J224" s="25"/>
      <c r="K224" s="17"/>
      <c r="P224" s="125"/>
      <c r="Q224" s="125"/>
      <c r="R224" s="126"/>
      <c r="S224" s="126"/>
      <c r="T224" s="126"/>
      <c r="U224" s="126"/>
      <c r="V224" s="126"/>
      <c r="W224" s="126"/>
      <c r="X224" s="126"/>
      <c r="Y224" s="126"/>
      <c r="Z224" s="126"/>
      <c r="AA224" s="126"/>
      <c r="AB224" s="127"/>
      <c r="AC224" s="127"/>
      <c r="AD224" s="126"/>
      <c r="AE224" s="126"/>
      <c r="AH224" s="7"/>
    </row>
    <row r="225" spans="1:41" ht="9.9499999999999993" customHeight="1" x14ac:dyDescent="0.25">
      <c r="A225" s="14"/>
      <c r="B225" s="154"/>
      <c r="C225" s="154"/>
      <c r="D225" s="154"/>
      <c r="E225" s="154"/>
      <c r="F225" s="154"/>
      <c r="G225" s="154"/>
      <c r="H225" s="154"/>
      <c r="I225" s="154"/>
      <c r="J225" s="28"/>
      <c r="K225" s="17"/>
      <c r="Y225" s="7"/>
      <c r="Z225" s="7"/>
      <c r="AA225" s="7"/>
      <c r="AB225" s="5"/>
      <c r="AC225" s="5"/>
      <c r="AH225" s="7"/>
    </row>
    <row r="226" spans="1:41" ht="18" customHeight="1" x14ac:dyDescent="0.25">
      <c r="A226" s="14"/>
      <c r="B226" s="293" t="s">
        <v>1322</v>
      </c>
      <c r="C226" s="293"/>
      <c r="D226" s="293"/>
      <c r="E226" s="293"/>
      <c r="F226" s="293"/>
      <c r="G226" s="293"/>
      <c r="H226" s="293"/>
      <c r="I226" s="313"/>
      <c r="J226" s="25"/>
      <c r="K226" s="17"/>
      <c r="M226" s="308" t="s">
        <v>11</v>
      </c>
      <c r="N226" s="308"/>
      <c r="O226" s="308"/>
      <c r="P226" s="308"/>
      <c r="Q226" s="308"/>
      <c r="R226" s="308"/>
      <c r="S226" s="336" t="s">
        <v>45</v>
      </c>
      <c r="T226" s="336"/>
      <c r="U226" s="336"/>
      <c r="V226" s="336"/>
      <c r="W226" s="336"/>
      <c r="X226" s="336"/>
      <c r="Y226" s="337" t="s">
        <v>42</v>
      </c>
      <c r="Z226" s="338"/>
      <c r="AA226" s="338"/>
      <c r="AB226" s="338"/>
      <c r="AC226" s="338"/>
      <c r="AD226" s="339"/>
      <c r="AE226" s="134"/>
      <c r="AF226" s="308" t="s">
        <v>44</v>
      </c>
      <c r="AG226" s="308"/>
      <c r="AH226" s="308"/>
      <c r="AI226" s="7"/>
      <c r="AJ226" s="337" t="s">
        <v>2</v>
      </c>
      <c r="AK226" s="339"/>
      <c r="AM226" s="362" t="s">
        <v>255</v>
      </c>
      <c r="AN226" s="7"/>
      <c r="AO226" s="362" t="s">
        <v>256</v>
      </c>
    </row>
    <row r="227" spans="1:41" ht="18" customHeight="1" x14ac:dyDescent="0.25">
      <c r="A227" s="14"/>
      <c r="B227" s="293" t="s">
        <v>351</v>
      </c>
      <c r="C227" s="293"/>
      <c r="D227" s="293"/>
      <c r="E227" s="293"/>
      <c r="F227" s="293"/>
      <c r="G227" s="293"/>
      <c r="H227" s="293"/>
      <c r="I227" s="313"/>
      <c r="J227" s="25"/>
      <c r="K227" s="17"/>
      <c r="M227" s="340" t="s">
        <v>7</v>
      </c>
      <c r="N227" s="341"/>
      <c r="O227" s="340" t="s">
        <v>6</v>
      </c>
      <c r="P227" s="341"/>
      <c r="Q227" s="337" t="s">
        <v>5</v>
      </c>
      <c r="R227" s="339"/>
      <c r="S227" s="337" t="s">
        <v>7</v>
      </c>
      <c r="T227" s="339"/>
      <c r="U227" s="337" t="s">
        <v>6</v>
      </c>
      <c r="V227" s="339"/>
      <c r="W227" s="337" t="s">
        <v>5</v>
      </c>
      <c r="X227" s="339"/>
      <c r="Y227" s="337" t="s">
        <v>7</v>
      </c>
      <c r="Z227" s="339"/>
      <c r="AA227" s="342" t="s">
        <v>6</v>
      </c>
      <c r="AB227" s="343"/>
      <c r="AC227" s="337" t="s">
        <v>5</v>
      </c>
      <c r="AD227" s="339"/>
      <c r="AE227" s="134"/>
      <c r="AF227" s="159" t="s">
        <v>7</v>
      </c>
      <c r="AG227" s="159" t="s">
        <v>6</v>
      </c>
      <c r="AH227" s="159" t="s">
        <v>5</v>
      </c>
      <c r="AI227" s="7"/>
      <c r="AJ227" s="159" t="s">
        <v>7</v>
      </c>
      <c r="AK227" s="159" t="s">
        <v>6</v>
      </c>
      <c r="AM227" s="363"/>
      <c r="AN227" s="7"/>
      <c r="AO227" s="363"/>
    </row>
    <row r="228" spans="1:41" ht="9.9499999999999993" customHeight="1" x14ac:dyDescent="0.25">
      <c r="A228" s="14"/>
      <c r="B228" s="16"/>
      <c r="C228" s="16"/>
      <c r="D228" s="16"/>
      <c r="E228" s="16"/>
      <c r="F228" s="16"/>
      <c r="G228" s="16"/>
      <c r="H228" s="16"/>
      <c r="I228" s="16"/>
      <c r="J228" s="16"/>
      <c r="K228" s="17"/>
      <c r="S228" s="7"/>
      <c r="T228" s="7"/>
      <c r="U228" s="7"/>
      <c r="V228" s="7"/>
      <c r="W228" s="7"/>
      <c r="X228" s="7"/>
      <c r="Y228" s="7"/>
      <c r="Z228" s="7"/>
      <c r="AA228" s="7"/>
      <c r="AB228" s="131"/>
      <c r="AC228" s="131"/>
      <c r="AD228" s="7"/>
      <c r="AE228" s="7"/>
      <c r="AH228" s="7"/>
      <c r="AI228" s="7"/>
      <c r="AJ228" s="7"/>
      <c r="AK228" s="7"/>
      <c r="AM228" s="7"/>
      <c r="AN228" s="7"/>
      <c r="AO228" s="7"/>
    </row>
    <row r="229" spans="1:41" ht="18" customHeight="1" x14ac:dyDescent="0.25">
      <c r="A229" s="14"/>
      <c r="B229" s="15" t="s">
        <v>799</v>
      </c>
      <c r="C229" s="15"/>
      <c r="D229" s="344" t="s">
        <v>780</v>
      </c>
      <c r="E229" s="344"/>
      <c r="F229" s="344"/>
      <c r="G229" s="16"/>
      <c r="H229" s="24" t="s">
        <v>347</v>
      </c>
      <c r="I229" s="16"/>
      <c r="J229" s="22" t="s">
        <v>348</v>
      </c>
      <c r="K229" s="17"/>
      <c r="M229" s="355">
        <f>IF(F222&gt;=F223,F222,F223)</f>
        <v>0</v>
      </c>
      <c r="N229" s="355"/>
      <c r="O229" s="355"/>
      <c r="P229" s="355"/>
      <c r="Q229" s="355"/>
      <c r="R229" s="355"/>
      <c r="S229" s="132"/>
      <c r="T229" s="132"/>
      <c r="U229" s="132"/>
      <c r="V229" s="132"/>
      <c r="W229" s="132"/>
      <c r="X229" s="132"/>
      <c r="Y229" s="31"/>
      <c r="Z229" s="31"/>
      <c r="AA229" s="31"/>
      <c r="AB229" s="133"/>
      <c r="AC229" s="133"/>
      <c r="AD229" s="31"/>
      <c r="AE229" s="7"/>
      <c r="AH229" s="7"/>
      <c r="AI229" s="7"/>
      <c r="AJ229" s="138"/>
      <c r="AK229" s="138"/>
      <c r="AM229" s="7"/>
      <c r="AN229" s="7"/>
      <c r="AO229" s="7"/>
    </row>
    <row r="230" spans="1:41" ht="18" customHeight="1" x14ac:dyDescent="0.25">
      <c r="A230" s="14"/>
      <c r="B230" s="93"/>
      <c r="C230" s="154" t="s">
        <v>345</v>
      </c>
      <c r="D230" s="121"/>
      <c r="E230" s="161" t="s">
        <v>346</v>
      </c>
      <c r="F230" s="121"/>
      <c r="G230" s="161"/>
      <c r="H230" s="25"/>
      <c r="I230" s="158"/>
      <c r="J230" s="153" t="str">
        <f>IFERROR(ROUND(H230/((F230-D230)/30.4),0),"")</f>
        <v/>
      </c>
      <c r="K230" s="17"/>
      <c r="M230" s="130">
        <f>((($M229-$M$422)/($M$421-$M$422))*0.5+1)</f>
        <v>-0.25</v>
      </c>
      <c r="N230" s="136">
        <f>IF($M230&gt;1.5,1.5,IF($M230&lt;0.5,0,$M230))</f>
        <v>0</v>
      </c>
      <c r="O230" s="130">
        <f>((($M229-$O$422)/($O$421-$O$422))*0.5+1)</f>
        <v>-0.75</v>
      </c>
      <c r="P230" s="136">
        <f>IF($O230&gt;1.5,1.5,IF($O230&lt;0.5,0,$O230))</f>
        <v>0</v>
      </c>
      <c r="Q230" s="130">
        <f>((($M229-$Q$422)/($Q$421-$Q$422))*0.5+1)</f>
        <v>-0.5</v>
      </c>
      <c r="R230" s="136">
        <f>IF($Q230&gt;1.5,1.5,IF($Q230&lt;0.5,0,$Q230))</f>
        <v>0</v>
      </c>
      <c r="S230" s="130">
        <f>((($H230-$S$422)/($S$421-$S$422))*0.5+1)</f>
        <v>-1</v>
      </c>
      <c r="T230" s="136">
        <f>IF($S230&gt;1.5,1.5,IF($S230&lt;0.5,0,$S230))</f>
        <v>0</v>
      </c>
      <c r="U230" s="130">
        <f>((($H230-$U$422)/($U$421-$U$422))*0.5+1)</f>
        <v>-0.75</v>
      </c>
      <c r="V230" s="136">
        <f>IF($U230&gt;1.5,1.5,IF($U230&lt;0.5,0,$U230))</f>
        <v>0</v>
      </c>
      <c r="W230" s="130">
        <f>((($H230-$W$422)/($W$421-$W$422))*0.5+1)</f>
        <v>-1.4</v>
      </c>
      <c r="X230" s="136">
        <f>IF($W230&gt;1.5,1.5,IF($W230&lt;0.5,0,$W230))</f>
        <v>0</v>
      </c>
      <c r="Y230" s="130">
        <f>((($J224-$Y$422)/($Y$421-$Y$422))*0.5+1)</f>
        <v>-0.25</v>
      </c>
      <c r="Z230" s="136">
        <f>IF($Y230&gt;1.5,1.5,IF($Y230&lt;0.5,0,$Y230))</f>
        <v>0</v>
      </c>
      <c r="AA230" s="130">
        <f>((($J224-$AA$422)/($AA$421-$AA$422))*0.5+1)</f>
        <v>0</v>
      </c>
      <c r="AB230" s="136">
        <f>IF($AA230&gt;1.5,1.5,IF($AA230&lt;0.5,0,$AA230))</f>
        <v>0</v>
      </c>
      <c r="AC230" s="130">
        <f>((($J224-$AC$422)/($AC$421-$AC$422))*0.5+1)</f>
        <v>0</v>
      </c>
      <c r="AD230" s="136">
        <f>IF($AC230&gt;1.5,1.5,IF($AC230&lt;0.5,0,$AC230))</f>
        <v>0</v>
      </c>
      <c r="AE230" s="135"/>
      <c r="AF230" s="137">
        <f>IF(AND($AJ230=1,PRODUCT(N230,T230,Z230)&gt;=1,$J234&gt;=$AG$422),1,0)</f>
        <v>0</v>
      </c>
      <c r="AG230" s="137">
        <f>IF(AND($AK230=1,PRODUCT(P230,V230,AB230)&gt;=1,$J234&gt;=$AG$421),1,0)</f>
        <v>0</v>
      </c>
      <c r="AH230" s="137">
        <f>IF(AND($B230="Chef de projet",PRODUCT(R230,X230,AD230)&gt;=1,$J234&gt;=$AG$420),1,0)</f>
        <v>0</v>
      </c>
      <c r="AI230" s="7"/>
      <c r="AJ230" s="147">
        <f>IF(OR($B230="Chef de projet",$B230="Co-responsable du projet",$B230="Chef de projet partiel",$B230="Chef de projet suppléant"),1,0)</f>
        <v>0</v>
      </c>
      <c r="AK230" s="147">
        <f>IF(OR($B230="Chef de projet",$B230="Co-responsable du projet",$B230="Chef de projet partiel"),1,0)</f>
        <v>0</v>
      </c>
      <c r="AM230" s="159">
        <f>IF(AND(F223&gt;=M$427,H230&gt;=O$427,J224&gt;=Q$427,AO230&gt;=S$427,J234&gt;=U$427),1,0)</f>
        <v>0</v>
      </c>
      <c r="AN230" s="7"/>
      <c r="AO230" s="147">
        <f>IF(F230="",0,DATEDIF(D230,F230,"m")+1)</f>
        <v>0</v>
      </c>
    </row>
    <row r="231" spans="1:41" ht="18" customHeight="1" x14ac:dyDescent="0.25">
      <c r="A231" s="14"/>
      <c r="B231" s="93"/>
      <c r="C231" s="154" t="s">
        <v>345</v>
      </c>
      <c r="D231" s="121"/>
      <c r="E231" s="161" t="s">
        <v>346</v>
      </c>
      <c r="F231" s="121"/>
      <c r="G231" s="161"/>
      <c r="H231" s="25"/>
      <c r="I231" s="158"/>
      <c r="J231" s="153" t="str">
        <f t="shared" ref="J231:J232" si="50">IFERROR(ROUND(H231/((F231-D231)/30.4),0),"")</f>
        <v/>
      </c>
      <c r="K231" s="17"/>
      <c r="M231" s="130">
        <f>((($M229-$M$422)/($M$421-$M$422))*0.5+1)</f>
        <v>-0.25</v>
      </c>
      <c r="N231" s="136">
        <f t="shared" ref="N231:N232" si="51">IF($M231&gt;1.5,1.5,IF($M231&lt;0.5,0,$M231))</f>
        <v>0</v>
      </c>
      <c r="O231" s="130">
        <f>((($M229-$O$422)/($O$421-$O$422))*0.5+1)</f>
        <v>-0.75</v>
      </c>
      <c r="P231" s="136">
        <f t="shared" ref="P231:P232" si="52">IF($O231&gt;1.5,1.5,IF($O231&lt;0.5,0,$O231))</f>
        <v>0</v>
      </c>
      <c r="Q231" s="130">
        <f>((($M229-$Q$422)/($Q$421-$Q$422))*0.5+1)</f>
        <v>-0.5</v>
      </c>
      <c r="R231" s="136">
        <f t="shared" ref="R231:R232" si="53">IF($Q231&gt;1.5,1.5,IF($Q231&lt;0.5,0,$Q231))</f>
        <v>0</v>
      </c>
      <c r="S231" s="130">
        <f>((($H231-$S$422)/($S$421-$S$422))*0.5+1)</f>
        <v>-1</v>
      </c>
      <c r="T231" s="136">
        <f t="shared" ref="T231:T232" si="54">IF($S231&gt;1.5,1.5,IF($S231&lt;0.5,0,$S231))</f>
        <v>0</v>
      </c>
      <c r="U231" s="130">
        <f>((($H231-$U$422)/($U$421-$U$422))*0.5+1)</f>
        <v>-0.75</v>
      </c>
      <c r="V231" s="136">
        <f t="shared" ref="V231:V232" si="55">IF($U231&gt;1.5,1.5,IF($U231&lt;0.5,0,$U231))</f>
        <v>0</v>
      </c>
      <c r="W231" s="130">
        <f>((($H231-$W$422)/($W$421-$W$422))*0.5+1)</f>
        <v>-1.4</v>
      </c>
      <c r="X231" s="136">
        <f t="shared" ref="X231:X232" si="56">IF($W231&gt;1.5,1.5,IF($W231&lt;0.5,0,$W231))</f>
        <v>0</v>
      </c>
      <c r="Y231" s="130">
        <f>((($J224-$Y$422)/($Y$421-$Y$422))*0.5+1)</f>
        <v>-0.25</v>
      </c>
      <c r="Z231" s="136">
        <f t="shared" ref="Z231:Z232" si="57">IF($Y231&gt;1.5,1.5,IF($Y231&lt;0.5,0,$Y231))</f>
        <v>0</v>
      </c>
      <c r="AA231" s="130">
        <f>((($J224-$AA$422)/($AA$421-$AA$422))*0.5+1)</f>
        <v>0</v>
      </c>
      <c r="AB231" s="136">
        <f t="shared" ref="AB231:AB232" si="58">IF($AA231&gt;1.5,1.5,IF($AA231&lt;0.5,0,$AA231))</f>
        <v>0</v>
      </c>
      <c r="AC231" s="130">
        <f>((($J224-$AC$422)/($AC$421-$AC$422))*0.5+1)</f>
        <v>0</v>
      </c>
      <c r="AD231" s="136">
        <f t="shared" ref="AD231:AD232" si="59">IF($AC231&gt;1.5,1.5,IF($AC231&lt;0.5,0,$AC231))</f>
        <v>0</v>
      </c>
      <c r="AE231" s="135"/>
      <c r="AF231" s="137">
        <f>IF(AND($AJ231=1,PRODUCT(N231,T231,Z231)&gt;=1,$J234&gt;=$AG$422),1,0)</f>
        <v>0</v>
      </c>
      <c r="AG231" s="137">
        <f>IF(AND($AK231=1,PRODUCT(P231,V231,AB231)&gt;=1,$J234&gt;=$AG$421),1,0)</f>
        <v>0</v>
      </c>
      <c r="AH231" s="137">
        <f>IF(AND($B231="Chef de projet",PRODUCT(R231,X231,AD231)&gt;=1,$J234&gt;=$AG$420),1,0)</f>
        <v>0</v>
      </c>
      <c r="AI231" s="7"/>
      <c r="AJ231" s="147">
        <f>IF(OR($B231="Chef de projet",$B231="Co-responsable du projet",$B231="Chef de projet partiel",$B231="Chef de projet suppléant"),1,0)</f>
        <v>0</v>
      </c>
      <c r="AK231" s="147">
        <f>IF(OR($B231="Chef de projet",$B231="Co-responsable du projet",$B231="Chef de projet partiel"),1,0)</f>
        <v>0</v>
      </c>
      <c r="AM231" s="159">
        <f>IF(AND(F223&gt;=M$427,H231&gt;=O$427,J224&gt;=Q$427,AO231&gt;=S$427,J234&gt;=U$427),1,0)</f>
        <v>0</v>
      </c>
      <c r="AN231" s="7"/>
      <c r="AO231" s="147">
        <f>IF(F231="",0,DATEDIF(D231,F231,"m")+1)</f>
        <v>0</v>
      </c>
    </row>
    <row r="232" spans="1:41" ht="18" customHeight="1" x14ac:dyDescent="0.25">
      <c r="A232" s="14"/>
      <c r="B232" s="93"/>
      <c r="C232" s="154" t="s">
        <v>345</v>
      </c>
      <c r="D232" s="121"/>
      <c r="E232" s="161" t="s">
        <v>346</v>
      </c>
      <c r="F232" s="121"/>
      <c r="G232" s="161"/>
      <c r="H232" s="25"/>
      <c r="I232" s="158"/>
      <c r="J232" s="153" t="str">
        <f t="shared" si="50"/>
        <v/>
      </c>
      <c r="K232" s="17"/>
      <c r="M232" s="130">
        <f>((($M229-$M$422)/($M$421-$M$422))*0.5+1)</f>
        <v>-0.25</v>
      </c>
      <c r="N232" s="136">
        <f t="shared" si="51"/>
        <v>0</v>
      </c>
      <c r="O232" s="130">
        <f>((($M229-$O$422)/($O$421-$O$422))*0.5+1)</f>
        <v>-0.75</v>
      </c>
      <c r="P232" s="136">
        <f t="shared" si="52"/>
        <v>0</v>
      </c>
      <c r="Q232" s="130">
        <f>((($M229-$Q$422)/($Q$421-$Q$422))*0.5+1)</f>
        <v>-0.5</v>
      </c>
      <c r="R232" s="136">
        <f t="shared" si="53"/>
        <v>0</v>
      </c>
      <c r="S232" s="130">
        <f>((($H232-$S$422)/($S$421-$S$422))*0.5+1)</f>
        <v>-1</v>
      </c>
      <c r="T232" s="136">
        <f t="shared" si="54"/>
        <v>0</v>
      </c>
      <c r="U232" s="130">
        <f>((($H232-$U$422)/($U$421-$U$422))*0.5+1)</f>
        <v>-0.75</v>
      </c>
      <c r="V232" s="136">
        <f t="shared" si="55"/>
        <v>0</v>
      </c>
      <c r="W232" s="130">
        <f>((($H232-$W$422)/($W$421-$W$422))*0.5+1)</f>
        <v>-1.4</v>
      </c>
      <c r="X232" s="136">
        <f t="shared" si="56"/>
        <v>0</v>
      </c>
      <c r="Y232" s="130">
        <f>((($J224-$Y$422)/($Y$421-$Y$422))*0.5+1)</f>
        <v>-0.25</v>
      </c>
      <c r="Z232" s="136">
        <f t="shared" si="57"/>
        <v>0</v>
      </c>
      <c r="AA232" s="130">
        <f>((($J224-$AA$422)/($AA$421-$AA$422))*0.5+1)</f>
        <v>0</v>
      </c>
      <c r="AB232" s="136">
        <f t="shared" si="58"/>
        <v>0</v>
      </c>
      <c r="AC232" s="130">
        <f>((($J224-$AC$422)/($AC$421-$AC$422))*0.5+1)</f>
        <v>0</v>
      </c>
      <c r="AD232" s="136">
        <f t="shared" si="59"/>
        <v>0</v>
      </c>
      <c r="AE232" s="135"/>
      <c r="AF232" s="137">
        <f>IF(AND($AJ232=1,PRODUCT(N232,T232,Z232)&gt;=1,$J234&gt;=$AG$422),1,0)</f>
        <v>0</v>
      </c>
      <c r="AG232" s="137">
        <f>IF(AND($AK232=1,PRODUCT(P232,V232,AB232)&gt;=1,$J234&gt;=$AG$421),1,0)</f>
        <v>0</v>
      </c>
      <c r="AH232" s="137">
        <f>IF(AND($B232="Chef de projet",PRODUCT(R232,X232,AD232)&gt;=1,$J234&gt;=$AG$420),1,0)</f>
        <v>0</v>
      </c>
      <c r="AI232" s="7"/>
      <c r="AJ232" s="147">
        <f>IF(OR($B232="Chef de projet",$B232="Co-responsable du projet",$B232="Chef de projet partiel",$B232="Chef de projet suppléant"),1,0)</f>
        <v>0</v>
      </c>
      <c r="AK232" s="147">
        <f>IF(OR($B232="Chef de projet",$B232="Co-responsable du projet",$B232="Chef de projet partiel"),1,0)</f>
        <v>0</v>
      </c>
      <c r="AM232" s="159">
        <f>IF(AND(F223&gt;=M$427,H232&gt;=O$427,J224&gt;=Q$427,AO232&gt;=S$427,J234&gt;=U$427),1,0)</f>
        <v>0</v>
      </c>
      <c r="AN232" s="7"/>
      <c r="AO232" s="147">
        <f>IF(F232="",0,DATEDIF(D232,F232,"m")+1)</f>
        <v>0</v>
      </c>
    </row>
    <row r="233" spans="1:41" ht="9.9499999999999993" customHeight="1" x14ac:dyDescent="0.25">
      <c r="A233" s="14"/>
      <c r="B233" s="84"/>
      <c r="C233" s="84"/>
      <c r="D233" s="152"/>
      <c r="E233" s="85"/>
      <c r="F233" s="85"/>
      <c r="G233" s="85"/>
      <c r="H233" s="85"/>
      <c r="I233" s="85"/>
      <c r="J233" s="85"/>
      <c r="K233" s="17"/>
      <c r="Y233" s="7"/>
      <c r="Z233" s="7"/>
      <c r="AA233" s="7"/>
      <c r="AB233" s="5"/>
      <c r="AC233" s="5"/>
      <c r="AH233" s="7"/>
    </row>
    <row r="234" spans="1:41" ht="18" customHeight="1" x14ac:dyDescent="0.25">
      <c r="A234" s="14"/>
      <c r="B234" s="278" t="s">
        <v>1196</v>
      </c>
      <c r="C234" s="278"/>
      <c r="D234" s="278"/>
      <c r="E234" s="278"/>
      <c r="F234" s="278"/>
      <c r="G234" s="278"/>
      <c r="H234" s="278"/>
      <c r="I234" s="85"/>
      <c r="J234" s="153">
        <f>SUM(J235:J244)</f>
        <v>0</v>
      </c>
      <c r="K234" s="17"/>
      <c r="Y234" s="7"/>
      <c r="Z234" s="7"/>
      <c r="AA234" s="7"/>
      <c r="AB234" s="5"/>
      <c r="AC234" s="5"/>
      <c r="AH234" s="7"/>
    </row>
    <row r="235" spans="1:41" ht="18" customHeight="1" x14ac:dyDescent="0.25">
      <c r="A235" s="14"/>
      <c r="B235" s="293" t="s">
        <v>352</v>
      </c>
      <c r="C235" s="293"/>
      <c r="D235" s="293"/>
      <c r="E235" s="293"/>
      <c r="F235" s="293"/>
      <c r="G235" s="293"/>
      <c r="H235" s="293"/>
      <c r="I235" s="85"/>
      <c r="J235" s="25"/>
      <c r="K235" s="17"/>
      <c r="Y235" s="7"/>
      <c r="Z235" s="7"/>
      <c r="AA235" s="7"/>
      <c r="AB235" s="5"/>
      <c r="AC235" s="5"/>
      <c r="AH235" s="7"/>
    </row>
    <row r="236" spans="1:41" ht="18" customHeight="1" x14ac:dyDescent="0.25">
      <c r="A236" s="14"/>
      <c r="B236" s="293" t="s">
        <v>918</v>
      </c>
      <c r="C236" s="293"/>
      <c r="D236" s="293"/>
      <c r="E236" s="293"/>
      <c r="F236" s="293"/>
      <c r="G236" s="293"/>
      <c r="H236" s="293"/>
      <c r="I236" s="85"/>
      <c r="J236" s="25"/>
      <c r="K236" s="17"/>
      <c r="Y236" s="7"/>
      <c r="Z236" s="7"/>
      <c r="AA236" s="7"/>
      <c r="AB236" s="5"/>
      <c r="AC236" s="5"/>
      <c r="AH236" s="7"/>
    </row>
    <row r="237" spans="1:41" ht="18" customHeight="1" x14ac:dyDescent="0.25">
      <c r="A237" s="14"/>
      <c r="B237" s="293" t="s">
        <v>353</v>
      </c>
      <c r="C237" s="293"/>
      <c r="D237" s="293"/>
      <c r="E237" s="293"/>
      <c r="F237" s="293"/>
      <c r="G237" s="293"/>
      <c r="H237" s="293"/>
      <c r="I237" s="85"/>
      <c r="J237" s="25"/>
      <c r="K237" s="17"/>
      <c r="Y237" s="7"/>
      <c r="Z237" s="7"/>
      <c r="AA237" s="7"/>
      <c r="AB237" s="5"/>
      <c r="AC237" s="5"/>
      <c r="AH237" s="7"/>
    </row>
    <row r="238" spans="1:41" ht="18" customHeight="1" x14ac:dyDescent="0.25">
      <c r="A238" s="14"/>
      <c r="B238" s="293" t="s">
        <v>354</v>
      </c>
      <c r="C238" s="293"/>
      <c r="D238" s="293"/>
      <c r="E238" s="293"/>
      <c r="F238" s="293"/>
      <c r="G238" s="293"/>
      <c r="H238" s="293"/>
      <c r="I238" s="85"/>
      <c r="J238" s="25"/>
      <c r="K238" s="17"/>
      <c r="Y238" s="7"/>
      <c r="Z238" s="7"/>
      <c r="AA238" s="7"/>
      <c r="AB238" s="5"/>
      <c r="AC238" s="5"/>
      <c r="AH238" s="7"/>
    </row>
    <row r="239" spans="1:41" ht="18" customHeight="1" x14ac:dyDescent="0.25">
      <c r="A239" s="14"/>
      <c r="B239" s="293" t="s">
        <v>355</v>
      </c>
      <c r="C239" s="293"/>
      <c r="D239" s="293"/>
      <c r="E239" s="293"/>
      <c r="F239" s="293"/>
      <c r="G239" s="293"/>
      <c r="H239" s="293"/>
      <c r="I239" s="85"/>
      <c r="J239" s="25"/>
      <c r="K239" s="17"/>
      <c r="Y239" s="7"/>
      <c r="Z239" s="7"/>
      <c r="AA239" s="7"/>
      <c r="AB239" s="5"/>
      <c r="AC239" s="5"/>
      <c r="AH239" s="7"/>
    </row>
    <row r="240" spans="1:41" ht="18" customHeight="1" x14ac:dyDescent="0.25">
      <c r="A240" s="14"/>
      <c r="B240" s="293" t="s">
        <v>357</v>
      </c>
      <c r="C240" s="293"/>
      <c r="D240" s="293"/>
      <c r="E240" s="293"/>
      <c r="F240" s="293"/>
      <c r="G240" s="293"/>
      <c r="H240" s="293"/>
      <c r="I240" s="85"/>
      <c r="J240" s="25"/>
      <c r="K240" s="17"/>
      <c r="Y240" s="7"/>
      <c r="Z240" s="7"/>
      <c r="AA240" s="7"/>
      <c r="AB240" s="5"/>
      <c r="AC240" s="5"/>
      <c r="AH240" s="7"/>
    </row>
    <row r="241" spans="1:34" ht="18" customHeight="1" x14ac:dyDescent="0.25">
      <c r="A241" s="14"/>
      <c r="B241" s="293" t="s">
        <v>920</v>
      </c>
      <c r="C241" s="293"/>
      <c r="D241" s="293"/>
      <c r="E241" s="293"/>
      <c r="F241" s="293"/>
      <c r="G241" s="293"/>
      <c r="H241" s="293"/>
      <c r="I241" s="85"/>
      <c r="J241" s="25"/>
      <c r="K241" s="17"/>
      <c r="Y241" s="7"/>
      <c r="Z241" s="7"/>
      <c r="AA241" s="7"/>
      <c r="AB241" s="5"/>
      <c r="AC241" s="5"/>
      <c r="AH241" s="7"/>
    </row>
    <row r="242" spans="1:34" ht="18" customHeight="1" x14ac:dyDescent="0.25">
      <c r="A242" s="14"/>
      <c r="B242" s="293" t="s">
        <v>358</v>
      </c>
      <c r="C242" s="293"/>
      <c r="D242" s="293"/>
      <c r="E242" s="293"/>
      <c r="F242" s="293"/>
      <c r="G242" s="293"/>
      <c r="H242" s="293"/>
      <c r="I242" s="85"/>
      <c r="J242" s="25"/>
      <c r="K242" s="17"/>
      <c r="Y242" s="7"/>
      <c r="Z242" s="7"/>
      <c r="AA242" s="7"/>
      <c r="AB242" s="5"/>
      <c r="AC242" s="5"/>
      <c r="AH242" s="7"/>
    </row>
    <row r="243" spans="1:34" ht="18" customHeight="1" x14ac:dyDescent="0.25">
      <c r="A243" s="14"/>
      <c r="B243" s="293" t="s">
        <v>356</v>
      </c>
      <c r="C243" s="293"/>
      <c r="D243" s="293"/>
      <c r="E243" s="293"/>
      <c r="F243" s="293"/>
      <c r="G243" s="293"/>
      <c r="H243" s="293"/>
      <c r="I243" s="85"/>
      <c r="J243" s="25"/>
      <c r="K243" s="17"/>
      <c r="Y243" s="7"/>
      <c r="Z243" s="7"/>
      <c r="AA243" s="7"/>
      <c r="AB243" s="5"/>
      <c r="AC243" s="5"/>
      <c r="AH243" s="7"/>
    </row>
    <row r="244" spans="1:34" ht="18" customHeight="1" x14ac:dyDescent="0.25">
      <c r="A244" s="14"/>
      <c r="B244" s="293" t="s">
        <v>359</v>
      </c>
      <c r="C244" s="293"/>
      <c r="D244" s="293"/>
      <c r="E244" s="293"/>
      <c r="F244" s="293"/>
      <c r="G244" s="293"/>
      <c r="H244" s="293"/>
      <c r="I244" s="85"/>
      <c r="J244" s="25"/>
      <c r="K244" s="17"/>
      <c r="Y244" s="7"/>
      <c r="Z244" s="7"/>
      <c r="AA244" s="7"/>
      <c r="AB244" s="5"/>
      <c r="AC244" s="5"/>
      <c r="AH244" s="7"/>
    </row>
    <row r="245" spans="1:34" ht="9.9499999999999993" customHeight="1" x14ac:dyDescent="0.25">
      <c r="A245" s="14"/>
      <c r="B245" s="84"/>
      <c r="C245" s="84"/>
      <c r="D245" s="85"/>
      <c r="E245" s="85"/>
      <c r="F245" s="85"/>
      <c r="G245" s="85"/>
      <c r="H245" s="85"/>
      <c r="I245" s="85"/>
      <c r="J245" s="85"/>
      <c r="K245" s="17"/>
      <c r="Y245" s="7"/>
      <c r="Z245" s="7"/>
      <c r="AA245" s="7"/>
      <c r="AB245" s="5"/>
      <c r="AC245" s="5"/>
      <c r="AH245" s="7"/>
    </row>
    <row r="246" spans="1:34" ht="18" customHeight="1" x14ac:dyDescent="0.25">
      <c r="A246" s="14"/>
      <c r="B246" s="15" t="s">
        <v>784</v>
      </c>
      <c r="C246" s="15"/>
      <c r="D246" s="85"/>
      <c r="E246" s="85"/>
      <c r="F246" s="85"/>
      <c r="G246" s="85"/>
      <c r="H246" s="85"/>
      <c r="I246" s="85"/>
      <c r="J246" s="85"/>
      <c r="K246" s="17"/>
      <c r="Y246" s="7"/>
      <c r="Z246" s="7"/>
      <c r="AA246" s="7"/>
      <c r="AB246" s="5"/>
      <c r="AC246" s="5"/>
      <c r="AH246" s="7"/>
    </row>
    <row r="247" spans="1:34" ht="18" customHeight="1" x14ac:dyDescent="0.25">
      <c r="A247" s="14"/>
      <c r="B247" s="84" t="s">
        <v>360</v>
      </c>
      <c r="C247" s="84"/>
      <c r="D247" s="280"/>
      <c r="E247" s="280"/>
      <c r="F247" s="280"/>
      <c r="G247" s="280"/>
      <c r="H247" s="280"/>
      <c r="I247" s="280"/>
      <c r="J247" s="280"/>
      <c r="K247" s="17"/>
      <c r="Y247" s="7"/>
      <c r="Z247" s="7"/>
      <c r="AA247" s="7"/>
      <c r="AB247" s="5"/>
      <c r="AC247" s="5"/>
      <c r="AH247" s="7"/>
    </row>
    <row r="248" spans="1:34" ht="18" customHeight="1" x14ac:dyDescent="0.25">
      <c r="A248" s="14"/>
      <c r="B248" s="84" t="s">
        <v>361</v>
      </c>
      <c r="C248" s="84"/>
      <c r="D248" s="280"/>
      <c r="E248" s="280"/>
      <c r="F248" s="280"/>
      <c r="G248" s="280"/>
      <c r="H248" s="280"/>
      <c r="I248" s="280"/>
      <c r="J248" s="280"/>
      <c r="K248" s="17"/>
      <c r="Y248" s="7"/>
      <c r="Z248" s="7"/>
      <c r="AA248" s="7"/>
      <c r="AB248" s="5"/>
      <c r="AC248" s="5"/>
      <c r="AH248" s="7"/>
    </row>
    <row r="249" spans="1:34" ht="18" customHeight="1" x14ac:dyDescent="0.25">
      <c r="A249" s="14"/>
      <c r="B249" s="84" t="s">
        <v>336</v>
      </c>
      <c r="C249" s="84"/>
      <c r="D249" s="280"/>
      <c r="E249" s="280"/>
      <c r="F249" s="280"/>
      <c r="G249" s="280"/>
      <c r="H249" s="280"/>
      <c r="I249" s="280"/>
      <c r="J249" s="280"/>
      <c r="K249" s="17"/>
      <c r="Y249" s="7"/>
      <c r="Z249" s="7"/>
      <c r="AA249" s="7"/>
      <c r="AB249" s="5"/>
      <c r="AC249" s="5"/>
      <c r="AH249" s="7"/>
    </row>
    <row r="250" spans="1:34" ht="18" customHeight="1" x14ac:dyDescent="0.25">
      <c r="A250" s="14"/>
      <c r="B250" s="84" t="s">
        <v>9</v>
      </c>
      <c r="C250" s="84"/>
      <c r="D250" s="280"/>
      <c r="E250" s="280"/>
      <c r="F250" s="280"/>
      <c r="G250" s="280"/>
      <c r="H250" s="280"/>
      <c r="I250" s="280"/>
      <c r="J250" s="280"/>
      <c r="K250" s="17"/>
      <c r="Y250" s="7"/>
      <c r="Z250" s="7"/>
      <c r="AA250" s="7"/>
      <c r="AB250" s="5"/>
      <c r="AC250" s="5"/>
      <c r="AH250" s="7"/>
    </row>
    <row r="251" spans="1:34" ht="9.9499999999999993" customHeight="1" x14ac:dyDescent="0.25">
      <c r="A251" s="19"/>
      <c r="B251" s="20"/>
      <c r="C251" s="20"/>
      <c r="D251" s="20"/>
      <c r="E251" s="20"/>
      <c r="F251" s="20"/>
      <c r="G251" s="20"/>
      <c r="H251" s="20"/>
      <c r="I251" s="20"/>
      <c r="J251" s="20"/>
      <c r="K251" s="21"/>
      <c r="Y251" s="7"/>
      <c r="Z251" s="7"/>
      <c r="AA251" s="7"/>
      <c r="AB251" s="5"/>
      <c r="AC251" s="5"/>
      <c r="AH251" s="7"/>
    </row>
    <row r="252" spans="1:34" ht="9.9499999999999993" customHeight="1" x14ac:dyDescent="0.25">
      <c r="B252" s="142"/>
      <c r="C252" s="142"/>
      <c r="D252" s="95"/>
      <c r="E252" s="95"/>
      <c r="F252" s="95"/>
      <c r="G252" s="95"/>
      <c r="H252" s="95"/>
      <c r="I252" s="95"/>
      <c r="J252" s="95"/>
    </row>
    <row r="253" spans="1:34" ht="9.9499999999999993" customHeight="1" x14ac:dyDescent="0.25">
      <c r="A253" s="11"/>
      <c r="B253" s="12"/>
      <c r="C253" s="12"/>
      <c r="D253" s="12"/>
      <c r="E253" s="12"/>
      <c r="F253" s="12"/>
      <c r="G253" s="12"/>
      <c r="H253" s="12"/>
      <c r="I253" s="12"/>
      <c r="J253" s="12"/>
      <c r="K253" s="13"/>
      <c r="AH253" s="7"/>
    </row>
    <row r="254" spans="1:34" ht="18" customHeight="1" x14ac:dyDescent="0.25">
      <c r="A254" s="14"/>
      <c r="B254" s="15" t="s">
        <v>803</v>
      </c>
      <c r="C254" s="15"/>
      <c r="D254" s="354"/>
      <c r="E254" s="354"/>
      <c r="F254" s="354"/>
      <c r="G254" s="354"/>
      <c r="H254" s="354"/>
      <c r="I254" s="354"/>
      <c r="J254" s="354"/>
      <c r="K254" s="17"/>
      <c r="AH254" s="7"/>
    </row>
    <row r="255" spans="1:34" ht="18" customHeight="1" x14ac:dyDescent="0.25">
      <c r="A255" s="14"/>
      <c r="B255" s="84" t="s">
        <v>338</v>
      </c>
      <c r="C255" s="84"/>
      <c r="D255" s="350"/>
      <c r="E255" s="350"/>
      <c r="F255" s="350"/>
      <c r="G255" s="350"/>
      <c r="H255" s="350"/>
      <c r="I255" s="350"/>
      <c r="J255" s="350"/>
      <c r="K255" s="17"/>
      <c r="AH255" s="7"/>
    </row>
    <row r="256" spans="1:34" ht="18" customHeight="1" x14ac:dyDescent="0.25">
      <c r="A256" s="14"/>
      <c r="B256" s="84" t="s">
        <v>781</v>
      </c>
      <c r="C256" s="84"/>
      <c r="D256" s="350"/>
      <c r="E256" s="350"/>
      <c r="F256" s="350"/>
      <c r="G256" s="350"/>
      <c r="H256" s="350"/>
      <c r="I256" s="350"/>
      <c r="J256" s="350"/>
      <c r="K256" s="17"/>
      <c r="AH256" s="7"/>
    </row>
    <row r="257" spans="1:41" ht="18" customHeight="1" x14ac:dyDescent="0.25">
      <c r="A257" s="14"/>
      <c r="B257" s="84" t="s">
        <v>340</v>
      </c>
      <c r="C257" s="84"/>
      <c r="D257" s="351"/>
      <c r="E257" s="352"/>
      <c r="F257" s="352"/>
      <c r="G257" s="352"/>
      <c r="H257" s="352"/>
      <c r="I257" s="352"/>
      <c r="J257" s="353"/>
      <c r="K257" s="17"/>
      <c r="AH257" s="7"/>
    </row>
    <row r="258" spans="1:41" ht="60" customHeight="1" x14ac:dyDescent="0.25">
      <c r="A258" s="14"/>
      <c r="B258" s="84" t="s">
        <v>341</v>
      </c>
      <c r="C258" s="84"/>
      <c r="D258" s="350"/>
      <c r="E258" s="350"/>
      <c r="F258" s="350"/>
      <c r="G258" s="350"/>
      <c r="H258" s="350"/>
      <c r="I258" s="350"/>
      <c r="J258" s="350"/>
      <c r="K258" s="17"/>
      <c r="AH258" s="7"/>
    </row>
    <row r="259" spans="1:41" ht="9.9499999999999993" customHeight="1" x14ac:dyDescent="0.25">
      <c r="A259" s="14"/>
      <c r="B259" s="84"/>
      <c r="C259" s="84"/>
      <c r="D259" s="85"/>
      <c r="E259" s="85"/>
      <c r="F259" s="85"/>
      <c r="G259" s="85"/>
      <c r="H259" s="85"/>
      <c r="I259" s="85"/>
      <c r="J259" s="85"/>
      <c r="K259" s="17"/>
      <c r="AH259" s="7"/>
    </row>
    <row r="260" spans="1:41" ht="18" customHeight="1" x14ac:dyDescent="0.25">
      <c r="A260" s="14"/>
      <c r="B260" s="15" t="s">
        <v>342</v>
      </c>
      <c r="C260" s="15"/>
      <c r="D260" s="344" t="s">
        <v>780</v>
      </c>
      <c r="E260" s="344"/>
      <c r="F260" s="344"/>
      <c r="G260" s="85"/>
      <c r="H260" s="43"/>
      <c r="I260" s="85"/>
      <c r="J260" s="43" t="s">
        <v>325</v>
      </c>
      <c r="K260" s="17"/>
      <c r="Y260" s="7"/>
      <c r="Z260" s="7"/>
      <c r="AA260" s="7"/>
      <c r="AB260" s="5"/>
      <c r="AC260" s="5"/>
      <c r="AH260" s="7"/>
    </row>
    <row r="261" spans="1:41" ht="18" customHeight="1" x14ac:dyDescent="0.25">
      <c r="A261" s="14"/>
      <c r="B261" s="84" t="s">
        <v>343</v>
      </c>
      <c r="C261" s="154" t="s">
        <v>345</v>
      </c>
      <c r="D261" s="121"/>
      <c r="E261" s="161" t="s">
        <v>346</v>
      </c>
      <c r="F261" s="121"/>
      <c r="G261" s="85"/>
      <c r="H261" s="23"/>
      <c r="I261" s="85"/>
      <c r="J261" s="153">
        <f>ROUND(((F261-D261)/30.4),0)</f>
        <v>0</v>
      </c>
      <c r="K261" s="17"/>
      <c r="P261" s="125"/>
      <c r="Q261" s="125"/>
      <c r="R261" s="126"/>
      <c r="S261" s="126"/>
      <c r="T261" s="126"/>
      <c r="U261" s="126"/>
      <c r="V261" s="126"/>
      <c r="W261" s="126"/>
      <c r="X261" s="126"/>
      <c r="Y261" s="126"/>
      <c r="Z261" s="126"/>
      <c r="AA261" s="126"/>
      <c r="AB261" s="127"/>
      <c r="AC261" s="127"/>
      <c r="AD261" s="126"/>
      <c r="AE261" s="126"/>
      <c r="AH261" s="7"/>
    </row>
    <row r="262" spans="1:41" ht="9.9499999999999993" customHeight="1" x14ac:dyDescent="0.25">
      <c r="A262" s="14"/>
      <c r="B262" s="84"/>
      <c r="C262" s="154"/>
      <c r="D262" s="92"/>
      <c r="E262" s="160"/>
      <c r="F262" s="92"/>
      <c r="G262" s="85"/>
      <c r="H262" s="23"/>
      <c r="I262" s="85"/>
      <c r="J262" s="85"/>
      <c r="K262" s="17"/>
      <c r="P262" s="125"/>
      <c r="Q262" s="125"/>
      <c r="R262" s="126"/>
      <c r="S262" s="126"/>
      <c r="T262" s="126"/>
      <c r="U262" s="126"/>
      <c r="V262" s="126"/>
      <c r="W262" s="126"/>
      <c r="X262" s="126"/>
      <c r="Y262" s="126"/>
      <c r="Z262" s="126"/>
      <c r="AA262" s="126"/>
      <c r="AB262" s="127"/>
      <c r="AC262" s="127"/>
      <c r="AD262" s="126"/>
      <c r="AE262" s="126"/>
      <c r="AH262" s="7"/>
    </row>
    <row r="263" spans="1:41" ht="18" customHeight="1" x14ac:dyDescent="0.25">
      <c r="A263" s="14"/>
      <c r="B263" s="84" t="s">
        <v>350</v>
      </c>
      <c r="C263" s="154"/>
      <c r="D263" s="345" t="s">
        <v>349</v>
      </c>
      <c r="E263" s="346"/>
      <c r="F263" s="25"/>
      <c r="G263" s="85"/>
      <c r="H263" s="347" t="s">
        <v>1199</v>
      </c>
      <c r="I263" s="348"/>
      <c r="J263" s="25"/>
      <c r="K263" s="17"/>
      <c r="P263" s="125"/>
      <c r="Q263" s="125"/>
      <c r="R263" s="129"/>
      <c r="S263" s="126"/>
      <c r="T263" s="126"/>
      <c r="U263" s="126"/>
      <c r="V263" s="126"/>
      <c r="W263" s="126"/>
      <c r="X263" s="126"/>
      <c r="Y263" s="126"/>
      <c r="Z263" s="126"/>
      <c r="AA263" s="126"/>
      <c r="AB263" s="127"/>
      <c r="AC263" s="127"/>
      <c r="AD263" s="126"/>
      <c r="AE263" s="126"/>
      <c r="AH263" s="7"/>
    </row>
    <row r="264" spans="1:41" ht="18" customHeight="1" x14ac:dyDescent="0.25">
      <c r="A264" s="14"/>
      <c r="B264" s="84" t="s">
        <v>1200</v>
      </c>
      <c r="C264" s="154"/>
      <c r="D264" s="345"/>
      <c r="E264" s="346"/>
      <c r="F264" s="25"/>
      <c r="G264" s="85"/>
      <c r="H264" s="349"/>
      <c r="I264" s="348"/>
      <c r="J264" s="25"/>
      <c r="K264" s="17"/>
      <c r="P264" s="125"/>
      <c r="Q264" s="125"/>
      <c r="R264" s="128"/>
      <c r="S264" s="126"/>
      <c r="T264" s="126"/>
      <c r="U264" s="126"/>
      <c r="V264" s="126"/>
      <c r="W264" s="126"/>
      <c r="X264" s="126"/>
      <c r="Y264" s="126"/>
      <c r="Z264" s="126"/>
      <c r="AA264" s="126"/>
      <c r="AB264" s="127"/>
      <c r="AC264" s="127"/>
      <c r="AD264" s="126"/>
      <c r="AE264" s="126"/>
      <c r="AH264" s="7"/>
    </row>
    <row r="265" spans="1:41" ht="18" customHeight="1" x14ac:dyDescent="0.25">
      <c r="A265" s="14"/>
      <c r="B265" s="293" t="s">
        <v>782</v>
      </c>
      <c r="C265" s="293"/>
      <c r="D265" s="293"/>
      <c r="E265" s="293"/>
      <c r="F265" s="293"/>
      <c r="G265" s="293"/>
      <c r="H265" s="293"/>
      <c r="I265" s="313"/>
      <c r="J265" s="25"/>
      <c r="K265" s="17"/>
      <c r="P265" s="125"/>
      <c r="Q265" s="125"/>
      <c r="R265" s="126"/>
      <c r="S265" s="126"/>
      <c r="T265" s="126"/>
      <c r="U265" s="126"/>
      <c r="V265" s="126"/>
      <c r="W265" s="126"/>
      <c r="X265" s="126"/>
      <c r="Y265" s="126"/>
      <c r="Z265" s="126"/>
      <c r="AA265" s="126"/>
      <c r="AB265" s="127"/>
      <c r="AC265" s="127"/>
      <c r="AD265" s="126"/>
      <c r="AE265" s="126"/>
      <c r="AH265" s="7"/>
    </row>
    <row r="266" spans="1:41" ht="9.9499999999999993" customHeight="1" x14ac:dyDescent="0.25">
      <c r="A266" s="14"/>
      <c r="B266" s="154"/>
      <c r="C266" s="154"/>
      <c r="D266" s="154"/>
      <c r="E266" s="154"/>
      <c r="F266" s="154"/>
      <c r="G266" s="154"/>
      <c r="H266" s="154"/>
      <c r="I266" s="154"/>
      <c r="J266" s="28"/>
      <c r="K266" s="17"/>
      <c r="Y266" s="7"/>
      <c r="Z266" s="7"/>
      <c r="AA266" s="7"/>
      <c r="AB266" s="5"/>
      <c r="AC266" s="5"/>
      <c r="AH266" s="7"/>
    </row>
    <row r="267" spans="1:41" ht="18" customHeight="1" x14ac:dyDescent="0.25">
      <c r="A267" s="14"/>
      <c r="B267" s="293" t="s">
        <v>1322</v>
      </c>
      <c r="C267" s="293"/>
      <c r="D267" s="293"/>
      <c r="E267" s="293"/>
      <c r="F267" s="293"/>
      <c r="G267" s="293"/>
      <c r="H267" s="293"/>
      <c r="I267" s="313"/>
      <c r="J267" s="25"/>
      <c r="K267" s="17"/>
      <c r="M267" s="308" t="s">
        <v>11</v>
      </c>
      <c r="N267" s="308"/>
      <c r="O267" s="308"/>
      <c r="P267" s="308"/>
      <c r="Q267" s="308"/>
      <c r="R267" s="308"/>
      <c r="S267" s="336" t="s">
        <v>45</v>
      </c>
      <c r="T267" s="336"/>
      <c r="U267" s="336"/>
      <c r="V267" s="336"/>
      <c r="W267" s="336"/>
      <c r="X267" s="336"/>
      <c r="Y267" s="337" t="s">
        <v>42</v>
      </c>
      <c r="Z267" s="338"/>
      <c r="AA267" s="338"/>
      <c r="AB267" s="338"/>
      <c r="AC267" s="338"/>
      <c r="AD267" s="339"/>
      <c r="AE267" s="134"/>
      <c r="AF267" s="308" t="s">
        <v>44</v>
      </c>
      <c r="AG267" s="308"/>
      <c r="AH267" s="308"/>
      <c r="AI267" s="7"/>
      <c r="AJ267" s="337" t="s">
        <v>2</v>
      </c>
      <c r="AK267" s="339"/>
      <c r="AM267" s="362" t="s">
        <v>255</v>
      </c>
      <c r="AN267" s="7"/>
      <c r="AO267" s="362" t="s">
        <v>256</v>
      </c>
    </row>
    <row r="268" spans="1:41" ht="18" customHeight="1" x14ac:dyDescent="0.25">
      <c r="A268" s="14"/>
      <c r="B268" s="293" t="s">
        <v>351</v>
      </c>
      <c r="C268" s="293"/>
      <c r="D268" s="293"/>
      <c r="E268" s="293"/>
      <c r="F268" s="293"/>
      <c r="G268" s="293"/>
      <c r="H268" s="293"/>
      <c r="I268" s="313"/>
      <c r="J268" s="25"/>
      <c r="K268" s="17"/>
      <c r="M268" s="340" t="s">
        <v>7</v>
      </c>
      <c r="N268" s="341"/>
      <c r="O268" s="340" t="s">
        <v>6</v>
      </c>
      <c r="P268" s="341"/>
      <c r="Q268" s="337" t="s">
        <v>5</v>
      </c>
      <c r="R268" s="339"/>
      <c r="S268" s="337" t="s">
        <v>7</v>
      </c>
      <c r="T268" s="339"/>
      <c r="U268" s="337" t="s">
        <v>6</v>
      </c>
      <c r="V268" s="339"/>
      <c r="W268" s="337" t="s">
        <v>5</v>
      </c>
      <c r="X268" s="339"/>
      <c r="Y268" s="337" t="s">
        <v>7</v>
      </c>
      <c r="Z268" s="339"/>
      <c r="AA268" s="342" t="s">
        <v>6</v>
      </c>
      <c r="AB268" s="343"/>
      <c r="AC268" s="337" t="s">
        <v>5</v>
      </c>
      <c r="AD268" s="339"/>
      <c r="AE268" s="134"/>
      <c r="AF268" s="159" t="s">
        <v>7</v>
      </c>
      <c r="AG268" s="159" t="s">
        <v>6</v>
      </c>
      <c r="AH268" s="159" t="s">
        <v>5</v>
      </c>
      <c r="AI268" s="7"/>
      <c r="AJ268" s="159" t="s">
        <v>7</v>
      </c>
      <c r="AK268" s="159" t="s">
        <v>6</v>
      </c>
      <c r="AM268" s="363"/>
      <c r="AN268" s="7"/>
      <c r="AO268" s="363"/>
    </row>
    <row r="269" spans="1:41" ht="9.9499999999999993" customHeight="1" x14ac:dyDescent="0.25">
      <c r="A269" s="14"/>
      <c r="B269" s="16"/>
      <c r="C269" s="16"/>
      <c r="D269" s="16"/>
      <c r="E269" s="16"/>
      <c r="F269" s="16"/>
      <c r="G269" s="16"/>
      <c r="H269" s="16"/>
      <c r="I269" s="16"/>
      <c r="J269" s="16"/>
      <c r="K269" s="17"/>
      <c r="S269" s="7"/>
      <c r="T269" s="7"/>
      <c r="U269" s="7"/>
      <c r="V269" s="7"/>
      <c r="W269" s="7"/>
      <c r="X269" s="7"/>
      <c r="Y269" s="7"/>
      <c r="Z269" s="7"/>
      <c r="AA269" s="7"/>
      <c r="AB269" s="131"/>
      <c r="AC269" s="131"/>
      <c r="AD269" s="7"/>
      <c r="AE269" s="7"/>
      <c r="AH269" s="7"/>
      <c r="AI269" s="7"/>
      <c r="AJ269" s="7"/>
      <c r="AK269" s="7"/>
      <c r="AM269" s="7"/>
      <c r="AN269" s="7"/>
      <c r="AO269" s="7"/>
    </row>
    <row r="270" spans="1:41" ht="18" customHeight="1" x14ac:dyDescent="0.25">
      <c r="A270" s="14"/>
      <c r="B270" s="15" t="s">
        <v>799</v>
      </c>
      <c r="C270" s="15"/>
      <c r="D270" s="344" t="s">
        <v>780</v>
      </c>
      <c r="E270" s="344"/>
      <c r="F270" s="344"/>
      <c r="G270" s="16"/>
      <c r="H270" s="24" t="s">
        <v>347</v>
      </c>
      <c r="I270" s="16"/>
      <c r="J270" s="22" t="s">
        <v>348</v>
      </c>
      <c r="K270" s="17"/>
      <c r="M270" s="355">
        <f>IF(F263&gt;=F264,F263,F264)</f>
        <v>0</v>
      </c>
      <c r="N270" s="355"/>
      <c r="O270" s="355"/>
      <c r="P270" s="355"/>
      <c r="Q270" s="355"/>
      <c r="R270" s="355"/>
      <c r="S270" s="132"/>
      <c r="T270" s="132"/>
      <c r="U270" s="132"/>
      <c r="V270" s="132"/>
      <c r="W270" s="132"/>
      <c r="X270" s="132"/>
      <c r="Y270" s="31"/>
      <c r="Z270" s="31"/>
      <c r="AA270" s="31"/>
      <c r="AB270" s="133"/>
      <c r="AC270" s="133"/>
      <c r="AD270" s="31"/>
      <c r="AE270" s="7"/>
      <c r="AH270" s="7"/>
      <c r="AI270" s="7"/>
      <c r="AJ270" s="138"/>
      <c r="AK270" s="138"/>
      <c r="AM270" s="7"/>
      <c r="AN270" s="7"/>
      <c r="AO270" s="7"/>
    </row>
    <row r="271" spans="1:41" ht="18" customHeight="1" x14ac:dyDescent="0.25">
      <c r="A271" s="14"/>
      <c r="B271" s="93"/>
      <c r="C271" s="154" t="s">
        <v>345</v>
      </c>
      <c r="D271" s="121"/>
      <c r="E271" s="161" t="s">
        <v>346</v>
      </c>
      <c r="F271" s="121"/>
      <c r="G271" s="161"/>
      <c r="H271" s="25"/>
      <c r="I271" s="158"/>
      <c r="J271" s="153" t="str">
        <f>IFERROR(ROUND(H271/((F271-D271)/30.4),0),"")</f>
        <v/>
      </c>
      <c r="K271" s="17"/>
      <c r="M271" s="130">
        <f>((($M270-$M$422)/($M$421-$M$422))*0.5+1)</f>
        <v>-0.25</v>
      </c>
      <c r="N271" s="136">
        <f>IF($M271&gt;1.5,1.5,IF($M271&lt;0.5,0,$M271))</f>
        <v>0</v>
      </c>
      <c r="O271" s="130">
        <f>((($M270-$O$422)/($O$421-$O$422))*0.5+1)</f>
        <v>-0.75</v>
      </c>
      <c r="P271" s="136">
        <f>IF($O271&gt;1.5,1.5,IF($O271&lt;0.5,0,$O271))</f>
        <v>0</v>
      </c>
      <c r="Q271" s="130">
        <f>((($M270-$Q$422)/($Q$421-$Q$422))*0.5+1)</f>
        <v>-0.5</v>
      </c>
      <c r="R271" s="136">
        <f>IF($Q271&gt;1.5,1.5,IF($Q271&lt;0.5,0,$Q271))</f>
        <v>0</v>
      </c>
      <c r="S271" s="130">
        <f>((($H271-$S$422)/($S$421-$S$422))*0.5+1)</f>
        <v>-1</v>
      </c>
      <c r="T271" s="136">
        <f>IF($S271&gt;1.5,1.5,IF($S271&lt;0.5,0,$S271))</f>
        <v>0</v>
      </c>
      <c r="U271" s="130">
        <f>((($H271-$U$422)/($U$421-$U$422))*0.5+1)</f>
        <v>-0.75</v>
      </c>
      <c r="V271" s="136">
        <f>IF($U271&gt;1.5,1.5,IF($U271&lt;0.5,0,$U271))</f>
        <v>0</v>
      </c>
      <c r="W271" s="130">
        <f>((($H271-$W$422)/($W$421-$W$422))*0.5+1)</f>
        <v>-1.4</v>
      </c>
      <c r="X271" s="136">
        <f>IF($W271&gt;1.5,1.5,IF($W271&lt;0.5,0,$W271))</f>
        <v>0</v>
      </c>
      <c r="Y271" s="130">
        <f>((($J265-$Y$422)/($Y$421-$Y$422))*0.5+1)</f>
        <v>-0.25</v>
      </c>
      <c r="Z271" s="136">
        <f>IF($Y271&gt;1.5,1.5,IF($Y271&lt;0.5,0,$Y271))</f>
        <v>0</v>
      </c>
      <c r="AA271" s="130">
        <f>((($J265-$AA$422)/($AA$421-$AA$422))*0.5+1)</f>
        <v>0</v>
      </c>
      <c r="AB271" s="136">
        <f>IF($AA271&gt;1.5,1.5,IF($AA271&lt;0.5,0,$AA271))</f>
        <v>0</v>
      </c>
      <c r="AC271" s="130">
        <f>((($J265-$AC$422)/($AC$421-$AC$422))*0.5+1)</f>
        <v>0</v>
      </c>
      <c r="AD271" s="136">
        <f>IF($AC271&gt;1.5,1.5,IF($AC271&lt;0.5,0,$AC271))</f>
        <v>0</v>
      </c>
      <c r="AE271" s="135"/>
      <c r="AF271" s="137">
        <f>IF(AND($AJ271=1,PRODUCT(N271,T271,Z271)&gt;=1,$J275&gt;=$AG$422),1,0)</f>
        <v>0</v>
      </c>
      <c r="AG271" s="137">
        <f>IF(AND($AK271=1,PRODUCT(P271,V271,AB271)&gt;=1,$J275&gt;=$AG$421),1,0)</f>
        <v>0</v>
      </c>
      <c r="AH271" s="137">
        <f>IF(AND($B271="Chef de projet",PRODUCT(R271,X271,AD271)&gt;=1,$J275&gt;=$AG$420),1,0)</f>
        <v>0</v>
      </c>
      <c r="AI271" s="7"/>
      <c r="AJ271" s="147">
        <f>IF(OR($B271="Chef de projet",$B271="Co-responsable du projet",$B271="Chef de projet partiel",$B271="Chef de projet suppléant"),1,0)</f>
        <v>0</v>
      </c>
      <c r="AK271" s="147">
        <f>IF(OR($B271="Chef de projet",$B271="Co-responsable du projet",$B271="Chef de projet partiel"),1,0)</f>
        <v>0</v>
      </c>
      <c r="AM271" s="159">
        <f>IF(AND(F264&gt;=M$427,H271&gt;=O$427,J265&gt;=Q$427,AO271&gt;=S$427,J275&gt;=U$427),1,0)</f>
        <v>0</v>
      </c>
      <c r="AN271" s="7"/>
      <c r="AO271" s="147">
        <f>IF(F271="",0,DATEDIF(D271,F271,"m")+1)</f>
        <v>0</v>
      </c>
    </row>
    <row r="272" spans="1:41" ht="18" customHeight="1" x14ac:dyDescent="0.25">
      <c r="A272" s="14"/>
      <c r="B272" s="93"/>
      <c r="C272" s="154" t="s">
        <v>345</v>
      </c>
      <c r="D272" s="121"/>
      <c r="E272" s="161" t="s">
        <v>346</v>
      </c>
      <c r="F272" s="121"/>
      <c r="G272" s="161"/>
      <c r="H272" s="25"/>
      <c r="I272" s="158"/>
      <c r="J272" s="153" t="str">
        <f t="shared" ref="J272:J273" si="60">IFERROR(ROUND(H272/((F272-D272)/30.4),0),"")</f>
        <v/>
      </c>
      <c r="K272" s="17"/>
      <c r="M272" s="130">
        <f>((($M270-$M$422)/($M$421-$M$422))*0.5+1)</f>
        <v>-0.25</v>
      </c>
      <c r="N272" s="136">
        <f t="shared" ref="N272:N273" si="61">IF($M272&gt;1.5,1.5,IF($M272&lt;0.5,0,$M272))</f>
        <v>0</v>
      </c>
      <c r="O272" s="130">
        <f>((($M270-$O$422)/($O$421-$O$422))*0.5+1)</f>
        <v>-0.75</v>
      </c>
      <c r="P272" s="136">
        <f t="shared" ref="P272:P273" si="62">IF($O272&gt;1.5,1.5,IF($O272&lt;0.5,0,$O272))</f>
        <v>0</v>
      </c>
      <c r="Q272" s="130">
        <f>((($M270-$Q$422)/($Q$421-$Q$422))*0.5+1)</f>
        <v>-0.5</v>
      </c>
      <c r="R272" s="136">
        <f t="shared" ref="R272:R273" si="63">IF($Q272&gt;1.5,1.5,IF($Q272&lt;0.5,0,$Q272))</f>
        <v>0</v>
      </c>
      <c r="S272" s="130">
        <f>((($H272-$S$422)/($S$421-$S$422))*0.5+1)</f>
        <v>-1</v>
      </c>
      <c r="T272" s="136">
        <f t="shared" ref="T272:T273" si="64">IF($S272&gt;1.5,1.5,IF($S272&lt;0.5,0,$S272))</f>
        <v>0</v>
      </c>
      <c r="U272" s="130">
        <f>((($H272-$U$422)/($U$421-$U$422))*0.5+1)</f>
        <v>-0.75</v>
      </c>
      <c r="V272" s="136">
        <f t="shared" ref="V272:V273" si="65">IF($U272&gt;1.5,1.5,IF($U272&lt;0.5,0,$U272))</f>
        <v>0</v>
      </c>
      <c r="W272" s="130">
        <f>((($H272-$W$422)/($W$421-$W$422))*0.5+1)</f>
        <v>-1.4</v>
      </c>
      <c r="X272" s="136">
        <f t="shared" ref="X272:X273" si="66">IF($W272&gt;1.5,1.5,IF($W272&lt;0.5,0,$W272))</f>
        <v>0</v>
      </c>
      <c r="Y272" s="130">
        <f>((($J265-$Y$422)/($Y$421-$Y$422))*0.5+1)</f>
        <v>-0.25</v>
      </c>
      <c r="Z272" s="136">
        <f t="shared" ref="Z272:Z273" si="67">IF($Y272&gt;1.5,1.5,IF($Y272&lt;0.5,0,$Y272))</f>
        <v>0</v>
      </c>
      <c r="AA272" s="130">
        <f>((($J265-$AA$422)/($AA$421-$AA$422))*0.5+1)</f>
        <v>0</v>
      </c>
      <c r="AB272" s="136">
        <f t="shared" ref="AB272:AB273" si="68">IF($AA272&gt;1.5,1.5,IF($AA272&lt;0.5,0,$AA272))</f>
        <v>0</v>
      </c>
      <c r="AC272" s="130">
        <f>((($J265-$AC$422)/($AC$421-$AC$422))*0.5+1)</f>
        <v>0</v>
      </c>
      <c r="AD272" s="136">
        <f t="shared" ref="AD272:AD273" si="69">IF($AC272&gt;1.5,1.5,IF($AC272&lt;0.5,0,$AC272))</f>
        <v>0</v>
      </c>
      <c r="AE272" s="135"/>
      <c r="AF272" s="137">
        <f>IF(AND($AJ272=1,PRODUCT(N272,T272,Z272)&gt;=1,$J275&gt;=$AG$422),1,0)</f>
        <v>0</v>
      </c>
      <c r="AG272" s="137">
        <f>IF(AND($AK272=1,PRODUCT(P272,V272,AB272)&gt;=1,$J275&gt;=$AG$421),1,0)</f>
        <v>0</v>
      </c>
      <c r="AH272" s="137">
        <f>IF(AND($B272="Chef de projet",PRODUCT(R272,X272,AD272)&gt;=1,$J275&gt;=$AG$420),1,0)</f>
        <v>0</v>
      </c>
      <c r="AI272" s="7"/>
      <c r="AJ272" s="147">
        <f>IF(OR($B272="Chef de projet",$B272="Co-responsable du projet",$B272="Chef de projet partiel",$B272="Chef de projet suppléant"),1,0)</f>
        <v>0</v>
      </c>
      <c r="AK272" s="147">
        <f>IF(OR($B272="Chef de projet",$B272="Co-responsable du projet",$B272="Chef de projet partiel"),1,0)</f>
        <v>0</v>
      </c>
      <c r="AM272" s="159">
        <f>IF(AND(F264&gt;=M$427,H272&gt;=O$427,J265&gt;=Q$427,AO272&gt;=S$427,J275&gt;=U$427),1,0)</f>
        <v>0</v>
      </c>
      <c r="AN272" s="7"/>
      <c r="AO272" s="147">
        <f>IF(F272="",0,DATEDIF(D272,F272,"m")+1)</f>
        <v>0</v>
      </c>
    </row>
    <row r="273" spans="1:41" ht="18" customHeight="1" x14ac:dyDescent="0.25">
      <c r="A273" s="14"/>
      <c r="B273" s="93"/>
      <c r="C273" s="154" t="s">
        <v>345</v>
      </c>
      <c r="D273" s="121"/>
      <c r="E273" s="161" t="s">
        <v>346</v>
      </c>
      <c r="F273" s="121"/>
      <c r="G273" s="161"/>
      <c r="H273" s="25"/>
      <c r="I273" s="158"/>
      <c r="J273" s="153" t="str">
        <f t="shared" si="60"/>
        <v/>
      </c>
      <c r="K273" s="17"/>
      <c r="M273" s="130">
        <f>((($M270-$M$422)/($M$421-$M$422))*0.5+1)</f>
        <v>-0.25</v>
      </c>
      <c r="N273" s="136">
        <f t="shared" si="61"/>
        <v>0</v>
      </c>
      <c r="O273" s="130">
        <f>((($M270-$O$422)/($O$421-$O$422))*0.5+1)</f>
        <v>-0.75</v>
      </c>
      <c r="P273" s="136">
        <f t="shared" si="62"/>
        <v>0</v>
      </c>
      <c r="Q273" s="130">
        <f>((($M270-$Q$422)/($Q$421-$Q$422))*0.5+1)</f>
        <v>-0.5</v>
      </c>
      <c r="R273" s="136">
        <f t="shared" si="63"/>
        <v>0</v>
      </c>
      <c r="S273" s="130">
        <f>((($H273-$S$422)/($S$421-$S$422))*0.5+1)</f>
        <v>-1</v>
      </c>
      <c r="T273" s="136">
        <f t="shared" si="64"/>
        <v>0</v>
      </c>
      <c r="U273" s="130">
        <f>((($H273-$U$422)/($U$421-$U$422))*0.5+1)</f>
        <v>-0.75</v>
      </c>
      <c r="V273" s="136">
        <f t="shared" si="65"/>
        <v>0</v>
      </c>
      <c r="W273" s="130">
        <f>((($H273-$W$422)/($W$421-$W$422))*0.5+1)</f>
        <v>-1.4</v>
      </c>
      <c r="X273" s="136">
        <f t="shared" si="66"/>
        <v>0</v>
      </c>
      <c r="Y273" s="130">
        <f>((($J265-$Y$422)/($Y$421-$Y$422))*0.5+1)</f>
        <v>-0.25</v>
      </c>
      <c r="Z273" s="136">
        <f t="shared" si="67"/>
        <v>0</v>
      </c>
      <c r="AA273" s="130">
        <f>((($J265-$AA$422)/($AA$421-$AA$422))*0.5+1)</f>
        <v>0</v>
      </c>
      <c r="AB273" s="136">
        <f t="shared" si="68"/>
        <v>0</v>
      </c>
      <c r="AC273" s="130">
        <f>((($J265-$AC$422)/($AC$421-$AC$422))*0.5+1)</f>
        <v>0</v>
      </c>
      <c r="AD273" s="136">
        <f t="shared" si="69"/>
        <v>0</v>
      </c>
      <c r="AE273" s="135"/>
      <c r="AF273" s="137">
        <f>IF(AND($AJ273=1,PRODUCT(N273,T273,Z273)&gt;=1,$J275&gt;=$AG$422),1,0)</f>
        <v>0</v>
      </c>
      <c r="AG273" s="137">
        <f>IF(AND($AK273=1,PRODUCT(P273,V273,AB273)&gt;=1,$J275&gt;=$AG$421),1,0)</f>
        <v>0</v>
      </c>
      <c r="AH273" s="137">
        <f>IF(AND($B273="Chef de projet",PRODUCT(R273,X273,AD273)&gt;=1,$J275&gt;=$AG$420),1,0)</f>
        <v>0</v>
      </c>
      <c r="AI273" s="7"/>
      <c r="AJ273" s="147">
        <f>IF(OR($B273="Chef de projet",$B273="Co-responsable du projet",$B273="Chef de projet partiel",$B273="Chef de projet suppléant"),1,0)</f>
        <v>0</v>
      </c>
      <c r="AK273" s="147">
        <f>IF(OR($B273="Chef de projet",$B273="Co-responsable du projet",$B273="Chef de projet partiel"),1,0)</f>
        <v>0</v>
      </c>
      <c r="AM273" s="159">
        <f>IF(AND(F264&gt;=M$427,H273&gt;=O$427,J265&gt;=Q$427,AO273&gt;=S$427,J275&gt;=U$427),1,0)</f>
        <v>0</v>
      </c>
      <c r="AN273" s="7"/>
      <c r="AO273" s="147">
        <f>IF(F273="",0,DATEDIF(D273,F273,"m")+1)</f>
        <v>0</v>
      </c>
    </row>
    <row r="274" spans="1:41" ht="9.9499999999999993" customHeight="1" x14ac:dyDescent="0.25">
      <c r="A274" s="14"/>
      <c r="B274" s="84"/>
      <c r="C274" s="84"/>
      <c r="D274" s="152"/>
      <c r="E274" s="85"/>
      <c r="F274" s="85"/>
      <c r="G274" s="85"/>
      <c r="H274" s="85"/>
      <c r="I274" s="85"/>
      <c r="J274" s="85"/>
      <c r="K274" s="17"/>
      <c r="Y274" s="7"/>
      <c r="Z274" s="7"/>
      <c r="AA274" s="7"/>
      <c r="AB274" s="5"/>
      <c r="AC274" s="5"/>
      <c r="AH274" s="7"/>
    </row>
    <row r="275" spans="1:41" ht="18" customHeight="1" x14ac:dyDescent="0.25">
      <c r="A275" s="14"/>
      <c r="B275" s="278" t="s">
        <v>1196</v>
      </c>
      <c r="C275" s="278"/>
      <c r="D275" s="278"/>
      <c r="E275" s="278"/>
      <c r="F275" s="278"/>
      <c r="G275" s="278"/>
      <c r="H275" s="278"/>
      <c r="I275" s="85"/>
      <c r="J275" s="153">
        <f>SUM(J276:J285)</f>
        <v>0</v>
      </c>
      <c r="K275" s="17"/>
      <c r="Y275" s="7"/>
      <c r="Z275" s="7"/>
      <c r="AA275" s="7"/>
      <c r="AB275" s="5"/>
      <c r="AC275" s="5"/>
      <c r="AH275" s="7"/>
    </row>
    <row r="276" spans="1:41" ht="18" customHeight="1" x14ac:dyDescent="0.25">
      <c r="A276" s="14"/>
      <c r="B276" s="293" t="s">
        <v>352</v>
      </c>
      <c r="C276" s="293"/>
      <c r="D276" s="293"/>
      <c r="E276" s="293"/>
      <c r="F276" s="293"/>
      <c r="G276" s="293"/>
      <c r="H276" s="293"/>
      <c r="I276" s="85"/>
      <c r="J276" s="25"/>
      <c r="K276" s="17"/>
      <c r="Y276" s="7"/>
      <c r="Z276" s="7"/>
      <c r="AA276" s="7"/>
      <c r="AB276" s="5"/>
      <c r="AC276" s="5"/>
      <c r="AH276" s="7"/>
    </row>
    <row r="277" spans="1:41" ht="18" customHeight="1" x14ac:dyDescent="0.25">
      <c r="A277" s="14"/>
      <c r="B277" s="293" t="s">
        <v>918</v>
      </c>
      <c r="C277" s="293"/>
      <c r="D277" s="293"/>
      <c r="E277" s="293"/>
      <c r="F277" s="293"/>
      <c r="G277" s="293"/>
      <c r="H277" s="293"/>
      <c r="I277" s="85"/>
      <c r="J277" s="25"/>
      <c r="K277" s="17"/>
      <c r="Y277" s="7"/>
      <c r="Z277" s="7"/>
      <c r="AA277" s="7"/>
      <c r="AB277" s="5"/>
      <c r="AC277" s="5"/>
      <c r="AH277" s="7"/>
    </row>
    <row r="278" spans="1:41" ht="18" customHeight="1" x14ac:dyDescent="0.25">
      <c r="A278" s="14"/>
      <c r="B278" s="293" t="s">
        <v>353</v>
      </c>
      <c r="C278" s="293"/>
      <c r="D278" s="293"/>
      <c r="E278" s="293"/>
      <c r="F278" s="293"/>
      <c r="G278" s="293"/>
      <c r="H278" s="293"/>
      <c r="I278" s="85"/>
      <c r="J278" s="25"/>
      <c r="K278" s="17"/>
      <c r="Y278" s="7"/>
      <c r="Z278" s="7"/>
      <c r="AA278" s="7"/>
      <c r="AB278" s="5"/>
      <c r="AC278" s="5"/>
      <c r="AH278" s="7"/>
    </row>
    <row r="279" spans="1:41" ht="18" customHeight="1" x14ac:dyDescent="0.25">
      <c r="A279" s="14"/>
      <c r="B279" s="293" t="s">
        <v>354</v>
      </c>
      <c r="C279" s="293"/>
      <c r="D279" s="293"/>
      <c r="E279" s="293"/>
      <c r="F279" s="293"/>
      <c r="G279" s="293"/>
      <c r="H279" s="293"/>
      <c r="I279" s="85"/>
      <c r="J279" s="25"/>
      <c r="K279" s="17"/>
      <c r="Y279" s="7"/>
      <c r="Z279" s="7"/>
      <c r="AA279" s="7"/>
      <c r="AB279" s="5"/>
      <c r="AC279" s="5"/>
      <c r="AH279" s="7"/>
    </row>
    <row r="280" spans="1:41" ht="18" customHeight="1" x14ac:dyDescent="0.25">
      <c r="A280" s="14"/>
      <c r="B280" s="293" t="s">
        <v>355</v>
      </c>
      <c r="C280" s="293"/>
      <c r="D280" s="293"/>
      <c r="E280" s="293"/>
      <c r="F280" s="293"/>
      <c r="G280" s="293"/>
      <c r="H280" s="293"/>
      <c r="I280" s="85"/>
      <c r="J280" s="25"/>
      <c r="K280" s="17"/>
      <c r="Y280" s="7"/>
      <c r="Z280" s="7"/>
      <c r="AA280" s="7"/>
      <c r="AB280" s="5"/>
      <c r="AC280" s="5"/>
      <c r="AH280" s="7"/>
    </row>
    <row r="281" spans="1:41" ht="18" customHeight="1" x14ac:dyDescent="0.25">
      <c r="A281" s="14"/>
      <c r="B281" s="293" t="s">
        <v>357</v>
      </c>
      <c r="C281" s="293"/>
      <c r="D281" s="293"/>
      <c r="E281" s="293"/>
      <c r="F281" s="293"/>
      <c r="G281" s="293"/>
      <c r="H281" s="293"/>
      <c r="I281" s="85"/>
      <c r="J281" s="25"/>
      <c r="K281" s="17"/>
      <c r="Y281" s="7"/>
      <c r="Z281" s="7"/>
      <c r="AA281" s="7"/>
      <c r="AB281" s="5"/>
      <c r="AC281" s="5"/>
      <c r="AH281" s="7"/>
    </row>
    <row r="282" spans="1:41" ht="18" customHeight="1" x14ac:dyDescent="0.25">
      <c r="A282" s="14"/>
      <c r="B282" s="293" t="s">
        <v>920</v>
      </c>
      <c r="C282" s="293"/>
      <c r="D282" s="293"/>
      <c r="E282" s="293"/>
      <c r="F282" s="293"/>
      <c r="G282" s="293"/>
      <c r="H282" s="293"/>
      <c r="I282" s="85"/>
      <c r="J282" s="25"/>
      <c r="K282" s="17"/>
      <c r="Y282" s="7"/>
      <c r="Z282" s="7"/>
      <c r="AA282" s="7"/>
      <c r="AB282" s="5"/>
      <c r="AC282" s="5"/>
      <c r="AH282" s="7"/>
    </row>
    <row r="283" spans="1:41" ht="18" customHeight="1" x14ac:dyDescent="0.25">
      <c r="A283" s="14"/>
      <c r="B283" s="293" t="s">
        <v>358</v>
      </c>
      <c r="C283" s="293"/>
      <c r="D283" s="293"/>
      <c r="E283" s="293"/>
      <c r="F283" s="293"/>
      <c r="G283" s="293"/>
      <c r="H283" s="293"/>
      <c r="I283" s="85"/>
      <c r="J283" s="25"/>
      <c r="K283" s="17"/>
      <c r="Y283" s="7"/>
      <c r="Z283" s="7"/>
      <c r="AA283" s="7"/>
      <c r="AB283" s="5"/>
      <c r="AC283" s="5"/>
      <c r="AH283" s="7"/>
    </row>
    <row r="284" spans="1:41" ht="18" customHeight="1" x14ac:dyDescent="0.25">
      <c r="A284" s="14"/>
      <c r="B284" s="293" t="s">
        <v>356</v>
      </c>
      <c r="C284" s="293"/>
      <c r="D284" s="293"/>
      <c r="E284" s="293"/>
      <c r="F284" s="293"/>
      <c r="G284" s="293"/>
      <c r="H284" s="293"/>
      <c r="I284" s="85"/>
      <c r="J284" s="25"/>
      <c r="K284" s="17"/>
      <c r="Y284" s="7"/>
      <c r="Z284" s="7"/>
      <c r="AA284" s="7"/>
      <c r="AB284" s="5"/>
      <c r="AC284" s="5"/>
      <c r="AH284" s="7"/>
    </row>
    <row r="285" spans="1:41" ht="18" customHeight="1" x14ac:dyDescent="0.25">
      <c r="A285" s="14"/>
      <c r="B285" s="293" t="s">
        <v>359</v>
      </c>
      <c r="C285" s="293"/>
      <c r="D285" s="293"/>
      <c r="E285" s="293"/>
      <c r="F285" s="293"/>
      <c r="G285" s="293"/>
      <c r="H285" s="293"/>
      <c r="I285" s="85"/>
      <c r="J285" s="25"/>
      <c r="K285" s="17"/>
      <c r="Y285" s="7"/>
      <c r="Z285" s="7"/>
      <c r="AA285" s="7"/>
      <c r="AB285" s="5"/>
      <c r="AC285" s="5"/>
      <c r="AH285" s="7"/>
    </row>
    <row r="286" spans="1:41" ht="9.9499999999999993" customHeight="1" x14ac:dyDescent="0.25">
      <c r="A286" s="14"/>
      <c r="B286" s="84"/>
      <c r="C286" s="84"/>
      <c r="D286" s="85"/>
      <c r="E286" s="85"/>
      <c r="F286" s="85"/>
      <c r="G286" s="85"/>
      <c r="H286" s="85"/>
      <c r="I286" s="85"/>
      <c r="J286" s="85"/>
      <c r="K286" s="17"/>
      <c r="Y286" s="7"/>
      <c r="Z286" s="7"/>
      <c r="AA286" s="7"/>
      <c r="AB286" s="5"/>
      <c r="AC286" s="5"/>
      <c r="AH286" s="7"/>
    </row>
    <row r="287" spans="1:41" ht="18" customHeight="1" x14ac:dyDescent="0.25">
      <c r="A287" s="14"/>
      <c r="B287" s="15" t="s">
        <v>784</v>
      </c>
      <c r="C287" s="15"/>
      <c r="D287" s="85"/>
      <c r="E287" s="85"/>
      <c r="F287" s="85"/>
      <c r="G287" s="85"/>
      <c r="H287" s="85"/>
      <c r="I287" s="85"/>
      <c r="J287" s="85"/>
      <c r="K287" s="17"/>
      <c r="Y287" s="7"/>
      <c r="Z287" s="7"/>
      <c r="AA287" s="7"/>
      <c r="AB287" s="5"/>
      <c r="AC287" s="5"/>
      <c r="AH287" s="7"/>
    </row>
    <row r="288" spans="1:41" ht="18" customHeight="1" x14ac:dyDescent="0.25">
      <c r="A288" s="14"/>
      <c r="B288" s="84" t="s">
        <v>360</v>
      </c>
      <c r="C288" s="84"/>
      <c r="D288" s="280"/>
      <c r="E288" s="280"/>
      <c r="F288" s="280"/>
      <c r="G288" s="280"/>
      <c r="H288" s="280"/>
      <c r="I288" s="280"/>
      <c r="J288" s="280"/>
      <c r="K288" s="17"/>
      <c r="Y288" s="7"/>
      <c r="Z288" s="7"/>
      <c r="AA288" s="7"/>
      <c r="AB288" s="5"/>
      <c r="AC288" s="5"/>
      <c r="AH288" s="7"/>
    </row>
    <row r="289" spans="1:34" ht="18" customHeight="1" x14ac:dyDescent="0.25">
      <c r="A289" s="14"/>
      <c r="B289" s="84" t="s">
        <v>361</v>
      </c>
      <c r="C289" s="84"/>
      <c r="D289" s="280"/>
      <c r="E289" s="280"/>
      <c r="F289" s="280"/>
      <c r="G289" s="280"/>
      <c r="H289" s="280"/>
      <c r="I289" s="280"/>
      <c r="J289" s="280"/>
      <c r="K289" s="17"/>
      <c r="Y289" s="7"/>
      <c r="Z289" s="7"/>
      <c r="AA289" s="7"/>
      <c r="AB289" s="5"/>
      <c r="AC289" s="5"/>
      <c r="AH289" s="7"/>
    </row>
    <row r="290" spans="1:34" ht="18" customHeight="1" x14ac:dyDescent="0.25">
      <c r="A290" s="14"/>
      <c r="B290" s="84" t="s">
        <v>336</v>
      </c>
      <c r="C290" s="84"/>
      <c r="D290" s="280"/>
      <c r="E290" s="280"/>
      <c r="F290" s="280"/>
      <c r="G290" s="280"/>
      <c r="H290" s="280"/>
      <c r="I290" s="280"/>
      <c r="J290" s="280"/>
      <c r="K290" s="17"/>
      <c r="Y290" s="7"/>
      <c r="Z290" s="7"/>
      <c r="AA290" s="7"/>
      <c r="AB290" s="5"/>
      <c r="AC290" s="5"/>
      <c r="AH290" s="7"/>
    </row>
    <row r="291" spans="1:34" ht="18" customHeight="1" x14ac:dyDescent="0.25">
      <c r="A291" s="14"/>
      <c r="B291" s="84" t="s">
        <v>9</v>
      </c>
      <c r="C291" s="84"/>
      <c r="D291" s="280"/>
      <c r="E291" s="280"/>
      <c r="F291" s="280"/>
      <c r="G291" s="280"/>
      <c r="H291" s="280"/>
      <c r="I291" s="280"/>
      <c r="J291" s="280"/>
      <c r="K291" s="17"/>
      <c r="Y291" s="7"/>
      <c r="Z291" s="7"/>
      <c r="AA291" s="7"/>
      <c r="AB291" s="5"/>
      <c r="AC291" s="5"/>
      <c r="AH291" s="7"/>
    </row>
    <row r="292" spans="1:34" ht="9.9499999999999993" customHeight="1" x14ac:dyDescent="0.25">
      <c r="A292" s="19"/>
      <c r="B292" s="20"/>
      <c r="C292" s="20"/>
      <c r="D292" s="20"/>
      <c r="E292" s="20"/>
      <c r="F292" s="20"/>
      <c r="G292" s="20"/>
      <c r="H292" s="20"/>
      <c r="I292" s="20"/>
      <c r="J292" s="20"/>
      <c r="K292" s="21"/>
      <c r="Y292" s="7"/>
      <c r="Z292" s="7"/>
      <c r="AA292" s="7"/>
      <c r="AB292" s="5"/>
      <c r="AC292" s="5"/>
      <c r="AH292" s="7"/>
    </row>
    <row r="293" spans="1:34" ht="9.9499999999999993" customHeight="1" x14ac:dyDescent="0.25">
      <c r="B293" s="8"/>
      <c r="C293" s="126"/>
      <c r="D293" s="124"/>
      <c r="E293" s="143"/>
      <c r="F293" s="124"/>
      <c r="G293" s="143"/>
      <c r="H293" s="97"/>
      <c r="I293" s="95"/>
      <c r="J293" s="31"/>
      <c r="R293" s="27"/>
    </row>
    <row r="294" spans="1:34" ht="9.9499999999999993" customHeight="1" x14ac:dyDescent="0.25">
      <c r="A294" s="11"/>
      <c r="B294" s="12"/>
      <c r="C294" s="12"/>
      <c r="D294" s="12"/>
      <c r="E294" s="12"/>
      <c r="F294" s="12"/>
      <c r="G294" s="12"/>
      <c r="H294" s="12"/>
      <c r="I294" s="12"/>
      <c r="J294" s="12"/>
      <c r="K294" s="13"/>
      <c r="AH294" s="7"/>
    </row>
    <row r="295" spans="1:34" ht="18" customHeight="1" x14ac:dyDescent="0.25">
      <c r="A295" s="14"/>
      <c r="B295" s="15" t="s">
        <v>802</v>
      </c>
      <c r="C295" s="15"/>
      <c r="D295" s="354"/>
      <c r="E295" s="354"/>
      <c r="F295" s="354"/>
      <c r="G295" s="354"/>
      <c r="H295" s="354"/>
      <c r="I295" s="354"/>
      <c r="J295" s="354"/>
      <c r="K295" s="17"/>
      <c r="AH295" s="7"/>
    </row>
    <row r="296" spans="1:34" ht="18" customHeight="1" x14ac:dyDescent="0.25">
      <c r="A296" s="14"/>
      <c r="B296" s="84" t="s">
        <v>338</v>
      </c>
      <c r="C296" s="84"/>
      <c r="D296" s="350"/>
      <c r="E296" s="350"/>
      <c r="F296" s="350"/>
      <c r="G296" s="350"/>
      <c r="H296" s="350"/>
      <c r="I296" s="350"/>
      <c r="J296" s="350"/>
      <c r="K296" s="17"/>
      <c r="AH296" s="7"/>
    </row>
    <row r="297" spans="1:34" ht="18" customHeight="1" x14ac:dyDescent="0.25">
      <c r="A297" s="14"/>
      <c r="B297" s="84" t="s">
        <v>781</v>
      </c>
      <c r="C297" s="84"/>
      <c r="D297" s="350"/>
      <c r="E297" s="350"/>
      <c r="F297" s="350"/>
      <c r="G297" s="350"/>
      <c r="H297" s="350"/>
      <c r="I297" s="350"/>
      <c r="J297" s="350"/>
      <c r="K297" s="17"/>
      <c r="AH297" s="7"/>
    </row>
    <row r="298" spans="1:34" ht="18" customHeight="1" x14ac:dyDescent="0.25">
      <c r="A298" s="14"/>
      <c r="B298" s="84" t="s">
        <v>340</v>
      </c>
      <c r="C298" s="84"/>
      <c r="D298" s="351"/>
      <c r="E298" s="352"/>
      <c r="F298" s="352"/>
      <c r="G298" s="352"/>
      <c r="H298" s="352"/>
      <c r="I298" s="352"/>
      <c r="J298" s="353"/>
      <c r="K298" s="17"/>
      <c r="AH298" s="7"/>
    </row>
    <row r="299" spans="1:34" ht="60" customHeight="1" x14ac:dyDescent="0.25">
      <c r="A299" s="14"/>
      <c r="B299" s="84" t="s">
        <v>341</v>
      </c>
      <c r="C299" s="84"/>
      <c r="D299" s="350"/>
      <c r="E299" s="350"/>
      <c r="F299" s="350"/>
      <c r="G299" s="350"/>
      <c r="H299" s="350"/>
      <c r="I299" s="350"/>
      <c r="J299" s="350"/>
      <c r="K299" s="17"/>
      <c r="AH299" s="7"/>
    </row>
    <row r="300" spans="1:34" ht="9.9499999999999993" customHeight="1" x14ac:dyDescent="0.25">
      <c r="A300" s="14"/>
      <c r="B300" s="84"/>
      <c r="C300" s="84"/>
      <c r="D300" s="85"/>
      <c r="E300" s="85"/>
      <c r="F300" s="85"/>
      <c r="G300" s="85"/>
      <c r="H300" s="85"/>
      <c r="I300" s="85"/>
      <c r="J300" s="85"/>
      <c r="K300" s="17"/>
      <c r="AH300" s="7"/>
    </row>
    <row r="301" spans="1:34" ht="18" customHeight="1" x14ac:dyDescent="0.25">
      <c r="A301" s="14"/>
      <c r="B301" s="15" t="s">
        <v>342</v>
      </c>
      <c r="C301" s="15"/>
      <c r="D301" s="344" t="s">
        <v>780</v>
      </c>
      <c r="E301" s="344"/>
      <c r="F301" s="344"/>
      <c r="G301" s="85"/>
      <c r="H301" s="43"/>
      <c r="I301" s="85"/>
      <c r="J301" s="43" t="s">
        <v>325</v>
      </c>
      <c r="K301" s="17"/>
      <c r="Y301" s="7"/>
      <c r="Z301" s="7"/>
      <c r="AA301" s="7"/>
      <c r="AB301" s="5"/>
      <c r="AC301" s="5"/>
      <c r="AH301" s="7"/>
    </row>
    <row r="302" spans="1:34" ht="18" customHeight="1" x14ac:dyDescent="0.25">
      <c r="A302" s="14"/>
      <c r="B302" s="84" t="s">
        <v>343</v>
      </c>
      <c r="C302" s="154" t="s">
        <v>345</v>
      </c>
      <c r="D302" s="121"/>
      <c r="E302" s="161" t="s">
        <v>346</v>
      </c>
      <c r="F302" s="121"/>
      <c r="G302" s="85"/>
      <c r="H302" s="23"/>
      <c r="I302" s="85"/>
      <c r="J302" s="153">
        <f>ROUND(((F302-D302)/30.4),0)</f>
        <v>0</v>
      </c>
      <c r="K302" s="17"/>
      <c r="P302" s="125"/>
      <c r="Q302" s="125"/>
      <c r="R302" s="126"/>
      <c r="S302" s="126"/>
      <c r="T302" s="126"/>
      <c r="U302" s="126"/>
      <c r="V302" s="126"/>
      <c r="W302" s="126"/>
      <c r="X302" s="126"/>
      <c r="Y302" s="126"/>
      <c r="Z302" s="126"/>
      <c r="AA302" s="126"/>
      <c r="AB302" s="127"/>
      <c r="AC302" s="127"/>
      <c r="AD302" s="126"/>
      <c r="AE302" s="126"/>
      <c r="AH302" s="7"/>
    </row>
    <row r="303" spans="1:34" ht="9.9499999999999993" customHeight="1" x14ac:dyDescent="0.25">
      <c r="A303" s="14"/>
      <c r="B303" s="84"/>
      <c r="C303" s="154"/>
      <c r="D303" s="92"/>
      <c r="E303" s="160"/>
      <c r="F303" s="92"/>
      <c r="G303" s="85"/>
      <c r="H303" s="23"/>
      <c r="I303" s="85"/>
      <c r="J303" s="85"/>
      <c r="K303" s="17"/>
      <c r="P303" s="125"/>
      <c r="Q303" s="125"/>
      <c r="R303" s="126"/>
      <c r="S303" s="126"/>
      <c r="T303" s="126"/>
      <c r="U303" s="126"/>
      <c r="V303" s="126"/>
      <c r="W303" s="126"/>
      <c r="X303" s="126"/>
      <c r="Y303" s="126"/>
      <c r="Z303" s="126"/>
      <c r="AA303" s="126"/>
      <c r="AB303" s="127"/>
      <c r="AC303" s="127"/>
      <c r="AD303" s="126"/>
      <c r="AE303" s="126"/>
      <c r="AH303" s="7"/>
    </row>
    <row r="304" spans="1:34" ht="18" customHeight="1" x14ac:dyDescent="0.25">
      <c r="A304" s="14"/>
      <c r="B304" s="84" t="s">
        <v>350</v>
      </c>
      <c r="C304" s="154"/>
      <c r="D304" s="345" t="s">
        <v>349</v>
      </c>
      <c r="E304" s="346"/>
      <c r="F304" s="25"/>
      <c r="G304" s="85"/>
      <c r="H304" s="347" t="s">
        <v>1199</v>
      </c>
      <c r="I304" s="348"/>
      <c r="J304" s="25"/>
      <c r="K304" s="17"/>
      <c r="P304" s="125"/>
      <c r="Q304" s="125"/>
      <c r="R304" s="129"/>
      <c r="S304" s="126"/>
      <c r="T304" s="126"/>
      <c r="U304" s="126"/>
      <c r="V304" s="126"/>
      <c r="W304" s="126"/>
      <c r="X304" s="126"/>
      <c r="Y304" s="126"/>
      <c r="Z304" s="126"/>
      <c r="AA304" s="126"/>
      <c r="AB304" s="127"/>
      <c r="AC304" s="127"/>
      <c r="AD304" s="126"/>
      <c r="AE304" s="126"/>
      <c r="AH304" s="7"/>
    </row>
    <row r="305" spans="1:41" ht="18" customHeight="1" x14ac:dyDescent="0.25">
      <c r="A305" s="14"/>
      <c r="B305" s="84" t="s">
        <v>1200</v>
      </c>
      <c r="C305" s="154"/>
      <c r="D305" s="345"/>
      <c r="E305" s="346"/>
      <c r="F305" s="25"/>
      <c r="G305" s="85"/>
      <c r="H305" s="349"/>
      <c r="I305" s="348"/>
      <c r="J305" s="25"/>
      <c r="K305" s="17"/>
      <c r="P305" s="125"/>
      <c r="Q305" s="125"/>
      <c r="R305" s="128"/>
      <c r="S305" s="126"/>
      <c r="T305" s="126"/>
      <c r="U305" s="126"/>
      <c r="V305" s="126"/>
      <c r="W305" s="126"/>
      <c r="X305" s="126"/>
      <c r="Y305" s="126"/>
      <c r="Z305" s="126"/>
      <c r="AA305" s="126"/>
      <c r="AB305" s="127"/>
      <c r="AC305" s="127"/>
      <c r="AD305" s="126"/>
      <c r="AE305" s="126"/>
      <c r="AH305" s="7"/>
    </row>
    <row r="306" spans="1:41" ht="18" customHeight="1" x14ac:dyDescent="0.25">
      <c r="A306" s="14"/>
      <c r="B306" s="293" t="s">
        <v>782</v>
      </c>
      <c r="C306" s="293"/>
      <c r="D306" s="293"/>
      <c r="E306" s="293"/>
      <c r="F306" s="293"/>
      <c r="G306" s="293"/>
      <c r="H306" s="293"/>
      <c r="I306" s="313"/>
      <c r="J306" s="25"/>
      <c r="K306" s="17"/>
      <c r="P306" s="125"/>
      <c r="Q306" s="125"/>
      <c r="R306" s="126"/>
      <c r="S306" s="126"/>
      <c r="T306" s="126"/>
      <c r="U306" s="126"/>
      <c r="V306" s="126"/>
      <c r="W306" s="126"/>
      <c r="X306" s="126"/>
      <c r="Y306" s="126"/>
      <c r="Z306" s="126"/>
      <c r="AA306" s="126"/>
      <c r="AB306" s="127"/>
      <c r="AC306" s="127"/>
      <c r="AD306" s="126"/>
      <c r="AE306" s="126"/>
      <c r="AH306" s="7"/>
    </row>
    <row r="307" spans="1:41" ht="9.9499999999999993" customHeight="1" x14ac:dyDescent="0.25">
      <c r="A307" s="14"/>
      <c r="B307" s="154"/>
      <c r="C307" s="154"/>
      <c r="D307" s="154"/>
      <c r="E307" s="154"/>
      <c r="F307" s="154"/>
      <c r="G307" s="154"/>
      <c r="H307" s="154"/>
      <c r="I307" s="154"/>
      <c r="J307" s="28"/>
      <c r="K307" s="17"/>
      <c r="Y307" s="7"/>
      <c r="Z307" s="7"/>
      <c r="AA307" s="7"/>
      <c r="AB307" s="5"/>
      <c r="AC307" s="5"/>
      <c r="AH307" s="7"/>
    </row>
    <row r="308" spans="1:41" ht="18" customHeight="1" x14ac:dyDescent="0.25">
      <c r="A308" s="14"/>
      <c r="B308" s="293" t="s">
        <v>1322</v>
      </c>
      <c r="C308" s="293"/>
      <c r="D308" s="293"/>
      <c r="E308" s="293"/>
      <c r="F308" s="293"/>
      <c r="G308" s="293"/>
      <c r="H308" s="293"/>
      <c r="I308" s="313"/>
      <c r="J308" s="25"/>
      <c r="K308" s="17"/>
      <c r="M308" s="308" t="s">
        <v>11</v>
      </c>
      <c r="N308" s="308"/>
      <c r="O308" s="308"/>
      <c r="P308" s="308"/>
      <c r="Q308" s="308"/>
      <c r="R308" s="308"/>
      <c r="S308" s="336" t="s">
        <v>45</v>
      </c>
      <c r="T308" s="336"/>
      <c r="U308" s="336"/>
      <c r="V308" s="336"/>
      <c r="W308" s="336"/>
      <c r="X308" s="336"/>
      <c r="Y308" s="337" t="s">
        <v>42</v>
      </c>
      <c r="Z308" s="338"/>
      <c r="AA308" s="338"/>
      <c r="AB308" s="338"/>
      <c r="AC308" s="338"/>
      <c r="AD308" s="339"/>
      <c r="AE308" s="134"/>
      <c r="AF308" s="308" t="s">
        <v>44</v>
      </c>
      <c r="AG308" s="308"/>
      <c r="AH308" s="308"/>
      <c r="AI308" s="7"/>
      <c r="AJ308" s="337" t="s">
        <v>2</v>
      </c>
      <c r="AK308" s="339"/>
      <c r="AM308" s="362" t="s">
        <v>255</v>
      </c>
      <c r="AN308" s="7"/>
      <c r="AO308" s="362" t="s">
        <v>256</v>
      </c>
    </row>
    <row r="309" spans="1:41" ht="18" customHeight="1" x14ac:dyDescent="0.25">
      <c r="A309" s="14"/>
      <c r="B309" s="293" t="s">
        <v>351</v>
      </c>
      <c r="C309" s="293"/>
      <c r="D309" s="293"/>
      <c r="E309" s="293"/>
      <c r="F309" s="293"/>
      <c r="G309" s="293"/>
      <c r="H309" s="293"/>
      <c r="I309" s="313"/>
      <c r="J309" s="25"/>
      <c r="K309" s="17"/>
      <c r="M309" s="340" t="s">
        <v>7</v>
      </c>
      <c r="N309" s="341"/>
      <c r="O309" s="340" t="s">
        <v>6</v>
      </c>
      <c r="P309" s="341"/>
      <c r="Q309" s="337" t="s">
        <v>5</v>
      </c>
      <c r="R309" s="339"/>
      <c r="S309" s="337" t="s">
        <v>7</v>
      </c>
      <c r="T309" s="339"/>
      <c r="U309" s="337" t="s">
        <v>6</v>
      </c>
      <c r="V309" s="339"/>
      <c r="W309" s="337" t="s">
        <v>5</v>
      </c>
      <c r="X309" s="339"/>
      <c r="Y309" s="337" t="s">
        <v>7</v>
      </c>
      <c r="Z309" s="339"/>
      <c r="AA309" s="342" t="s">
        <v>6</v>
      </c>
      <c r="AB309" s="343"/>
      <c r="AC309" s="337" t="s">
        <v>5</v>
      </c>
      <c r="AD309" s="339"/>
      <c r="AE309" s="134"/>
      <c r="AF309" s="159" t="s">
        <v>7</v>
      </c>
      <c r="AG309" s="159" t="s">
        <v>6</v>
      </c>
      <c r="AH309" s="159" t="s">
        <v>5</v>
      </c>
      <c r="AI309" s="7"/>
      <c r="AJ309" s="159" t="s">
        <v>7</v>
      </c>
      <c r="AK309" s="159" t="s">
        <v>6</v>
      </c>
      <c r="AM309" s="363"/>
      <c r="AN309" s="7"/>
      <c r="AO309" s="363"/>
    </row>
    <row r="310" spans="1:41" ht="9.9499999999999993" customHeight="1" x14ac:dyDescent="0.25">
      <c r="A310" s="14"/>
      <c r="B310" s="16"/>
      <c r="C310" s="16"/>
      <c r="D310" s="16"/>
      <c r="E310" s="16"/>
      <c r="F310" s="16"/>
      <c r="G310" s="16"/>
      <c r="H310" s="16"/>
      <c r="I310" s="16"/>
      <c r="J310" s="16"/>
      <c r="K310" s="17"/>
      <c r="S310" s="7"/>
      <c r="T310" s="7"/>
      <c r="U310" s="7"/>
      <c r="V310" s="7"/>
      <c r="W310" s="7"/>
      <c r="X310" s="7"/>
      <c r="Y310" s="7"/>
      <c r="Z310" s="7"/>
      <c r="AA310" s="7"/>
      <c r="AB310" s="131"/>
      <c r="AC310" s="131"/>
      <c r="AD310" s="7"/>
      <c r="AE310" s="7"/>
      <c r="AH310" s="7"/>
      <c r="AI310" s="7"/>
      <c r="AJ310" s="7"/>
      <c r="AK310" s="7"/>
      <c r="AM310" s="7"/>
      <c r="AN310" s="7"/>
      <c r="AO310" s="7"/>
    </row>
    <row r="311" spans="1:41" ht="18" customHeight="1" x14ac:dyDescent="0.25">
      <c r="A311" s="14"/>
      <c r="B311" s="15" t="s">
        <v>799</v>
      </c>
      <c r="C311" s="15"/>
      <c r="D311" s="344" t="s">
        <v>780</v>
      </c>
      <c r="E311" s="344"/>
      <c r="F311" s="344"/>
      <c r="G311" s="16"/>
      <c r="H311" s="24" t="s">
        <v>347</v>
      </c>
      <c r="I311" s="16"/>
      <c r="J311" s="22" t="s">
        <v>348</v>
      </c>
      <c r="K311" s="17"/>
      <c r="M311" s="355">
        <f>IF(F304&gt;=F305,F304,F305)</f>
        <v>0</v>
      </c>
      <c r="N311" s="355"/>
      <c r="O311" s="355"/>
      <c r="P311" s="355"/>
      <c r="Q311" s="355"/>
      <c r="R311" s="355"/>
      <c r="S311" s="132"/>
      <c r="T311" s="132"/>
      <c r="U311" s="132"/>
      <c r="V311" s="132"/>
      <c r="W311" s="132"/>
      <c r="X311" s="132"/>
      <c r="Y311" s="31"/>
      <c r="Z311" s="31"/>
      <c r="AA311" s="31"/>
      <c r="AB311" s="133"/>
      <c r="AC311" s="133"/>
      <c r="AD311" s="31"/>
      <c r="AE311" s="7"/>
      <c r="AH311" s="7"/>
      <c r="AI311" s="7"/>
      <c r="AJ311" s="138"/>
      <c r="AK311" s="138"/>
      <c r="AM311" s="7"/>
      <c r="AN311" s="7"/>
      <c r="AO311" s="7"/>
    </row>
    <row r="312" spans="1:41" ht="18" customHeight="1" x14ac:dyDescent="0.25">
      <c r="A312" s="14"/>
      <c r="B312" s="93"/>
      <c r="C312" s="154" t="s">
        <v>345</v>
      </c>
      <c r="D312" s="121"/>
      <c r="E312" s="161" t="s">
        <v>346</v>
      </c>
      <c r="F312" s="121"/>
      <c r="G312" s="161"/>
      <c r="H312" s="25"/>
      <c r="I312" s="158"/>
      <c r="J312" s="153" t="str">
        <f>IFERROR(ROUND(H312/((F312-D312)/30.4),0),"")</f>
        <v/>
      </c>
      <c r="K312" s="17"/>
      <c r="M312" s="130">
        <f>((($M311-$M$422)/($M$421-$M$422))*0.5+1)</f>
        <v>-0.25</v>
      </c>
      <c r="N312" s="136">
        <f>IF($M312&gt;1.5,1.5,IF($M312&lt;0.5,0,$M312))</f>
        <v>0</v>
      </c>
      <c r="O312" s="130">
        <f>((($M311-$O$422)/($O$421-$O$422))*0.5+1)</f>
        <v>-0.75</v>
      </c>
      <c r="P312" s="136">
        <f>IF($O312&gt;1.5,1.5,IF($O312&lt;0.5,0,$O312))</f>
        <v>0</v>
      </c>
      <c r="Q312" s="130">
        <f>((($M311-$Q$422)/($Q$421-$Q$422))*0.5+1)</f>
        <v>-0.5</v>
      </c>
      <c r="R312" s="136">
        <f>IF($Q312&gt;1.5,1.5,IF($Q312&lt;0.5,0,$Q312))</f>
        <v>0</v>
      </c>
      <c r="S312" s="130">
        <f>((($H312-$S$422)/($S$421-$S$422))*0.5+1)</f>
        <v>-1</v>
      </c>
      <c r="T312" s="136">
        <f>IF($S312&gt;1.5,1.5,IF($S312&lt;0.5,0,$S312))</f>
        <v>0</v>
      </c>
      <c r="U312" s="130">
        <f>((($H312-$U$422)/($U$421-$U$422))*0.5+1)</f>
        <v>-0.75</v>
      </c>
      <c r="V312" s="136">
        <f>IF($U312&gt;1.5,1.5,IF($U312&lt;0.5,0,$U312))</f>
        <v>0</v>
      </c>
      <c r="W312" s="130">
        <f>((($H312-$W$422)/($W$421-$W$422))*0.5+1)</f>
        <v>-1.4</v>
      </c>
      <c r="X312" s="136">
        <f>IF($W312&gt;1.5,1.5,IF($W312&lt;0.5,0,$W312))</f>
        <v>0</v>
      </c>
      <c r="Y312" s="130">
        <f>((($J306-$Y$422)/($Y$421-$Y$422))*0.5+1)</f>
        <v>-0.25</v>
      </c>
      <c r="Z312" s="136">
        <f>IF($Y312&gt;1.5,1.5,IF($Y312&lt;0.5,0,$Y312))</f>
        <v>0</v>
      </c>
      <c r="AA312" s="130">
        <f>((($J306-$AA$422)/($AA$421-$AA$422))*0.5+1)</f>
        <v>0</v>
      </c>
      <c r="AB312" s="136">
        <f>IF($AA312&gt;1.5,1.5,IF($AA312&lt;0.5,0,$AA312))</f>
        <v>0</v>
      </c>
      <c r="AC312" s="130">
        <f>((($J306-$AC$422)/($AC$421-$AC$422))*0.5+1)</f>
        <v>0</v>
      </c>
      <c r="AD312" s="136">
        <f>IF($AC312&gt;1.5,1.5,IF($AC312&lt;0.5,0,$AC312))</f>
        <v>0</v>
      </c>
      <c r="AE312" s="135"/>
      <c r="AF312" s="137">
        <f>IF(AND($AJ312=1,PRODUCT(N312,T312,Z312)&gt;=1,$J316&gt;=$AG$422),1,0)</f>
        <v>0</v>
      </c>
      <c r="AG312" s="137">
        <f>IF(AND($AK312=1,PRODUCT(P312,V312,AB312)&gt;=1,$J316&gt;=$AG$421),1,0)</f>
        <v>0</v>
      </c>
      <c r="AH312" s="137">
        <f>IF(AND($B312="Chef de projet",PRODUCT(R312,X312,AD312)&gt;=1,$J316&gt;=$AG$420),1,0)</f>
        <v>0</v>
      </c>
      <c r="AI312" s="7"/>
      <c r="AJ312" s="147">
        <f>IF(OR($B312="Chef de projet",$B312="Co-responsable du projet",$B312="Chef de projet partiel",$B312="Chef de projet suppléant"),1,0)</f>
        <v>0</v>
      </c>
      <c r="AK312" s="147">
        <f>IF(OR($B312="Chef de projet",$B312="Co-responsable du projet",$B312="Chef de projet partiel"),1,0)</f>
        <v>0</v>
      </c>
      <c r="AM312" s="159">
        <f>IF(AND(F305&gt;=M$427,H312&gt;=O$427,J306&gt;=Q$427,AO312&gt;=S$427,J316&gt;=U$427),1,0)</f>
        <v>0</v>
      </c>
      <c r="AN312" s="7"/>
      <c r="AO312" s="147">
        <f>IF(F312="",0,DATEDIF(D312,F312,"m")+1)</f>
        <v>0</v>
      </c>
    </row>
    <row r="313" spans="1:41" ht="18" customHeight="1" x14ac:dyDescent="0.25">
      <c r="A313" s="14"/>
      <c r="B313" s="93"/>
      <c r="C313" s="154" t="s">
        <v>345</v>
      </c>
      <c r="D313" s="121"/>
      <c r="E313" s="161" t="s">
        <v>346</v>
      </c>
      <c r="F313" s="121"/>
      <c r="G313" s="161"/>
      <c r="H313" s="25"/>
      <c r="I313" s="158"/>
      <c r="J313" s="153" t="str">
        <f t="shared" ref="J313:J314" si="70">IFERROR(ROUND(H313/((F313-D313)/30.4),0),"")</f>
        <v/>
      </c>
      <c r="K313" s="17"/>
      <c r="M313" s="130">
        <f>((($M311-$M$422)/($M$421-$M$422))*0.5+1)</f>
        <v>-0.25</v>
      </c>
      <c r="N313" s="136">
        <f t="shared" ref="N313:N314" si="71">IF($M313&gt;1.5,1.5,IF($M313&lt;0.5,0,$M313))</f>
        <v>0</v>
      </c>
      <c r="O313" s="130">
        <f>((($M311-$O$422)/($O$421-$O$422))*0.5+1)</f>
        <v>-0.75</v>
      </c>
      <c r="P313" s="136">
        <f t="shared" ref="P313:P314" si="72">IF($O313&gt;1.5,1.5,IF($O313&lt;0.5,0,$O313))</f>
        <v>0</v>
      </c>
      <c r="Q313" s="130">
        <f>((($M311-$Q$422)/($Q$421-$Q$422))*0.5+1)</f>
        <v>-0.5</v>
      </c>
      <c r="R313" s="136">
        <f t="shared" ref="R313:R314" si="73">IF($Q313&gt;1.5,1.5,IF($Q313&lt;0.5,0,$Q313))</f>
        <v>0</v>
      </c>
      <c r="S313" s="130">
        <f>((($H313-$S$422)/($S$421-$S$422))*0.5+1)</f>
        <v>-1</v>
      </c>
      <c r="T313" s="136">
        <f t="shared" ref="T313:T314" si="74">IF($S313&gt;1.5,1.5,IF($S313&lt;0.5,0,$S313))</f>
        <v>0</v>
      </c>
      <c r="U313" s="130">
        <f>((($H313-$U$422)/($U$421-$U$422))*0.5+1)</f>
        <v>-0.75</v>
      </c>
      <c r="V313" s="136">
        <f t="shared" ref="V313:V314" si="75">IF($U313&gt;1.5,1.5,IF($U313&lt;0.5,0,$U313))</f>
        <v>0</v>
      </c>
      <c r="W313" s="130">
        <f>((($H313-$W$422)/($W$421-$W$422))*0.5+1)</f>
        <v>-1.4</v>
      </c>
      <c r="X313" s="136">
        <f t="shared" ref="X313:X314" si="76">IF($W313&gt;1.5,1.5,IF($W313&lt;0.5,0,$W313))</f>
        <v>0</v>
      </c>
      <c r="Y313" s="130">
        <f>((($J306-$Y$422)/($Y$421-$Y$422))*0.5+1)</f>
        <v>-0.25</v>
      </c>
      <c r="Z313" s="136">
        <f t="shared" ref="Z313:Z314" si="77">IF($Y313&gt;1.5,1.5,IF($Y313&lt;0.5,0,$Y313))</f>
        <v>0</v>
      </c>
      <c r="AA313" s="130">
        <f>((($J306-$AA$422)/($AA$421-$AA$422))*0.5+1)</f>
        <v>0</v>
      </c>
      <c r="AB313" s="136">
        <f t="shared" ref="AB313:AB314" si="78">IF($AA313&gt;1.5,1.5,IF($AA313&lt;0.5,0,$AA313))</f>
        <v>0</v>
      </c>
      <c r="AC313" s="130">
        <f>((($J306-$AC$422)/($AC$421-$AC$422))*0.5+1)</f>
        <v>0</v>
      </c>
      <c r="AD313" s="136">
        <f t="shared" ref="AD313:AD314" si="79">IF($AC313&gt;1.5,1.5,IF($AC313&lt;0.5,0,$AC313))</f>
        <v>0</v>
      </c>
      <c r="AE313" s="135"/>
      <c r="AF313" s="137">
        <f>IF(AND($AJ313=1,PRODUCT(N313,T313,Z313)&gt;=1,$J316&gt;=$AG$422),1,0)</f>
        <v>0</v>
      </c>
      <c r="AG313" s="137">
        <f>IF(AND($AK313=1,PRODUCT(P313,V313,AB313)&gt;=1,$J316&gt;=$AG$421),1,0)</f>
        <v>0</v>
      </c>
      <c r="AH313" s="137">
        <f>IF(AND($B313="Chef de projet",PRODUCT(R313,X313,AD313)&gt;=1,$J316&gt;=$AG$420),1,0)</f>
        <v>0</v>
      </c>
      <c r="AI313" s="7"/>
      <c r="AJ313" s="147">
        <f>IF(OR($B313="Chef de projet",$B313="Co-responsable du projet",$B313="Chef de projet partiel",$B313="Chef de projet suppléant"),1,0)</f>
        <v>0</v>
      </c>
      <c r="AK313" s="147">
        <f>IF(OR($B313="Chef de projet",$B313="Co-responsable du projet",$B313="Chef de projet partiel"),1,0)</f>
        <v>0</v>
      </c>
      <c r="AM313" s="159">
        <f>IF(AND(F305&gt;=M$427,H313&gt;=O$427,J306&gt;=Q$427,AO313&gt;=S$427,J316&gt;=U$427),1,0)</f>
        <v>0</v>
      </c>
      <c r="AN313" s="7"/>
      <c r="AO313" s="147">
        <f>IF(F313="",0,DATEDIF(D313,F313,"m")+1)</f>
        <v>0</v>
      </c>
    </row>
    <row r="314" spans="1:41" ht="18" customHeight="1" x14ac:dyDescent="0.25">
      <c r="A314" s="14"/>
      <c r="B314" s="93"/>
      <c r="C314" s="154" t="s">
        <v>345</v>
      </c>
      <c r="D314" s="121"/>
      <c r="E314" s="161" t="s">
        <v>346</v>
      </c>
      <c r="F314" s="121"/>
      <c r="G314" s="161"/>
      <c r="H314" s="25"/>
      <c r="I314" s="158"/>
      <c r="J314" s="153" t="str">
        <f t="shared" si="70"/>
        <v/>
      </c>
      <c r="K314" s="17"/>
      <c r="M314" s="130">
        <f>((($M311-$M$422)/($M$421-$M$422))*0.5+1)</f>
        <v>-0.25</v>
      </c>
      <c r="N314" s="136">
        <f t="shared" si="71"/>
        <v>0</v>
      </c>
      <c r="O314" s="130">
        <f>((($M311-$O$422)/($O$421-$O$422))*0.5+1)</f>
        <v>-0.75</v>
      </c>
      <c r="P314" s="136">
        <f t="shared" si="72"/>
        <v>0</v>
      </c>
      <c r="Q314" s="130">
        <f>((($M311-$Q$422)/($Q$421-$Q$422))*0.5+1)</f>
        <v>-0.5</v>
      </c>
      <c r="R314" s="136">
        <f t="shared" si="73"/>
        <v>0</v>
      </c>
      <c r="S314" s="130">
        <f>((($H314-$S$422)/($S$421-$S$422))*0.5+1)</f>
        <v>-1</v>
      </c>
      <c r="T314" s="136">
        <f t="shared" si="74"/>
        <v>0</v>
      </c>
      <c r="U314" s="130">
        <f>((($H314-$U$422)/($U$421-$U$422))*0.5+1)</f>
        <v>-0.75</v>
      </c>
      <c r="V314" s="136">
        <f t="shared" si="75"/>
        <v>0</v>
      </c>
      <c r="W314" s="130">
        <f>((($H314-$W$422)/($W$421-$W$422))*0.5+1)</f>
        <v>-1.4</v>
      </c>
      <c r="X314" s="136">
        <f t="shared" si="76"/>
        <v>0</v>
      </c>
      <c r="Y314" s="130">
        <f>((($J306-$Y$422)/($Y$421-$Y$422))*0.5+1)</f>
        <v>-0.25</v>
      </c>
      <c r="Z314" s="136">
        <f t="shared" si="77"/>
        <v>0</v>
      </c>
      <c r="AA314" s="130">
        <f>((($J306-$AA$422)/($AA$421-$AA$422))*0.5+1)</f>
        <v>0</v>
      </c>
      <c r="AB314" s="136">
        <f t="shared" si="78"/>
        <v>0</v>
      </c>
      <c r="AC314" s="130">
        <f>((($J306-$AC$422)/($AC$421-$AC$422))*0.5+1)</f>
        <v>0</v>
      </c>
      <c r="AD314" s="136">
        <f t="shared" si="79"/>
        <v>0</v>
      </c>
      <c r="AE314" s="135"/>
      <c r="AF314" s="137">
        <f>IF(AND($AJ314=1,PRODUCT(N314,T314,Z314)&gt;=1,$J316&gt;=$AG$422),1,0)</f>
        <v>0</v>
      </c>
      <c r="AG314" s="137">
        <f>IF(AND($AK314=1,PRODUCT(P314,V314,AB314)&gt;=1,$J316&gt;=$AG$421),1,0)</f>
        <v>0</v>
      </c>
      <c r="AH314" s="137">
        <f>IF(AND($B314="Chef de projet",PRODUCT(R314,X314,AD314)&gt;=1,$J316&gt;=$AG$420),1,0)</f>
        <v>0</v>
      </c>
      <c r="AI314" s="7"/>
      <c r="AJ314" s="147">
        <f>IF(OR($B314="Chef de projet",$B314="Co-responsable du projet",$B314="Chef de projet partiel",$B314="Chef de projet suppléant"),1,0)</f>
        <v>0</v>
      </c>
      <c r="AK314" s="147">
        <f>IF(OR($B314="Chef de projet",$B314="Co-responsable du projet",$B314="Chef de projet partiel"),1,0)</f>
        <v>0</v>
      </c>
      <c r="AM314" s="159">
        <f>IF(AND(F305&gt;=M$427,H314&gt;=O$427,J306&gt;=Q$427,AO314&gt;=S$427,J316&gt;=U$427),1,0)</f>
        <v>0</v>
      </c>
      <c r="AN314" s="7"/>
      <c r="AO314" s="147">
        <f>IF(F314="",0,DATEDIF(D314,F314,"m")+1)</f>
        <v>0</v>
      </c>
    </row>
    <row r="315" spans="1:41" ht="9.9499999999999993" customHeight="1" x14ac:dyDescent="0.25">
      <c r="A315" s="14"/>
      <c r="B315" s="84"/>
      <c r="C315" s="84"/>
      <c r="D315" s="152"/>
      <c r="E315" s="85"/>
      <c r="F315" s="116"/>
      <c r="G315" s="85"/>
      <c r="H315" s="85"/>
      <c r="I315" s="85"/>
      <c r="J315" s="85"/>
      <c r="K315" s="17"/>
      <c r="Y315" s="7"/>
      <c r="Z315" s="7"/>
      <c r="AA315" s="7"/>
      <c r="AB315" s="5"/>
      <c r="AC315" s="5"/>
      <c r="AH315" s="7"/>
    </row>
    <row r="316" spans="1:41" ht="18" customHeight="1" x14ac:dyDescent="0.25">
      <c r="A316" s="14"/>
      <c r="B316" s="278" t="s">
        <v>1196</v>
      </c>
      <c r="C316" s="278"/>
      <c r="D316" s="278"/>
      <c r="E316" s="278"/>
      <c r="F316" s="278"/>
      <c r="G316" s="278"/>
      <c r="H316" s="278"/>
      <c r="I316" s="85"/>
      <c r="J316" s="153">
        <f>SUM(J317:J326)</f>
        <v>0</v>
      </c>
      <c r="K316" s="17"/>
      <c r="Y316" s="7"/>
      <c r="Z316" s="7"/>
      <c r="AA316" s="7"/>
      <c r="AB316" s="5"/>
      <c r="AC316" s="5"/>
      <c r="AH316" s="7"/>
    </row>
    <row r="317" spans="1:41" ht="18" customHeight="1" x14ac:dyDescent="0.25">
      <c r="A317" s="14"/>
      <c r="B317" s="293" t="s">
        <v>352</v>
      </c>
      <c r="C317" s="293"/>
      <c r="D317" s="293"/>
      <c r="E317" s="293"/>
      <c r="F317" s="293"/>
      <c r="G317" s="293"/>
      <c r="H317" s="293"/>
      <c r="I317" s="85"/>
      <c r="J317" s="25"/>
      <c r="K317" s="17"/>
      <c r="Y317" s="7"/>
      <c r="Z317" s="7"/>
      <c r="AA317" s="7"/>
      <c r="AB317" s="5"/>
      <c r="AC317" s="5"/>
      <c r="AH317" s="7"/>
    </row>
    <row r="318" spans="1:41" ht="18" customHeight="1" x14ac:dyDescent="0.25">
      <c r="A318" s="14"/>
      <c r="B318" s="293" t="s">
        <v>918</v>
      </c>
      <c r="C318" s="293"/>
      <c r="D318" s="293"/>
      <c r="E318" s="293"/>
      <c r="F318" s="293"/>
      <c r="G318" s="293"/>
      <c r="H318" s="293"/>
      <c r="I318" s="85"/>
      <c r="J318" s="25"/>
      <c r="K318" s="17"/>
      <c r="Y318" s="7"/>
      <c r="Z318" s="7"/>
      <c r="AA318" s="7"/>
      <c r="AB318" s="5"/>
      <c r="AC318" s="5"/>
      <c r="AH318" s="7"/>
    </row>
    <row r="319" spans="1:41" ht="18" customHeight="1" x14ac:dyDescent="0.25">
      <c r="A319" s="14"/>
      <c r="B319" s="293" t="s">
        <v>353</v>
      </c>
      <c r="C319" s="293"/>
      <c r="D319" s="293"/>
      <c r="E319" s="293"/>
      <c r="F319" s="293"/>
      <c r="G319" s="293"/>
      <c r="H319" s="293"/>
      <c r="I319" s="85"/>
      <c r="J319" s="25"/>
      <c r="K319" s="17"/>
      <c r="Y319" s="7"/>
      <c r="Z319" s="7"/>
      <c r="AA319" s="7"/>
      <c r="AB319" s="5"/>
      <c r="AC319" s="5"/>
      <c r="AH319" s="7"/>
    </row>
    <row r="320" spans="1:41" ht="18" customHeight="1" x14ac:dyDescent="0.25">
      <c r="A320" s="14"/>
      <c r="B320" s="293" t="s">
        <v>354</v>
      </c>
      <c r="C320" s="293"/>
      <c r="D320" s="293"/>
      <c r="E320" s="293"/>
      <c r="F320" s="293"/>
      <c r="G320" s="293"/>
      <c r="H320" s="293"/>
      <c r="I320" s="85"/>
      <c r="J320" s="25"/>
      <c r="K320" s="17"/>
      <c r="Y320" s="7"/>
      <c r="Z320" s="7"/>
      <c r="AA320" s="7"/>
      <c r="AB320" s="5"/>
      <c r="AC320" s="5"/>
      <c r="AH320" s="7"/>
    </row>
    <row r="321" spans="1:34" ht="18" customHeight="1" x14ac:dyDescent="0.25">
      <c r="A321" s="14"/>
      <c r="B321" s="293" t="s">
        <v>355</v>
      </c>
      <c r="C321" s="293"/>
      <c r="D321" s="293"/>
      <c r="E321" s="293"/>
      <c r="F321" s="293"/>
      <c r="G321" s="293"/>
      <c r="H321" s="293"/>
      <c r="I321" s="85"/>
      <c r="J321" s="25"/>
      <c r="K321" s="17"/>
      <c r="Y321" s="7"/>
      <c r="Z321" s="7"/>
      <c r="AA321" s="7"/>
      <c r="AB321" s="5"/>
      <c r="AC321" s="5"/>
      <c r="AH321" s="7"/>
    </row>
    <row r="322" spans="1:34" ht="18" customHeight="1" x14ac:dyDescent="0.25">
      <c r="A322" s="14"/>
      <c r="B322" s="293" t="s">
        <v>357</v>
      </c>
      <c r="C322" s="293"/>
      <c r="D322" s="293"/>
      <c r="E322" s="293"/>
      <c r="F322" s="293"/>
      <c r="G322" s="293"/>
      <c r="H322" s="293"/>
      <c r="I322" s="85"/>
      <c r="J322" s="25"/>
      <c r="K322" s="17"/>
      <c r="Y322" s="7"/>
      <c r="Z322" s="7"/>
      <c r="AA322" s="7"/>
      <c r="AB322" s="5"/>
      <c r="AC322" s="5"/>
      <c r="AH322" s="7"/>
    </row>
    <row r="323" spans="1:34" ht="18" customHeight="1" x14ac:dyDescent="0.25">
      <c r="A323" s="14"/>
      <c r="B323" s="293" t="s">
        <v>920</v>
      </c>
      <c r="C323" s="293"/>
      <c r="D323" s="293"/>
      <c r="E323" s="293"/>
      <c r="F323" s="293"/>
      <c r="G323" s="293"/>
      <c r="H323" s="293"/>
      <c r="I323" s="85"/>
      <c r="J323" s="25"/>
      <c r="K323" s="17"/>
      <c r="Y323" s="7"/>
      <c r="Z323" s="7"/>
      <c r="AA323" s="7"/>
      <c r="AB323" s="5"/>
      <c r="AC323" s="5"/>
      <c r="AH323" s="7"/>
    </row>
    <row r="324" spans="1:34" ht="18" customHeight="1" x14ac:dyDescent="0.25">
      <c r="A324" s="14"/>
      <c r="B324" s="293" t="s">
        <v>358</v>
      </c>
      <c r="C324" s="293"/>
      <c r="D324" s="293"/>
      <c r="E324" s="293"/>
      <c r="F324" s="293"/>
      <c r="G324" s="293"/>
      <c r="H324" s="293"/>
      <c r="I324" s="85"/>
      <c r="J324" s="25"/>
      <c r="K324" s="17"/>
      <c r="Y324" s="7"/>
      <c r="Z324" s="7"/>
      <c r="AA324" s="7"/>
      <c r="AB324" s="5"/>
      <c r="AC324" s="5"/>
      <c r="AH324" s="7"/>
    </row>
    <row r="325" spans="1:34" ht="18" customHeight="1" x14ac:dyDescent="0.25">
      <c r="A325" s="14"/>
      <c r="B325" s="293" t="s">
        <v>356</v>
      </c>
      <c r="C325" s="293"/>
      <c r="D325" s="293"/>
      <c r="E325" s="293"/>
      <c r="F325" s="293"/>
      <c r="G325" s="293"/>
      <c r="H325" s="293"/>
      <c r="I325" s="85"/>
      <c r="J325" s="25"/>
      <c r="K325" s="17"/>
      <c r="Y325" s="7"/>
      <c r="Z325" s="7"/>
      <c r="AA325" s="7"/>
      <c r="AB325" s="5"/>
      <c r="AC325" s="5"/>
      <c r="AH325" s="7"/>
    </row>
    <row r="326" spans="1:34" ht="18" customHeight="1" x14ac:dyDescent="0.25">
      <c r="A326" s="14"/>
      <c r="B326" s="293" t="s">
        <v>359</v>
      </c>
      <c r="C326" s="293"/>
      <c r="D326" s="293"/>
      <c r="E326" s="293"/>
      <c r="F326" s="293"/>
      <c r="G326" s="293"/>
      <c r="H326" s="293"/>
      <c r="I326" s="85"/>
      <c r="J326" s="25"/>
      <c r="K326" s="17"/>
      <c r="Y326" s="7"/>
      <c r="Z326" s="7"/>
      <c r="AA326" s="7"/>
      <c r="AB326" s="5"/>
      <c r="AC326" s="5"/>
      <c r="AH326" s="7"/>
    </row>
    <row r="327" spans="1:34" ht="9.9499999999999993" customHeight="1" x14ac:dyDescent="0.25">
      <c r="A327" s="14"/>
      <c r="B327" s="84"/>
      <c r="C327" s="84"/>
      <c r="D327" s="85"/>
      <c r="E327" s="85"/>
      <c r="F327" s="85"/>
      <c r="G327" s="85"/>
      <c r="H327" s="85"/>
      <c r="I327" s="85"/>
      <c r="J327" s="85"/>
      <c r="K327" s="17"/>
      <c r="Y327" s="7"/>
      <c r="Z327" s="7"/>
      <c r="AA327" s="7"/>
      <c r="AB327" s="5"/>
      <c r="AC327" s="5"/>
      <c r="AH327" s="7"/>
    </row>
    <row r="328" spans="1:34" ht="18" customHeight="1" x14ac:dyDescent="0.25">
      <c r="A328" s="14"/>
      <c r="B328" s="15" t="s">
        <v>784</v>
      </c>
      <c r="C328" s="15"/>
      <c r="D328" s="85"/>
      <c r="E328" s="85"/>
      <c r="F328" s="85"/>
      <c r="G328" s="85"/>
      <c r="H328" s="85"/>
      <c r="I328" s="85"/>
      <c r="J328" s="85"/>
      <c r="K328" s="17"/>
      <c r="Y328" s="7"/>
      <c r="Z328" s="7"/>
      <c r="AA328" s="7"/>
      <c r="AB328" s="5"/>
      <c r="AC328" s="5"/>
      <c r="AH328" s="7"/>
    </row>
    <row r="329" spans="1:34" ht="18" customHeight="1" x14ac:dyDescent="0.25">
      <c r="A329" s="14"/>
      <c r="B329" s="84" t="s">
        <v>360</v>
      </c>
      <c r="C329" s="84"/>
      <c r="D329" s="280"/>
      <c r="E329" s="280"/>
      <c r="F329" s="280"/>
      <c r="G329" s="280"/>
      <c r="H329" s="280"/>
      <c r="I329" s="280"/>
      <c r="J329" s="280"/>
      <c r="K329" s="17"/>
      <c r="Y329" s="7"/>
      <c r="Z329" s="7"/>
      <c r="AA329" s="7"/>
      <c r="AB329" s="5"/>
      <c r="AC329" s="5"/>
      <c r="AH329" s="7"/>
    </row>
    <row r="330" spans="1:34" ht="18" customHeight="1" x14ac:dyDescent="0.25">
      <c r="A330" s="14"/>
      <c r="B330" s="84" t="s">
        <v>361</v>
      </c>
      <c r="C330" s="84"/>
      <c r="D330" s="280"/>
      <c r="E330" s="280"/>
      <c r="F330" s="280"/>
      <c r="G330" s="280"/>
      <c r="H330" s="280"/>
      <c r="I330" s="280"/>
      <c r="J330" s="280"/>
      <c r="K330" s="17"/>
      <c r="Y330" s="7"/>
      <c r="Z330" s="7"/>
      <c r="AA330" s="7"/>
      <c r="AB330" s="5"/>
      <c r="AC330" s="5"/>
      <c r="AH330" s="7"/>
    </row>
    <row r="331" spans="1:34" ht="18" customHeight="1" x14ac:dyDescent="0.25">
      <c r="A331" s="14"/>
      <c r="B331" s="84" t="s">
        <v>336</v>
      </c>
      <c r="C331" s="84"/>
      <c r="D331" s="280"/>
      <c r="E331" s="280"/>
      <c r="F331" s="280"/>
      <c r="G331" s="280"/>
      <c r="H331" s="280"/>
      <c r="I331" s="280"/>
      <c r="J331" s="280"/>
      <c r="K331" s="17"/>
      <c r="Y331" s="7"/>
      <c r="Z331" s="7"/>
      <c r="AA331" s="7"/>
      <c r="AB331" s="5"/>
      <c r="AC331" s="5"/>
      <c r="AH331" s="7"/>
    </row>
    <row r="332" spans="1:34" ht="18" customHeight="1" x14ac:dyDescent="0.25">
      <c r="A332" s="14"/>
      <c r="B332" s="84" t="s">
        <v>9</v>
      </c>
      <c r="C332" s="84"/>
      <c r="D332" s="280"/>
      <c r="E332" s="280"/>
      <c r="F332" s="280"/>
      <c r="G332" s="280"/>
      <c r="H332" s="280"/>
      <c r="I332" s="280"/>
      <c r="J332" s="280"/>
      <c r="K332" s="17"/>
      <c r="Y332" s="7"/>
      <c r="Z332" s="7"/>
      <c r="AA332" s="7"/>
      <c r="AB332" s="5"/>
      <c r="AC332" s="5"/>
      <c r="AH332" s="7"/>
    </row>
    <row r="333" spans="1:34" ht="9.9499999999999993" customHeight="1" x14ac:dyDescent="0.25">
      <c r="A333" s="19"/>
      <c r="B333" s="20"/>
      <c r="C333" s="20"/>
      <c r="D333" s="20"/>
      <c r="E333" s="20"/>
      <c r="F333" s="20"/>
      <c r="G333" s="20"/>
      <c r="H333" s="20"/>
      <c r="I333" s="20"/>
      <c r="J333" s="20"/>
      <c r="K333" s="21"/>
      <c r="Y333" s="7"/>
      <c r="Z333" s="7"/>
      <c r="AA333" s="7"/>
      <c r="AB333" s="5"/>
      <c r="AC333" s="5"/>
      <c r="AH333" s="7"/>
    </row>
    <row r="334" spans="1:34" ht="9.9499999999999993" customHeight="1" x14ac:dyDescent="0.25">
      <c r="B334" s="8"/>
      <c r="C334" s="126"/>
      <c r="D334" s="124"/>
      <c r="E334" s="143"/>
      <c r="F334" s="124"/>
      <c r="G334" s="95"/>
      <c r="H334" s="31"/>
      <c r="I334" s="95"/>
      <c r="J334" s="31"/>
    </row>
    <row r="335" spans="1:34" ht="9.9499999999999993" customHeight="1" x14ac:dyDescent="0.25">
      <c r="A335" s="11"/>
      <c r="B335" s="12"/>
      <c r="C335" s="12"/>
      <c r="D335" s="12"/>
      <c r="E335" s="12"/>
      <c r="F335" s="12"/>
      <c r="G335" s="12"/>
      <c r="H335" s="12"/>
      <c r="I335" s="12"/>
      <c r="J335" s="12"/>
      <c r="K335" s="13"/>
      <c r="AH335" s="7"/>
    </row>
    <row r="336" spans="1:34" ht="18" customHeight="1" x14ac:dyDescent="0.25">
      <c r="A336" s="14"/>
      <c r="B336" s="15" t="s">
        <v>801</v>
      </c>
      <c r="C336" s="15"/>
      <c r="D336" s="354"/>
      <c r="E336" s="354"/>
      <c r="F336" s="354"/>
      <c r="G336" s="354"/>
      <c r="H336" s="354"/>
      <c r="I336" s="354"/>
      <c r="J336" s="354"/>
      <c r="K336" s="17"/>
      <c r="AH336" s="7"/>
    </row>
    <row r="337" spans="1:41" ht="18" customHeight="1" x14ac:dyDescent="0.25">
      <c r="A337" s="14"/>
      <c r="B337" s="84" t="s">
        <v>338</v>
      </c>
      <c r="C337" s="84"/>
      <c r="D337" s="350"/>
      <c r="E337" s="350"/>
      <c r="F337" s="350"/>
      <c r="G337" s="350"/>
      <c r="H337" s="350"/>
      <c r="I337" s="350"/>
      <c r="J337" s="350"/>
      <c r="K337" s="17"/>
      <c r="AH337" s="7"/>
    </row>
    <row r="338" spans="1:41" ht="18" customHeight="1" x14ac:dyDescent="0.25">
      <c r="A338" s="14"/>
      <c r="B338" s="84" t="s">
        <v>781</v>
      </c>
      <c r="C338" s="84"/>
      <c r="D338" s="350"/>
      <c r="E338" s="350"/>
      <c r="F338" s="350"/>
      <c r="G338" s="350"/>
      <c r="H338" s="350"/>
      <c r="I338" s="350"/>
      <c r="J338" s="350"/>
      <c r="K338" s="17"/>
      <c r="AH338" s="7"/>
    </row>
    <row r="339" spans="1:41" ht="18" customHeight="1" x14ac:dyDescent="0.25">
      <c r="A339" s="14"/>
      <c r="B339" s="84" t="s">
        <v>340</v>
      </c>
      <c r="C339" s="84"/>
      <c r="D339" s="351"/>
      <c r="E339" s="352"/>
      <c r="F339" s="352"/>
      <c r="G339" s="352"/>
      <c r="H339" s="352"/>
      <c r="I339" s="352"/>
      <c r="J339" s="353"/>
      <c r="K339" s="17"/>
      <c r="AH339" s="7"/>
    </row>
    <row r="340" spans="1:41" ht="60" customHeight="1" x14ac:dyDescent="0.25">
      <c r="A340" s="14"/>
      <c r="B340" s="84" t="s">
        <v>341</v>
      </c>
      <c r="C340" s="84"/>
      <c r="D340" s="350"/>
      <c r="E340" s="350"/>
      <c r="F340" s="350"/>
      <c r="G340" s="350"/>
      <c r="H340" s="350"/>
      <c r="I340" s="350"/>
      <c r="J340" s="350"/>
      <c r="K340" s="17"/>
      <c r="AH340" s="7"/>
    </row>
    <row r="341" spans="1:41" ht="9.9499999999999993" customHeight="1" x14ac:dyDescent="0.25">
      <c r="A341" s="14"/>
      <c r="B341" s="84"/>
      <c r="C341" s="84"/>
      <c r="D341" s="85"/>
      <c r="E341" s="85"/>
      <c r="F341" s="85"/>
      <c r="G341" s="85"/>
      <c r="H341" s="85"/>
      <c r="I341" s="85"/>
      <c r="J341" s="85"/>
      <c r="K341" s="17"/>
      <c r="AH341" s="7"/>
    </row>
    <row r="342" spans="1:41" ht="18" customHeight="1" x14ac:dyDescent="0.25">
      <c r="A342" s="14"/>
      <c r="B342" s="15" t="s">
        <v>342</v>
      </c>
      <c r="C342" s="15"/>
      <c r="D342" s="344" t="s">
        <v>780</v>
      </c>
      <c r="E342" s="344"/>
      <c r="F342" s="344"/>
      <c r="G342" s="85"/>
      <c r="H342" s="43"/>
      <c r="I342" s="85"/>
      <c r="J342" s="43" t="s">
        <v>325</v>
      </c>
      <c r="K342" s="17"/>
      <c r="Y342" s="7"/>
      <c r="Z342" s="7"/>
      <c r="AA342" s="7"/>
      <c r="AB342" s="5"/>
      <c r="AC342" s="5"/>
      <c r="AH342" s="7"/>
    </row>
    <row r="343" spans="1:41" ht="18" customHeight="1" x14ac:dyDescent="0.25">
      <c r="A343" s="14"/>
      <c r="B343" s="84" t="s">
        <v>343</v>
      </c>
      <c r="C343" s="154" t="s">
        <v>345</v>
      </c>
      <c r="D343" s="121"/>
      <c r="E343" s="161" t="s">
        <v>346</v>
      </c>
      <c r="F343" s="121"/>
      <c r="G343" s="85"/>
      <c r="H343" s="23"/>
      <c r="I343" s="85"/>
      <c r="J343" s="153">
        <f>ROUND(((F343-D343)/30.4),0)</f>
        <v>0</v>
      </c>
      <c r="K343" s="17"/>
      <c r="P343" s="125"/>
      <c r="Q343" s="125"/>
      <c r="R343" s="126"/>
      <c r="S343" s="126"/>
      <c r="T343" s="126"/>
      <c r="U343" s="126"/>
      <c r="V343" s="126"/>
      <c r="W343" s="126"/>
      <c r="X343" s="126"/>
      <c r="Y343" s="126"/>
      <c r="Z343" s="126"/>
      <c r="AA343" s="126"/>
      <c r="AB343" s="127"/>
      <c r="AC343" s="127"/>
      <c r="AD343" s="126"/>
      <c r="AE343" s="126"/>
      <c r="AH343" s="7"/>
    </row>
    <row r="344" spans="1:41" ht="9.9499999999999993" customHeight="1" x14ac:dyDescent="0.25">
      <c r="A344" s="14"/>
      <c r="B344" s="84"/>
      <c r="C344" s="154"/>
      <c r="D344" s="92"/>
      <c r="E344" s="160"/>
      <c r="F344" s="92"/>
      <c r="G344" s="85"/>
      <c r="H344" s="23"/>
      <c r="I344" s="85"/>
      <c r="J344" s="85"/>
      <c r="K344" s="17"/>
      <c r="P344" s="125"/>
      <c r="Q344" s="125"/>
      <c r="R344" s="126"/>
      <c r="S344" s="126"/>
      <c r="T344" s="126"/>
      <c r="U344" s="126"/>
      <c r="V344" s="126"/>
      <c r="W344" s="126"/>
      <c r="X344" s="126"/>
      <c r="Y344" s="126"/>
      <c r="Z344" s="126"/>
      <c r="AA344" s="126"/>
      <c r="AB344" s="127"/>
      <c r="AC344" s="127"/>
      <c r="AD344" s="126"/>
      <c r="AE344" s="126"/>
      <c r="AH344" s="7"/>
    </row>
    <row r="345" spans="1:41" ht="18" customHeight="1" x14ac:dyDescent="0.25">
      <c r="A345" s="14"/>
      <c r="B345" s="84" t="s">
        <v>350</v>
      </c>
      <c r="C345" s="154"/>
      <c r="D345" s="345" t="s">
        <v>349</v>
      </c>
      <c r="E345" s="346"/>
      <c r="F345" s="25"/>
      <c r="G345" s="85"/>
      <c r="H345" s="347" t="s">
        <v>1199</v>
      </c>
      <c r="I345" s="348"/>
      <c r="J345" s="25"/>
      <c r="K345" s="17"/>
      <c r="P345" s="125"/>
      <c r="Q345" s="125"/>
      <c r="R345" s="129"/>
      <c r="S345" s="126"/>
      <c r="T345" s="126"/>
      <c r="U345" s="126"/>
      <c r="V345" s="126"/>
      <c r="W345" s="126"/>
      <c r="X345" s="126"/>
      <c r="Y345" s="126"/>
      <c r="Z345" s="126"/>
      <c r="AA345" s="126"/>
      <c r="AB345" s="127"/>
      <c r="AC345" s="127"/>
      <c r="AD345" s="126"/>
      <c r="AE345" s="126"/>
      <c r="AH345" s="7"/>
    </row>
    <row r="346" spans="1:41" ht="18" customHeight="1" x14ac:dyDescent="0.25">
      <c r="A346" s="14"/>
      <c r="B346" s="84" t="s">
        <v>1200</v>
      </c>
      <c r="C346" s="154"/>
      <c r="D346" s="345"/>
      <c r="E346" s="346"/>
      <c r="F346" s="25"/>
      <c r="G346" s="85"/>
      <c r="H346" s="349"/>
      <c r="I346" s="348"/>
      <c r="J346" s="25"/>
      <c r="K346" s="17"/>
      <c r="P346" s="125"/>
      <c r="Q346" s="125"/>
      <c r="R346" s="128"/>
      <c r="S346" s="126"/>
      <c r="T346" s="126"/>
      <c r="U346" s="126"/>
      <c r="V346" s="126"/>
      <c r="W346" s="126"/>
      <c r="X346" s="126"/>
      <c r="Y346" s="126"/>
      <c r="Z346" s="126"/>
      <c r="AA346" s="126"/>
      <c r="AB346" s="127"/>
      <c r="AC346" s="127"/>
      <c r="AD346" s="126"/>
      <c r="AE346" s="126"/>
      <c r="AH346" s="7"/>
    </row>
    <row r="347" spans="1:41" ht="18" customHeight="1" x14ac:dyDescent="0.25">
      <c r="A347" s="14"/>
      <c r="B347" s="293" t="s">
        <v>782</v>
      </c>
      <c r="C347" s="293"/>
      <c r="D347" s="293"/>
      <c r="E347" s="293"/>
      <c r="F347" s="293"/>
      <c r="G347" s="293"/>
      <c r="H347" s="293"/>
      <c r="I347" s="313"/>
      <c r="J347" s="25"/>
      <c r="K347" s="17"/>
      <c r="P347" s="125"/>
      <c r="Q347" s="125"/>
      <c r="R347" s="126"/>
      <c r="S347" s="126"/>
      <c r="T347" s="126"/>
      <c r="U347" s="126"/>
      <c r="V347" s="126"/>
      <c r="W347" s="126"/>
      <c r="X347" s="126"/>
      <c r="Y347" s="126"/>
      <c r="Z347" s="126"/>
      <c r="AA347" s="126"/>
      <c r="AB347" s="127"/>
      <c r="AC347" s="127"/>
      <c r="AD347" s="126"/>
      <c r="AE347" s="126"/>
      <c r="AH347" s="7"/>
    </row>
    <row r="348" spans="1:41" ht="9.9499999999999993" customHeight="1" x14ac:dyDescent="0.25">
      <c r="A348" s="14"/>
      <c r="B348" s="154"/>
      <c r="C348" s="154"/>
      <c r="D348" s="154"/>
      <c r="E348" s="154"/>
      <c r="F348" s="154"/>
      <c r="G348" s="154"/>
      <c r="H348" s="154"/>
      <c r="I348" s="154"/>
      <c r="J348" s="28"/>
      <c r="K348" s="17"/>
      <c r="Y348" s="7"/>
      <c r="Z348" s="7"/>
      <c r="AA348" s="7"/>
      <c r="AB348" s="5"/>
      <c r="AC348" s="5"/>
      <c r="AH348" s="7"/>
    </row>
    <row r="349" spans="1:41" ht="18" customHeight="1" x14ac:dyDescent="0.25">
      <c r="A349" s="14"/>
      <c r="B349" s="293" t="s">
        <v>1322</v>
      </c>
      <c r="C349" s="293"/>
      <c r="D349" s="293"/>
      <c r="E349" s="293"/>
      <c r="F349" s="293"/>
      <c r="G349" s="293"/>
      <c r="H349" s="293"/>
      <c r="I349" s="313"/>
      <c r="J349" s="25"/>
      <c r="K349" s="17"/>
      <c r="M349" s="308" t="s">
        <v>11</v>
      </c>
      <c r="N349" s="308"/>
      <c r="O349" s="308"/>
      <c r="P349" s="308"/>
      <c r="Q349" s="308"/>
      <c r="R349" s="308"/>
      <c r="S349" s="336" t="s">
        <v>45</v>
      </c>
      <c r="T349" s="336"/>
      <c r="U349" s="336"/>
      <c r="V349" s="336"/>
      <c r="W349" s="336"/>
      <c r="X349" s="336"/>
      <c r="Y349" s="337" t="s">
        <v>42</v>
      </c>
      <c r="Z349" s="338"/>
      <c r="AA349" s="338"/>
      <c r="AB349" s="338"/>
      <c r="AC349" s="338"/>
      <c r="AD349" s="339"/>
      <c r="AE349" s="134"/>
      <c r="AF349" s="308" t="s">
        <v>44</v>
      </c>
      <c r="AG349" s="308"/>
      <c r="AH349" s="308"/>
      <c r="AI349" s="7"/>
      <c r="AJ349" s="337" t="s">
        <v>2</v>
      </c>
      <c r="AK349" s="339"/>
      <c r="AM349" s="362" t="s">
        <v>255</v>
      </c>
      <c r="AN349" s="7"/>
      <c r="AO349" s="362" t="s">
        <v>256</v>
      </c>
    </row>
    <row r="350" spans="1:41" ht="18" customHeight="1" x14ac:dyDescent="0.25">
      <c r="A350" s="14"/>
      <c r="B350" s="293" t="s">
        <v>351</v>
      </c>
      <c r="C350" s="293"/>
      <c r="D350" s="293"/>
      <c r="E350" s="293"/>
      <c r="F350" s="293"/>
      <c r="G350" s="293"/>
      <c r="H350" s="293"/>
      <c r="I350" s="313"/>
      <c r="J350" s="25"/>
      <c r="K350" s="17"/>
      <c r="M350" s="340" t="s">
        <v>7</v>
      </c>
      <c r="N350" s="341"/>
      <c r="O350" s="340" t="s">
        <v>6</v>
      </c>
      <c r="P350" s="341"/>
      <c r="Q350" s="337" t="s">
        <v>5</v>
      </c>
      <c r="R350" s="339"/>
      <c r="S350" s="337" t="s">
        <v>7</v>
      </c>
      <c r="T350" s="339"/>
      <c r="U350" s="337" t="s">
        <v>6</v>
      </c>
      <c r="V350" s="339"/>
      <c r="W350" s="337" t="s">
        <v>5</v>
      </c>
      <c r="X350" s="339"/>
      <c r="Y350" s="337" t="s">
        <v>7</v>
      </c>
      <c r="Z350" s="339"/>
      <c r="AA350" s="342" t="s">
        <v>6</v>
      </c>
      <c r="AB350" s="343"/>
      <c r="AC350" s="337" t="s">
        <v>5</v>
      </c>
      <c r="AD350" s="339"/>
      <c r="AE350" s="134"/>
      <c r="AF350" s="159" t="s">
        <v>7</v>
      </c>
      <c r="AG350" s="159" t="s">
        <v>6</v>
      </c>
      <c r="AH350" s="159" t="s">
        <v>5</v>
      </c>
      <c r="AI350" s="7"/>
      <c r="AJ350" s="159" t="s">
        <v>7</v>
      </c>
      <c r="AK350" s="159" t="s">
        <v>6</v>
      </c>
      <c r="AM350" s="363"/>
      <c r="AN350" s="7"/>
      <c r="AO350" s="363"/>
    </row>
    <row r="351" spans="1:41" ht="9.9499999999999993" customHeight="1" x14ac:dyDescent="0.25">
      <c r="A351" s="14"/>
      <c r="B351" s="16"/>
      <c r="C351" s="16"/>
      <c r="D351" s="16"/>
      <c r="E351" s="16"/>
      <c r="F351" s="16"/>
      <c r="G351" s="16"/>
      <c r="H351" s="16"/>
      <c r="I351" s="16"/>
      <c r="J351" s="16"/>
      <c r="K351" s="17"/>
      <c r="S351" s="7"/>
      <c r="T351" s="7"/>
      <c r="U351" s="7"/>
      <c r="V351" s="7"/>
      <c r="W351" s="7"/>
      <c r="X351" s="7"/>
      <c r="Y351" s="7"/>
      <c r="Z351" s="7"/>
      <c r="AA351" s="7"/>
      <c r="AB351" s="131"/>
      <c r="AC351" s="131"/>
      <c r="AD351" s="7"/>
      <c r="AE351" s="7"/>
      <c r="AH351" s="7"/>
      <c r="AI351" s="7"/>
      <c r="AJ351" s="7"/>
      <c r="AK351" s="7"/>
      <c r="AM351" s="7"/>
      <c r="AN351" s="7"/>
      <c r="AO351" s="7"/>
    </row>
    <row r="352" spans="1:41" ht="18" customHeight="1" x14ac:dyDescent="0.25">
      <c r="A352" s="14"/>
      <c r="B352" s="15" t="s">
        <v>799</v>
      </c>
      <c r="C352" s="15"/>
      <c r="D352" s="344" t="s">
        <v>780</v>
      </c>
      <c r="E352" s="344"/>
      <c r="F352" s="344"/>
      <c r="G352" s="16"/>
      <c r="H352" s="24" t="s">
        <v>347</v>
      </c>
      <c r="I352" s="16"/>
      <c r="J352" s="22" t="s">
        <v>348</v>
      </c>
      <c r="K352" s="17"/>
      <c r="M352" s="355">
        <f>IF(F345&gt;=F346,F345,F346)</f>
        <v>0</v>
      </c>
      <c r="N352" s="355"/>
      <c r="O352" s="355"/>
      <c r="P352" s="355"/>
      <c r="Q352" s="355"/>
      <c r="R352" s="355"/>
      <c r="S352" s="132"/>
      <c r="T352" s="132"/>
      <c r="U352" s="132"/>
      <c r="V352" s="132"/>
      <c r="W352" s="132"/>
      <c r="X352" s="132"/>
      <c r="Y352" s="31"/>
      <c r="Z352" s="31"/>
      <c r="AA352" s="31"/>
      <c r="AB352" s="133"/>
      <c r="AC352" s="133"/>
      <c r="AD352" s="31"/>
      <c r="AE352" s="7"/>
      <c r="AH352" s="7"/>
      <c r="AI352" s="7"/>
      <c r="AJ352" s="138"/>
      <c r="AK352" s="138"/>
      <c r="AM352" s="7"/>
      <c r="AN352" s="7"/>
      <c r="AO352" s="7"/>
    </row>
    <row r="353" spans="1:41" ht="18" customHeight="1" x14ac:dyDescent="0.25">
      <c r="A353" s="14"/>
      <c r="B353" s="93"/>
      <c r="C353" s="154" t="s">
        <v>345</v>
      </c>
      <c r="D353" s="121"/>
      <c r="E353" s="161" t="s">
        <v>346</v>
      </c>
      <c r="F353" s="121"/>
      <c r="G353" s="161"/>
      <c r="H353" s="25"/>
      <c r="I353" s="158"/>
      <c r="J353" s="153" t="str">
        <f>IFERROR(ROUND(H353/((F353-D353)/30.4),0),"")</f>
        <v/>
      </c>
      <c r="K353" s="17"/>
      <c r="M353" s="130">
        <f>((($M352-$M$422)/($M$421-$M$422))*0.5+1)</f>
        <v>-0.25</v>
      </c>
      <c r="N353" s="136">
        <f>IF($M353&gt;1.5,1.5,IF($M353&lt;0.5,0,$M353))</f>
        <v>0</v>
      </c>
      <c r="O353" s="130">
        <f>((($M352-$O$422)/($O$421-$O$422))*0.5+1)</f>
        <v>-0.75</v>
      </c>
      <c r="P353" s="136">
        <f>IF($O353&gt;1.5,1.5,IF($O353&lt;0.5,0,$O353))</f>
        <v>0</v>
      </c>
      <c r="Q353" s="130">
        <f>((($M352-$Q$422)/($Q$421-$Q$422))*0.5+1)</f>
        <v>-0.5</v>
      </c>
      <c r="R353" s="136">
        <f>IF($Q353&gt;1.5,1.5,IF($Q353&lt;0.5,0,$Q353))</f>
        <v>0</v>
      </c>
      <c r="S353" s="130">
        <f>((($H353-$S$422)/($S$421-$S$422))*0.5+1)</f>
        <v>-1</v>
      </c>
      <c r="T353" s="136">
        <f>IF($S353&gt;1.5,1.5,IF($S353&lt;0.5,0,$S353))</f>
        <v>0</v>
      </c>
      <c r="U353" s="130">
        <f>((($H353-$U$422)/($U$421-$U$422))*0.5+1)</f>
        <v>-0.75</v>
      </c>
      <c r="V353" s="136">
        <f>IF($U353&gt;1.5,1.5,IF($U353&lt;0.5,0,$U353))</f>
        <v>0</v>
      </c>
      <c r="W353" s="130">
        <f>((($H353-$W$422)/($W$421-$W$422))*0.5+1)</f>
        <v>-1.4</v>
      </c>
      <c r="X353" s="136">
        <f>IF($W353&gt;1.5,1.5,IF($W353&lt;0.5,0,$W353))</f>
        <v>0</v>
      </c>
      <c r="Y353" s="130">
        <f>((($J347-$Y$422)/($Y$421-$Y$422))*0.5+1)</f>
        <v>-0.25</v>
      </c>
      <c r="Z353" s="136">
        <f>IF($Y353&gt;1.5,1.5,IF($Y353&lt;0.5,0,$Y353))</f>
        <v>0</v>
      </c>
      <c r="AA353" s="130">
        <f>((($J347-$AA$422)/($AA$421-$AA$422))*0.5+1)</f>
        <v>0</v>
      </c>
      <c r="AB353" s="136">
        <f>IF($AA353&gt;1.5,1.5,IF($AA353&lt;0.5,0,$AA353))</f>
        <v>0</v>
      </c>
      <c r="AC353" s="130">
        <f>((($J347-$AC$422)/($AC$421-$AC$422))*0.5+1)</f>
        <v>0</v>
      </c>
      <c r="AD353" s="136">
        <f>IF($AC353&gt;1.5,1.5,IF($AC353&lt;0.5,0,$AC353))</f>
        <v>0</v>
      </c>
      <c r="AE353" s="135"/>
      <c r="AF353" s="137">
        <f>IF(AND($AJ353=1,PRODUCT(N353,T353,Z353)&gt;=1,$J357&gt;=$AG$422),1,0)</f>
        <v>0</v>
      </c>
      <c r="AG353" s="137">
        <f>IF(AND($AK353=1,PRODUCT(P353,V353,AB353)&gt;=1,$J357&gt;=$AG$421),1,0)</f>
        <v>0</v>
      </c>
      <c r="AH353" s="137">
        <f>IF(AND($B353="Chef de projet",PRODUCT(R353,X353,AD353)&gt;=1,$J357&gt;=$AG$420),1,0)</f>
        <v>0</v>
      </c>
      <c r="AI353" s="7"/>
      <c r="AJ353" s="147">
        <f>IF(OR($B353="Chef de projet",$B353="Co-responsable du projet",$B353="Chef de projet partiel",$B353="Chef de projet suppléant"),1,0)</f>
        <v>0</v>
      </c>
      <c r="AK353" s="147">
        <f>IF(OR($B353="Chef de projet",$B353="Co-responsable du projet",$B353="Chef de projet partiel"),1,0)</f>
        <v>0</v>
      </c>
      <c r="AM353" s="159">
        <f>IF(AND(F346&gt;=M$427,H353&gt;=O$427,J347&gt;=Q$427,AO353&gt;=S$427,J357&gt;=U$427),1,0)</f>
        <v>0</v>
      </c>
      <c r="AN353" s="7"/>
      <c r="AO353" s="147">
        <f>IF(F353="",0,DATEDIF(D353,F353,"m")+1)</f>
        <v>0</v>
      </c>
    </row>
    <row r="354" spans="1:41" ht="18" customHeight="1" x14ac:dyDescent="0.25">
      <c r="A354" s="14"/>
      <c r="B354" s="93"/>
      <c r="C354" s="154" t="s">
        <v>345</v>
      </c>
      <c r="D354" s="121"/>
      <c r="E354" s="161" t="s">
        <v>346</v>
      </c>
      <c r="F354" s="121"/>
      <c r="G354" s="161"/>
      <c r="H354" s="25"/>
      <c r="I354" s="158"/>
      <c r="J354" s="153" t="str">
        <f t="shared" ref="J354:J355" si="80">IFERROR(ROUND(H354/((F354-D354)/30.4),0),"")</f>
        <v/>
      </c>
      <c r="K354" s="17"/>
      <c r="M354" s="130">
        <f>((($M352-$M$422)/($M$421-$M$422))*0.5+1)</f>
        <v>-0.25</v>
      </c>
      <c r="N354" s="136">
        <f t="shared" ref="N354:N355" si="81">IF($M354&gt;1.5,1.5,IF($M354&lt;0.5,0,$M354))</f>
        <v>0</v>
      </c>
      <c r="O354" s="130">
        <f>((($M352-$O$422)/($O$421-$O$422))*0.5+1)</f>
        <v>-0.75</v>
      </c>
      <c r="P354" s="136">
        <f t="shared" ref="P354:P355" si="82">IF($O354&gt;1.5,1.5,IF($O354&lt;0.5,0,$O354))</f>
        <v>0</v>
      </c>
      <c r="Q354" s="130">
        <f>((($M352-$Q$422)/($Q$421-$Q$422))*0.5+1)</f>
        <v>-0.5</v>
      </c>
      <c r="R354" s="136">
        <f t="shared" ref="R354:R355" si="83">IF($Q354&gt;1.5,1.5,IF($Q354&lt;0.5,0,$Q354))</f>
        <v>0</v>
      </c>
      <c r="S354" s="130">
        <f>((($H354-$S$422)/($S$421-$S$422))*0.5+1)</f>
        <v>-1</v>
      </c>
      <c r="T354" s="136">
        <f t="shared" ref="T354:T355" si="84">IF($S354&gt;1.5,1.5,IF($S354&lt;0.5,0,$S354))</f>
        <v>0</v>
      </c>
      <c r="U354" s="130">
        <f>((($H354-$U$422)/($U$421-$U$422))*0.5+1)</f>
        <v>-0.75</v>
      </c>
      <c r="V354" s="136">
        <f t="shared" ref="V354:V355" si="85">IF($U354&gt;1.5,1.5,IF($U354&lt;0.5,0,$U354))</f>
        <v>0</v>
      </c>
      <c r="W354" s="130">
        <f>((($H354-$W$422)/($W$421-$W$422))*0.5+1)</f>
        <v>-1.4</v>
      </c>
      <c r="X354" s="136">
        <f t="shared" ref="X354:X355" si="86">IF($W354&gt;1.5,1.5,IF($W354&lt;0.5,0,$W354))</f>
        <v>0</v>
      </c>
      <c r="Y354" s="130">
        <f>((($J347-$Y$422)/($Y$421-$Y$422))*0.5+1)</f>
        <v>-0.25</v>
      </c>
      <c r="Z354" s="136">
        <f t="shared" ref="Z354:Z355" si="87">IF($Y354&gt;1.5,1.5,IF($Y354&lt;0.5,0,$Y354))</f>
        <v>0</v>
      </c>
      <c r="AA354" s="130">
        <f>((($J347-$AA$422)/($AA$421-$AA$422))*0.5+1)</f>
        <v>0</v>
      </c>
      <c r="AB354" s="136">
        <f t="shared" ref="AB354:AB355" si="88">IF($AA354&gt;1.5,1.5,IF($AA354&lt;0.5,0,$AA354))</f>
        <v>0</v>
      </c>
      <c r="AC354" s="130">
        <f>((($J347-$AC$422)/($AC$421-$AC$422))*0.5+1)</f>
        <v>0</v>
      </c>
      <c r="AD354" s="136">
        <f t="shared" ref="AD354:AD355" si="89">IF($AC354&gt;1.5,1.5,IF($AC354&lt;0.5,0,$AC354))</f>
        <v>0</v>
      </c>
      <c r="AE354" s="135"/>
      <c r="AF354" s="137">
        <f>IF(AND($AJ354=1,PRODUCT(N354,T354,Z354)&gt;=1,$J357&gt;=$AG$422),1,0)</f>
        <v>0</v>
      </c>
      <c r="AG354" s="137">
        <f>IF(AND($AK354=1,PRODUCT(P354,V354,AB354)&gt;=1,$J357&gt;=$AG$421),1,0)</f>
        <v>0</v>
      </c>
      <c r="AH354" s="137">
        <f>IF(AND($B354="Chef de projet",PRODUCT(R354,X354,AD354)&gt;=1,$J357&gt;=$AG$420),1,0)</f>
        <v>0</v>
      </c>
      <c r="AI354" s="7"/>
      <c r="AJ354" s="147">
        <f>IF(OR($B354="Chef de projet",$B354="Co-responsable du projet",$B354="Chef de projet partiel",$B354="Chef de projet suppléant"),1,0)</f>
        <v>0</v>
      </c>
      <c r="AK354" s="147">
        <f>IF(OR($B354="Chef de projet",$B354="Co-responsable du projet",$B354="Chef de projet partiel"),1,0)</f>
        <v>0</v>
      </c>
      <c r="AM354" s="159">
        <f>IF(AND(F346&gt;=M$427,H354&gt;=O$427,J347&gt;=Q$427,AO354&gt;=S$427,J357&gt;=U$427),1,0)</f>
        <v>0</v>
      </c>
      <c r="AN354" s="7"/>
      <c r="AO354" s="147">
        <f>IF(F354="",0,DATEDIF(D354,F354,"m")+1)</f>
        <v>0</v>
      </c>
    </row>
    <row r="355" spans="1:41" ht="18" customHeight="1" x14ac:dyDescent="0.25">
      <c r="A355" s="14"/>
      <c r="B355" s="93"/>
      <c r="C355" s="154" t="s">
        <v>345</v>
      </c>
      <c r="D355" s="121"/>
      <c r="E355" s="161" t="s">
        <v>346</v>
      </c>
      <c r="F355" s="121"/>
      <c r="G355" s="161"/>
      <c r="H355" s="25"/>
      <c r="I355" s="158"/>
      <c r="J355" s="153" t="str">
        <f t="shared" si="80"/>
        <v/>
      </c>
      <c r="K355" s="17"/>
      <c r="M355" s="130">
        <f>((($M352-$M$422)/($M$421-$M$422))*0.5+1)</f>
        <v>-0.25</v>
      </c>
      <c r="N355" s="136">
        <f t="shared" si="81"/>
        <v>0</v>
      </c>
      <c r="O355" s="130">
        <f>((($M352-$O$422)/($O$421-$O$422))*0.5+1)</f>
        <v>-0.75</v>
      </c>
      <c r="P355" s="136">
        <f t="shared" si="82"/>
        <v>0</v>
      </c>
      <c r="Q355" s="130">
        <f>((($M352-$Q$422)/($Q$421-$Q$422))*0.5+1)</f>
        <v>-0.5</v>
      </c>
      <c r="R355" s="136">
        <f t="shared" si="83"/>
        <v>0</v>
      </c>
      <c r="S355" s="130">
        <f>((($H355-$S$422)/($S$421-$S$422))*0.5+1)</f>
        <v>-1</v>
      </c>
      <c r="T355" s="136">
        <f t="shared" si="84"/>
        <v>0</v>
      </c>
      <c r="U355" s="130">
        <f>((($H355-$U$422)/($U$421-$U$422))*0.5+1)</f>
        <v>-0.75</v>
      </c>
      <c r="V355" s="136">
        <f t="shared" si="85"/>
        <v>0</v>
      </c>
      <c r="W355" s="130">
        <f>((($H355-$W$422)/($W$421-$W$422))*0.5+1)</f>
        <v>-1.4</v>
      </c>
      <c r="X355" s="136">
        <f t="shared" si="86"/>
        <v>0</v>
      </c>
      <c r="Y355" s="130">
        <f>((($J347-$Y$422)/($Y$421-$Y$422))*0.5+1)</f>
        <v>-0.25</v>
      </c>
      <c r="Z355" s="136">
        <f t="shared" si="87"/>
        <v>0</v>
      </c>
      <c r="AA355" s="130">
        <f>((($J347-$AA$422)/($AA$421-$AA$422))*0.5+1)</f>
        <v>0</v>
      </c>
      <c r="AB355" s="136">
        <f t="shared" si="88"/>
        <v>0</v>
      </c>
      <c r="AC355" s="130">
        <f>((($J347-$AC$422)/($AC$421-$AC$422))*0.5+1)</f>
        <v>0</v>
      </c>
      <c r="AD355" s="136">
        <f t="shared" si="89"/>
        <v>0</v>
      </c>
      <c r="AE355" s="135"/>
      <c r="AF355" s="137">
        <f>IF(AND($AJ355=1,PRODUCT(N355,T355,Z355)&gt;=1,$J357&gt;=$AG$422),1,0)</f>
        <v>0</v>
      </c>
      <c r="AG355" s="137">
        <f>IF(AND($AK355=1,PRODUCT(P355,V355,AB355)&gt;=1,$J357&gt;=$AG$421),1,0)</f>
        <v>0</v>
      </c>
      <c r="AH355" s="137">
        <f>IF(AND($B355="Chef de projet",PRODUCT(R355,X355,AD355)&gt;=1,$J357&gt;=$AG$420),1,0)</f>
        <v>0</v>
      </c>
      <c r="AI355" s="7"/>
      <c r="AJ355" s="147">
        <f>IF(OR($B355="Chef de projet",$B355="Co-responsable du projet",$B355="Chef de projet partiel",$B355="Chef de projet suppléant"),1,0)</f>
        <v>0</v>
      </c>
      <c r="AK355" s="147">
        <f>IF(OR($B355="Chef de projet",$B355="Co-responsable du projet",$B355="Chef de projet partiel"),1,0)</f>
        <v>0</v>
      </c>
      <c r="AM355" s="159">
        <f>IF(AND(F346&gt;=M$427,H355&gt;=O$427,J347&gt;=Q$427,AO355&gt;=S$427,J357&gt;=U$427),1,0)</f>
        <v>0</v>
      </c>
      <c r="AN355" s="7"/>
      <c r="AO355" s="147">
        <f>IF(F355="",0,DATEDIF(D355,F355,"m")+1)</f>
        <v>0</v>
      </c>
    </row>
    <row r="356" spans="1:41" ht="9.9499999999999993" customHeight="1" x14ac:dyDescent="0.25">
      <c r="A356" s="14"/>
      <c r="B356" s="84"/>
      <c r="C356" s="84"/>
      <c r="D356" s="152"/>
      <c r="E356" s="85"/>
      <c r="F356" s="85"/>
      <c r="G356" s="85"/>
      <c r="H356" s="85"/>
      <c r="I356" s="85"/>
      <c r="J356" s="85"/>
      <c r="K356" s="17"/>
      <c r="Y356" s="7"/>
      <c r="Z356" s="7"/>
      <c r="AA356" s="7"/>
      <c r="AB356" s="5"/>
      <c r="AC356" s="5"/>
      <c r="AH356" s="7"/>
    </row>
    <row r="357" spans="1:41" ht="18" customHeight="1" x14ac:dyDescent="0.25">
      <c r="A357" s="14"/>
      <c r="B357" s="278" t="s">
        <v>1196</v>
      </c>
      <c r="C357" s="278"/>
      <c r="D357" s="278"/>
      <c r="E357" s="278"/>
      <c r="F357" s="278"/>
      <c r="G357" s="278"/>
      <c r="H357" s="278"/>
      <c r="I357" s="85"/>
      <c r="J357" s="153">
        <f>SUM(J358:J367)</f>
        <v>0</v>
      </c>
      <c r="K357" s="17"/>
      <c r="Y357" s="7"/>
      <c r="Z357" s="7"/>
      <c r="AA357" s="7"/>
      <c r="AB357" s="5"/>
      <c r="AC357" s="5"/>
      <c r="AH357" s="7"/>
    </row>
    <row r="358" spans="1:41" ht="18" customHeight="1" x14ac:dyDescent="0.25">
      <c r="A358" s="14"/>
      <c r="B358" s="293" t="s">
        <v>352</v>
      </c>
      <c r="C358" s="293"/>
      <c r="D358" s="293"/>
      <c r="E358" s="293"/>
      <c r="F358" s="293"/>
      <c r="G358" s="293"/>
      <c r="H358" s="293"/>
      <c r="I358" s="85"/>
      <c r="J358" s="25"/>
      <c r="K358" s="17"/>
      <c r="Y358" s="7"/>
      <c r="Z358" s="7"/>
      <c r="AA358" s="7"/>
      <c r="AB358" s="5"/>
      <c r="AC358" s="5"/>
      <c r="AH358" s="7"/>
    </row>
    <row r="359" spans="1:41" ht="18" customHeight="1" x14ac:dyDescent="0.25">
      <c r="A359" s="14"/>
      <c r="B359" s="293" t="s">
        <v>918</v>
      </c>
      <c r="C359" s="293"/>
      <c r="D359" s="293"/>
      <c r="E359" s="293"/>
      <c r="F359" s="293"/>
      <c r="G359" s="293"/>
      <c r="H359" s="293"/>
      <c r="I359" s="85"/>
      <c r="J359" s="25"/>
      <c r="K359" s="17"/>
      <c r="Y359" s="7"/>
      <c r="Z359" s="7"/>
      <c r="AA359" s="7"/>
      <c r="AB359" s="5"/>
      <c r="AC359" s="5"/>
      <c r="AH359" s="7"/>
    </row>
    <row r="360" spans="1:41" ht="18" customHeight="1" x14ac:dyDescent="0.25">
      <c r="A360" s="14"/>
      <c r="B360" s="293" t="s">
        <v>353</v>
      </c>
      <c r="C360" s="293"/>
      <c r="D360" s="293"/>
      <c r="E360" s="293"/>
      <c r="F360" s="293"/>
      <c r="G360" s="293"/>
      <c r="H360" s="293"/>
      <c r="I360" s="85"/>
      <c r="J360" s="25"/>
      <c r="K360" s="17"/>
      <c r="Y360" s="7"/>
      <c r="Z360" s="7"/>
      <c r="AA360" s="7"/>
      <c r="AB360" s="5"/>
      <c r="AC360" s="5"/>
      <c r="AH360" s="7"/>
    </row>
    <row r="361" spans="1:41" ht="18" customHeight="1" x14ac:dyDescent="0.25">
      <c r="A361" s="14"/>
      <c r="B361" s="293" t="s">
        <v>354</v>
      </c>
      <c r="C361" s="293"/>
      <c r="D361" s="293"/>
      <c r="E361" s="293"/>
      <c r="F361" s="293"/>
      <c r="G361" s="293"/>
      <c r="H361" s="293"/>
      <c r="I361" s="85"/>
      <c r="J361" s="25"/>
      <c r="K361" s="17"/>
      <c r="Y361" s="7"/>
      <c r="Z361" s="7"/>
      <c r="AA361" s="7"/>
      <c r="AB361" s="5"/>
      <c r="AC361" s="5"/>
      <c r="AH361" s="7"/>
    </row>
    <row r="362" spans="1:41" ht="18" customHeight="1" x14ac:dyDescent="0.25">
      <c r="A362" s="14"/>
      <c r="B362" s="293" t="s">
        <v>355</v>
      </c>
      <c r="C362" s="293"/>
      <c r="D362" s="293"/>
      <c r="E362" s="293"/>
      <c r="F362" s="293"/>
      <c r="G362" s="293"/>
      <c r="H362" s="293"/>
      <c r="I362" s="85"/>
      <c r="J362" s="25"/>
      <c r="K362" s="17"/>
      <c r="Y362" s="7"/>
      <c r="Z362" s="7"/>
      <c r="AA362" s="7"/>
      <c r="AB362" s="5"/>
      <c r="AC362" s="5"/>
      <c r="AH362" s="7"/>
    </row>
    <row r="363" spans="1:41" ht="18" customHeight="1" x14ac:dyDescent="0.25">
      <c r="A363" s="14"/>
      <c r="B363" s="293" t="s">
        <v>357</v>
      </c>
      <c r="C363" s="293"/>
      <c r="D363" s="293"/>
      <c r="E363" s="293"/>
      <c r="F363" s="293"/>
      <c r="G363" s="293"/>
      <c r="H363" s="293"/>
      <c r="I363" s="85"/>
      <c r="J363" s="25"/>
      <c r="K363" s="17"/>
      <c r="Y363" s="7"/>
      <c r="Z363" s="7"/>
      <c r="AA363" s="7"/>
      <c r="AB363" s="5"/>
      <c r="AC363" s="5"/>
      <c r="AH363" s="7"/>
    </row>
    <row r="364" spans="1:41" ht="18" customHeight="1" x14ac:dyDescent="0.25">
      <c r="A364" s="14"/>
      <c r="B364" s="293" t="s">
        <v>920</v>
      </c>
      <c r="C364" s="293"/>
      <c r="D364" s="293"/>
      <c r="E364" s="293"/>
      <c r="F364" s="293"/>
      <c r="G364" s="293"/>
      <c r="H364" s="293"/>
      <c r="I364" s="85"/>
      <c r="J364" s="25"/>
      <c r="K364" s="17"/>
      <c r="Y364" s="7"/>
      <c r="Z364" s="7"/>
      <c r="AA364" s="7"/>
      <c r="AB364" s="5"/>
      <c r="AC364" s="5"/>
      <c r="AH364" s="7"/>
    </row>
    <row r="365" spans="1:41" ht="18" customHeight="1" x14ac:dyDescent="0.25">
      <c r="A365" s="14"/>
      <c r="B365" s="293" t="s">
        <v>358</v>
      </c>
      <c r="C365" s="293"/>
      <c r="D365" s="293"/>
      <c r="E365" s="293"/>
      <c r="F365" s="293"/>
      <c r="G365" s="293"/>
      <c r="H365" s="293"/>
      <c r="I365" s="85"/>
      <c r="J365" s="25"/>
      <c r="K365" s="17"/>
      <c r="Y365" s="7"/>
      <c r="Z365" s="7"/>
      <c r="AA365" s="7"/>
      <c r="AB365" s="5"/>
      <c r="AC365" s="5"/>
      <c r="AH365" s="7"/>
    </row>
    <row r="366" spans="1:41" ht="18" customHeight="1" x14ac:dyDescent="0.25">
      <c r="A366" s="14"/>
      <c r="B366" s="293" t="s">
        <v>356</v>
      </c>
      <c r="C366" s="293"/>
      <c r="D366" s="293"/>
      <c r="E366" s="293"/>
      <c r="F366" s="293"/>
      <c r="G366" s="293"/>
      <c r="H366" s="293"/>
      <c r="I366" s="85"/>
      <c r="J366" s="25"/>
      <c r="K366" s="17"/>
      <c r="Y366" s="7"/>
      <c r="Z366" s="7"/>
      <c r="AA366" s="7"/>
      <c r="AB366" s="5"/>
      <c r="AC366" s="5"/>
      <c r="AH366" s="7"/>
    </row>
    <row r="367" spans="1:41" ht="18" customHeight="1" x14ac:dyDescent="0.25">
      <c r="A367" s="14"/>
      <c r="B367" s="293" t="s">
        <v>359</v>
      </c>
      <c r="C367" s="293"/>
      <c r="D367" s="293"/>
      <c r="E367" s="293"/>
      <c r="F367" s="293"/>
      <c r="G367" s="293"/>
      <c r="H367" s="293"/>
      <c r="I367" s="85"/>
      <c r="J367" s="25"/>
      <c r="K367" s="17"/>
      <c r="Y367" s="7"/>
      <c r="Z367" s="7"/>
      <c r="AA367" s="7"/>
      <c r="AB367" s="5"/>
      <c r="AC367" s="5"/>
      <c r="AH367" s="7"/>
    </row>
    <row r="368" spans="1:41" ht="9.9499999999999993" customHeight="1" x14ac:dyDescent="0.25">
      <c r="A368" s="14"/>
      <c r="B368" s="84"/>
      <c r="C368" s="84"/>
      <c r="D368" s="85"/>
      <c r="E368" s="85"/>
      <c r="F368" s="85"/>
      <c r="G368" s="85"/>
      <c r="H368" s="85"/>
      <c r="I368" s="85"/>
      <c r="J368" s="85"/>
      <c r="K368" s="17"/>
      <c r="Y368" s="7"/>
      <c r="Z368" s="7"/>
      <c r="AA368" s="7"/>
      <c r="AB368" s="5"/>
      <c r="AC368" s="5"/>
      <c r="AH368" s="7"/>
    </row>
    <row r="369" spans="1:34" ht="18" customHeight="1" x14ac:dyDescent="0.25">
      <c r="A369" s="14"/>
      <c r="B369" s="15" t="s">
        <v>784</v>
      </c>
      <c r="C369" s="15"/>
      <c r="D369" s="85"/>
      <c r="E369" s="85"/>
      <c r="F369" s="85"/>
      <c r="G369" s="85"/>
      <c r="H369" s="85"/>
      <c r="I369" s="85"/>
      <c r="J369" s="85"/>
      <c r="K369" s="17"/>
      <c r="Y369" s="7"/>
      <c r="Z369" s="7"/>
      <c r="AA369" s="7"/>
      <c r="AB369" s="5"/>
      <c r="AC369" s="5"/>
      <c r="AH369" s="7"/>
    </row>
    <row r="370" spans="1:34" ht="18" customHeight="1" x14ac:dyDescent="0.25">
      <c r="A370" s="14"/>
      <c r="B370" s="84" t="s">
        <v>360</v>
      </c>
      <c r="C370" s="84"/>
      <c r="D370" s="280"/>
      <c r="E370" s="280"/>
      <c r="F370" s="280"/>
      <c r="G370" s="280"/>
      <c r="H370" s="280"/>
      <c r="I370" s="280"/>
      <c r="J370" s="280"/>
      <c r="K370" s="17"/>
      <c r="Y370" s="7"/>
      <c r="Z370" s="7"/>
      <c r="AA370" s="7"/>
      <c r="AB370" s="5"/>
      <c r="AC370" s="5"/>
      <c r="AH370" s="7"/>
    </row>
    <row r="371" spans="1:34" ht="18" customHeight="1" x14ac:dyDescent="0.25">
      <c r="A371" s="14"/>
      <c r="B371" s="84" t="s">
        <v>361</v>
      </c>
      <c r="C371" s="84"/>
      <c r="D371" s="280"/>
      <c r="E371" s="280"/>
      <c r="F371" s="280"/>
      <c r="G371" s="280"/>
      <c r="H371" s="280"/>
      <c r="I371" s="280"/>
      <c r="J371" s="280"/>
      <c r="K371" s="17"/>
      <c r="Y371" s="7"/>
      <c r="Z371" s="7"/>
      <c r="AA371" s="7"/>
      <c r="AB371" s="5"/>
      <c r="AC371" s="5"/>
      <c r="AH371" s="7"/>
    </row>
    <row r="372" spans="1:34" ht="18" customHeight="1" x14ac:dyDescent="0.25">
      <c r="A372" s="14"/>
      <c r="B372" s="84" t="s">
        <v>336</v>
      </c>
      <c r="C372" s="84"/>
      <c r="D372" s="280"/>
      <c r="E372" s="280"/>
      <c r="F372" s="280"/>
      <c r="G372" s="280"/>
      <c r="H372" s="280"/>
      <c r="I372" s="280"/>
      <c r="J372" s="280"/>
      <c r="K372" s="17"/>
      <c r="Y372" s="7"/>
      <c r="Z372" s="7"/>
      <c r="AA372" s="7"/>
      <c r="AB372" s="5"/>
      <c r="AC372" s="5"/>
      <c r="AH372" s="7"/>
    </row>
    <row r="373" spans="1:34" ht="18" customHeight="1" x14ac:dyDescent="0.25">
      <c r="A373" s="14"/>
      <c r="B373" s="84" t="s">
        <v>9</v>
      </c>
      <c r="C373" s="84"/>
      <c r="D373" s="280"/>
      <c r="E373" s="280"/>
      <c r="F373" s="280"/>
      <c r="G373" s="280"/>
      <c r="H373" s="280"/>
      <c r="I373" s="280"/>
      <c r="J373" s="280"/>
      <c r="K373" s="17"/>
      <c r="Y373" s="7"/>
      <c r="Z373" s="7"/>
      <c r="AA373" s="7"/>
      <c r="AB373" s="5"/>
      <c r="AC373" s="5"/>
      <c r="AH373" s="7"/>
    </row>
    <row r="374" spans="1:34" ht="9.9499999999999993" customHeight="1" x14ac:dyDescent="0.25">
      <c r="A374" s="19"/>
      <c r="B374" s="20"/>
      <c r="C374" s="20"/>
      <c r="D374" s="20"/>
      <c r="E374" s="20"/>
      <c r="F374" s="20"/>
      <c r="G374" s="20"/>
      <c r="H374" s="20"/>
      <c r="I374" s="20"/>
      <c r="J374" s="20"/>
      <c r="K374" s="21"/>
      <c r="Y374" s="7"/>
      <c r="Z374" s="7"/>
      <c r="AA374" s="7"/>
      <c r="AB374" s="5"/>
      <c r="AC374" s="5"/>
      <c r="AH374" s="7"/>
    </row>
    <row r="375" spans="1:34" ht="9.9499999999999993" customHeight="1" x14ac:dyDescent="0.25">
      <c r="B375" s="8"/>
      <c r="C375" s="8"/>
      <c r="D375" s="361"/>
      <c r="E375" s="361"/>
      <c r="F375" s="361"/>
      <c r="G375" s="361"/>
      <c r="H375" s="361"/>
      <c r="I375" s="361"/>
      <c r="J375" s="361"/>
    </row>
    <row r="376" spans="1:34" ht="9.9499999999999993" customHeight="1" x14ac:dyDescent="0.25">
      <c r="A376" s="11"/>
      <c r="B376" s="12"/>
      <c r="C376" s="12"/>
      <c r="D376" s="12"/>
      <c r="E376" s="12"/>
      <c r="F376" s="12"/>
      <c r="G376" s="12"/>
      <c r="H376" s="12"/>
      <c r="I376" s="12"/>
      <c r="J376" s="12"/>
      <c r="K376" s="13"/>
      <c r="AH376" s="7"/>
    </row>
    <row r="377" spans="1:34" ht="18" customHeight="1" x14ac:dyDescent="0.25">
      <c r="A377" s="14"/>
      <c r="B377" s="15" t="s">
        <v>800</v>
      </c>
      <c r="C377" s="15"/>
      <c r="D377" s="354"/>
      <c r="E377" s="354"/>
      <c r="F377" s="354"/>
      <c r="G377" s="354"/>
      <c r="H377" s="354"/>
      <c r="I377" s="354"/>
      <c r="J377" s="354"/>
      <c r="K377" s="17"/>
      <c r="AH377" s="7"/>
    </row>
    <row r="378" spans="1:34" ht="18" customHeight="1" x14ac:dyDescent="0.25">
      <c r="A378" s="14"/>
      <c r="B378" s="84" t="s">
        <v>338</v>
      </c>
      <c r="C378" s="84"/>
      <c r="D378" s="350"/>
      <c r="E378" s="350"/>
      <c r="F378" s="350"/>
      <c r="G378" s="350"/>
      <c r="H378" s="350"/>
      <c r="I378" s="350"/>
      <c r="J378" s="350"/>
      <c r="K378" s="17"/>
      <c r="AH378" s="7"/>
    </row>
    <row r="379" spans="1:34" ht="18" customHeight="1" x14ac:dyDescent="0.25">
      <c r="A379" s="14"/>
      <c r="B379" s="84" t="s">
        <v>781</v>
      </c>
      <c r="C379" s="84"/>
      <c r="D379" s="350"/>
      <c r="E379" s="350"/>
      <c r="F379" s="350"/>
      <c r="G379" s="350"/>
      <c r="H379" s="350"/>
      <c r="I379" s="350"/>
      <c r="J379" s="350"/>
      <c r="K379" s="17"/>
      <c r="AH379" s="7"/>
    </row>
    <row r="380" spans="1:34" ht="18" customHeight="1" x14ac:dyDescent="0.25">
      <c r="A380" s="14"/>
      <c r="B380" s="84" t="s">
        <v>340</v>
      </c>
      <c r="C380" s="84"/>
      <c r="D380" s="351"/>
      <c r="E380" s="352"/>
      <c r="F380" s="352"/>
      <c r="G380" s="352"/>
      <c r="H380" s="352"/>
      <c r="I380" s="352"/>
      <c r="J380" s="353"/>
      <c r="K380" s="17"/>
      <c r="AH380" s="7"/>
    </row>
    <row r="381" spans="1:34" ht="60" customHeight="1" x14ac:dyDescent="0.25">
      <c r="A381" s="14"/>
      <c r="B381" s="84" t="s">
        <v>341</v>
      </c>
      <c r="C381" s="84"/>
      <c r="D381" s="350"/>
      <c r="E381" s="350"/>
      <c r="F381" s="350"/>
      <c r="G381" s="350"/>
      <c r="H381" s="350"/>
      <c r="I381" s="350"/>
      <c r="J381" s="350"/>
      <c r="K381" s="17"/>
      <c r="AH381" s="7"/>
    </row>
    <row r="382" spans="1:34" ht="9.9499999999999993" customHeight="1" x14ac:dyDescent="0.25">
      <c r="A382" s="14"/>
      <c r="B382" s="84"/>
      <c r="C382" s="84"/>
      <c r="D382" s="85"/>
      <c r="E382" s="85"/>
      <c r="F382" s="85"/>
      <c r="G382" s="85"/>
      <c r="H382" s="85"/>
      <c r="I382" s="85"/>
      <c r="J382" s="85"/>
      <c r="K382" s="17"/>
      <c r="AH382" s="7"/>
    </row>
    <row r="383" spans="1:34" ht="18" customHeight="1" x14ac:dyDescent="0.25">
      <c r="A383" s="14"/>
      <c r="B383" s="15" t="s">
        <v>342</v>
      </c>
      <c r="C383" s="15"/>
      <c r="D383" s="344" t="s">
        <v>780</v>
      </c>
      <c r="E383" s="344"/>
      <c r="F383" s="344"/>
      <c r="G383" s="85"/>
      <c r="H383" s="43"/>
      <c r="I383" s="85"/>
      <c r="J383" s="43" t="s">
        <v>325</v>
      </c>
      <c r="K383" s="17"/>
      <c r="Y383" s="7"/>
      <c r="Z383" s="7"/>
      <c r="AA383" s="7"/>
      <c r="AB383" s="5"/>
      <c r="AC383" s="5"/>
      <c r="AH383" s="7"/>
    </row>
    <row r="384" spans="1:34" ht="18" customHeight="1" x14ac:dyDescent="0.25">
      <c r="A384" s="14"/>
      <c r="B384" s="84" t="s">
        <v>343</v>
      </c>
      <c r="C384" s="154" t="s">
        <v>345</v>
      </c>
      <c r="D384" s="121"/>
      <c r="E384" s="161" t="s">
        <v>346</v>
      </c>
      <c r="F384" s="121"/>
      <c r="G384" s="85"/>
      <c r="H384" s="23"/>
      <c r="I384" s="85"/>
      <c r="J384" s="153">
        <f>ROUND(((F384-D384)/30.4),0)</f>
        <v>0</v>
      </c>
      <c r="K384" s="17"/>
      <c r="P384" s="125"/>
      <c r="Q384" s="125"/>
      <c r="R384" s="126"/>
      <c r="S384" s="126"/>
      <c r="T384" s="126"/>
      <c r="U384" s="126"/>
      <c r="V384" s="126"/>
      <c r="W384" s="126"/>
      <c r="X384" s="126"/>
      <c r="Y384" s="126"/>
      <c r="Z384" s="126"/>
      <c r="AA384" s="126"/>
      <c r="AB384" s="127"/>
      <c r="AC384" s="127"/>
      <c r="AD384" s="126"/>
      <c r="AE384" s="126"/>
      <c r="AH384" s="7"/>
    </row>
    <row r="385" spans="1:41" ht="9.9499999999999993" customHeight="1" x14ac:dyDescent="0.25">
      <c r="A385" s="14"/>
      <c r="B385" s="84"/>
      <c r="C385" s="154"/>
      <c r="D385" s="92"/>
      <c r="E385" s="160"/>
      <c r="F385" s="92"/>
      <c r="G385" s="85"/>
      <c r="H385" s="23"/>
      <c r="I385" s="85"/>
      <c r="J385" s="85"/>
      <c r="K385" s="17"/>
      <c r="P385" s="125"/>
      <c r="Q385" s="125"/>
      <c r="R385" s="126"/>
      <c r="S385" s="126"/>
      <c r="T385" s="126"/>
      <c r="U385" s="126"/>
      <c r="V385" s="126"/>
      <c r="W385" s="126"/>
      <c r="X385" s="126"/>
      <c r="Y385" s="126"/>
      <c r="Z385" s="126"/>
      <c r="AA385" s="126"/>
      <c r="AB385" s="127"/>
      <c r="AC385" s="127"/>
      <c r="AD385" s="126"/>
      <c r="AE385" s="126"/>
      <c r="AH385" s="7"/>
    </row>
    <row r="386" spans="1:41" ht="18" customHeight="1" x14ac:dyDescent="0.25">
      <c r="A386" s="14"/>
      <c r="B386" s="84" t="s">
        <v>350</v>
      </c>
      <c r="C386" s="154"/>
      <c r="D386" s="345" t="s">
        <v>349</v>
      </c>
      <c r="E386" s="346"/>
      <c r="F386" s="25"/>
      <c r="G386" s="85"/>
      <c r="H386" s="347" t="s">
        <v>1199</v>
      </c>
      <c r="I386" s="348"/>
      <c r="J386" s="25"/>
      <c r="K386" s="17"/>
      <c r="P386" s="125"/>
      <c r="Q386" s="125"/>
      <c r="R386" s="129"/>
      <c r="S386" s="126"/>
      <c r="T386" s="126"/>
      <c r="U386" s="126"/>
      <c r="V386" s="126"/>
      <c r="W386" s="126"/>
      <c r="X386" s="126"/>
      <c r="Y386" s="126"/>
      <c r="Z386" s="126"/>
      <c r="AA386" s="126"/>
      <c r="AB386" s="127"/>
      <c r="AC386" s="127"/>
      <c r="AD386" s="126"/>
      <c r="AE386" s="126"/>
      <c r="AH386" s="7"/>
    </row>
    <row r="387" spans="1:41" ht="18" customHeight="1" x14ac:dyDescent="0.25">
      <c r="A387" s="14"/>
      <c r="B387" s="84" t="s">
        <v>1200</v>
      </c>
      <c r="C387" s="154"/>
      <c r="D387" s="345"/>
      <c r="E387" s="346"/>
      <c r="F387" s="25"/>
      <c r="G387" s="85"/>
      <c r="H387" s="349"/>
      <c r="I387" s="348"/>
      <c r="J387" s="25"/>
      <c r="K387" s="17"/>
      <c r="P387" s="125"/>
      <c r="Q387" s="125"/>
      <c r="R387" s="128"/>
      <c r="S387" s="126"/>
      <c r="T387" s="126"/>
      <c r="U387" s="126"/>
      <c r="V387" s="126"/>
      <c r="W387" s="126"/>
      <c r="X387" s="126"/>
      <c r="Y387" s="126"/>
      <c r="Z387" s="126"/>
      <c r="AA387" s="126"/>
      <c r="AB387" s="127"/>
      <c r="AC387" s="127"/>
      <c r="AD387" s="126"/>
      <c r="AE387" s="126"/>
      <c r="AH387" s="7"/>
    </row>
    <row r="388" spans="1:41" ht="18" customHeight="1" x14ac:dyDescent="0.25">
      <c r="A388" s="14"/>
      <c r="B388" s="293" t="s">
        <v>782</v>
      </c>
      <c r="C388" s="293"/>
      <c r="D388" s="293"/>
      <c r="E388" s="293"/>
      <c r="F388" s="293"/>
      <c r="G388" s="293"/>
      <c r="H388" s="293"/>
      <c r="I388" s="313"/>
      <c r="J388" s="25"/>
      <c r="K388" s="17"/>
      <c r="P388" s="125"/>
      <c r="Q388" s="125"/>
      <c r="R388" s="126"/>
      <c r="S388" s="126"/>
      <c r="T388" s="126"/>
      <c r="U388" s="126"/>
      <c r="V388" s="126"/>
      <c r="W388" s="126"/>
      <c r="X388" s="126"/>
      <c r="Y388" s="126"/>
      <c r="Z388" s="126"/>
      <c r="AA388" s="126"/>
      <c r="AB388" s="127"/>
      <c r="AC388" s="127"/>
      <c r="AD388" s="126"/>
      <c r="AE388" s="126"/>
      <c r="AH388" s="7"/>
    </row>
    <row r="389" spans="1:41" ht="9.9499999999999993" customHeight="1" x14ac:dyDescent="0.25">
      <c r="A389" s="14"/>
      <c r="B389" s="154"/>
      <c r="C389" s="154"/>
      <c r="D389" s="154"/>
      <c r="E389" s="154"/>
      <c r="F389" s="154"/>
      <c r="G389" s="154"/>
      <c r="H389" s="154"/>
      <c r="I389" s="154"/>
      <c r="J389" s="28"/>
      <c r="K389" s="17"/>
      <c r="Y389" s="7"/>
      <c r="Z389" s="7"/>
      <c r="AA389" s="7"/>
      <c r="AB389" s="5"/>
      <c r="AC389" s="5"/>
      <c r="AH389" s="7"/>
    </row>
    <row r="390" spans="1:41" ht="18" customHeight="1" x14ac:dyDescent="0.25">
      <c r="A390" s="14"/>
      <c r="B390" s="293" t="s">
        <v>1322</v>
      </c>
      <c r="C390" s="293"/>
      <c r="D390" s="293"/>
      <c r="E390" s="293"/>
      <c r="F390" s="293"/>
      <c r="G390" s="293"/>
      <c r="H390" s="293"/>
      <c r="I390" s="313"/>
      <c r="J390" s="25"/>
      <c r="K390" s="17"/>
      <c r="M390" s="308" t="s">
        <v>11</v>
      </c>
      <c r="N390" s="308"/>
      <c r="O390" s="308"/>
      <c r="P390" s="308"/>
      <c r="Q390" s="308"/>
      <c r="R390" s="308"/>
      <c r="S390" s="336" t="s">
        <v>45</v>
      </c>
      <c r="T390" s="336"/>
      <c r="U390" s="336"/>
      <c r="V390" s="336"/>
      <c r="W390" s="336"/>
      <c r="X390" s="336"/>
      <c r="Y390" s="337" t="s">
        <v>42</v>
      </c>
      <c r="Z390" s="338"/>
      <c r="AA390" s="338"/>
      <c r="AB390" s="338"/>
      <c r="AC390" s="338"/>
      <c r="AD390" s="339"/>
      <c r="AE390" s="134"/>
      <c r="AF390" s="308" t="s">
        <v>44</v>
      </c>
      <c r="AG390" s="308"/>
      <c r="AH390" s="308"/>
      <c r="AI390" s="7"/>
      <c r="AJ390" s="337" t="s">
        <v>2</v>
      </c>
      <c r="AK390" s="339"/>
      <c r="AM390" s="362" t="s">
        <v>255</v>
      </c>
      <c r="AN390" s="7"/>
      <c r="AO390" s="362" t="s">
        <v>256</v>
      </c>
    </row>
    <row r="391" spans="1:41" ht="18" customHeight="1" x14ac:dyDescent="0.25">
      <c r="A391" s="14"/>
      <c r="B391" s="293" t="s">
        <v>351</v>
      </c>
      <c r="C391" s="293"/>
      <c r="D391" s="293"/>
      <c r="E391" s="293"/>
      <c r="F391" s="293"/>
      <c r="G391" s="293"/>
      <c r="H391" s="293"/>
      <c r="I391" s="313"/>
      <c r="J391" s="25"/>
      <c r="K391" s="17"/>
      <c r="M391" s="340" t="s">
        <v>7</v>
      </c>
      <c r="N391" s="341"/>
      <c r="O391" s="340" t="s">
        <v>6</v>
      </c>
      <c r="P391" s="341"/>
      <c r="Q391" s="337" t="s">
        <v>5</v>
      </c>
      <c r="R391" s="339"/>
      <c r="S391" s="337" t="s">
        <v>7</v>
      </c>
      <c r="T391" s="339"/>
      <c r="U391" s="337" t="s">
        <v>6</v>
      </c>
      <c r="V391" s="339"/>
      <c r="W391" s="337" t="s">
        <v>5</v>
      </c>
      <c r="X391" s="339"/>
      <c r="Y391" s="337" t="s">
        <v>7</v>
      </c>
      <c r="Z391" s="339"/>
      <c r="AA391" s="342" t="s">
        <v>6</v>
      </c>
      <c r="AB391" s="343"/>
      <c r="AC391" s="337" t="s">
        <v>5</v>
      </c>
      <c r="AD391" s="339"/>
      <c r="AE391" s="134"/>
      <c r="AF391" s="159" t="s">
        <v>7</v>
      </c>
      <c r="AG391" s="159" t="s">
        <v>6</v>
      </c>
      <c r="AH391" s="159" t="s">
        <v>5</v>
      </c>
      <c r="AI391" s="7"/>
      <c r="AJ391" s="159" t="s">
        <v>7</v>
      </c>
      <c r="AK391" s="159" t="s">
        <v>6</v>
      </c>
      <c r="AM391" s="363"/>
      <c r="AN391" s="7"/>
      <c r="AO391" s="363"/>
    </row>
    <row r="392" spans="1:41" ht="9.9499999999999993" customHeight="1" x14ac:dyDescent="0.25">
      <c r="A392" s="14"/>
      <c r="B392" s="16"/>
      <c r="C392" s="16"/>
      <c r="D392" s="16"/>
      <c r="E392" s="16"/>
      <c r="F392" s="16"/>
      <c r="G392" s="16"/>
      <c r="H392" s="16"/>
      <c r="I392" s="16"/>
      <c r="J392" s="16"/>
      <c r="K392" s="17"/>
      <c r="S392" s="7"/>
      <c r="T392" s="7"/>
      <c r="U392" s="7"/>
      <c r="V392" s="7"/>
      <c r="W392" s="7"/>
      <c r="X392" s="7"/>
      <c r="Y392" s="7"/>
      <c r="Z392" s="7"/>
      <c r="AA392" s="7"/>
      <c r="AB392" s="131"/>
      <c r="AC392" s="131"/>
      <c r="AD392" s="7"/>
      <c r="AE392" s="7"/>
      <c r="AH392" s="7"/>
      <c r="AI392" s="7"/>
      <c r="AJ392" s="7"/>
      <c r="AK392" s="7"/>
      <c r="AM392" s="7"/>
      <c r="AN392" s="7"/>
      <c r="AO392" s="7"/>
    </row>
    <row r="393" spans="1:41" ht="18" customHeight="1" x14ac:dyDescent="0.25">
      <c r="A393" s="14"/>
      <c r="B393" s="15" t="s">
        <v>799</v>
      </c>
      <c r="C393" s="15"/>
      <c r="D393" s="344" t="s">
        <v>780</v>
      </c>
      <c r="E393" s="344"/>
      <c r="F393" s="344"/>
      <c r="G393" s="16"/>
      <c r="H393" s="24" t="s">
        <v>347</v>
      </c>
      <c r="I393" s="16"/>
      <c r="J393" s="22" t="s">
        <v>348</v>
      </c>
      <c r="K393" s="17"/>
      <c r="M393" s="355">
        <f>IF(F386&gt;=F387,F386,F387)</f>
        <v>0</v>
      </c>
      <c r="N393" s="355"/>
      <c r="O393" s="355"/>
      <c r="P393" s="355"/>
      <c r="Q393" s="355"/>
      <c r="R393" s="355"/>
      <c r="S393" s="132"/>
      <c r="T393" s="132"/>
      <c r="U393" s="132"/>
      <c r="V393" s="132"/>
      <c r="W393" s="132"/>
      <c r="X393" s="132"/>
      <c r="Y393" s="31"/>
      <c r="Z393" s="31"/>
      <c r="AA393" s="31"/>
      <c r="AB393" s="133"/>
      <c r="AC393" s="133"/>
      <c r="AD393" s="31"/>
      <c r="AE393" s="7"/>
      <c r="AH393" s="7"/>
      <c r="AI393" s="7"/>
      <c r="AJ393" s="138"/>
      <c r="AK393" s="138"/>
      <c r="AM393" s="7"/>
      <c r="AN393" s="7"/>
      <c r="AO393" s="7"/>
    </row>
    <row r="394" spans="1:41" ht="18" customHeight="1" x14ac:dyDescent="0.25">
      <c r="A394" s="14"/>
      <c r="B394" s="93"/>
      <c r="C394" s="154" t="s">
        <v>345</v>
      </c>
      <c r="D394" s="121"/>
      <c r="E394" s="161" t="s">
        <v>346</v>
      </c>
      <c r="F394" s="121"/>
      <c r="G394" s="161"/>
      <c r="H394" s="25"/>
      <c r="I394" s="158"/>
      <c r="J394" s="153" t="str">
        <f>IFERROR(ROUND(H394/((F394-D394)/30.4),0),"")</f>
        <v/>
      </c>
      <c r="K394" s="17"/>
      <c r="M394" s="130">
        <f>((($M393-$M$422)/($M$421-$M$422))*0.5+1)</f>
        <v>-0.25</v>
      </c>
      <c r="N394" s="136">
        <f>IF($M394&gt;1.5,1.5,IF($M394&lt;0.5,0,$M394))</f>
        <v>0</v>
      </c>
      <c r="O394" s="130">
        <f>((($M393-$O$422)/($O$421-$O$422))*0.5+1)</f>
        <v>-0.75</v>
      </c>
      <c r="P394" s="136">
        <f>IF($O394&gt;1.5,1.5,IF($O394&lt;0.5,0,$O394))</f>
        <v>0</v>
      </c>
      <c r="Q394" s="130">
        <f>((($M393-$Q$422)/($Q$421-$Q$422))*0.5+1)</f>
        <v>-0.5</v>
      </c>
      <c r="R394" s="136">
        <f>IF($Q394&gt;1.5,1.5,IF($Q394&lt;0.5,0,$Q394))</f>
        <v>0</v>
      </c>
      <c r="S394" s="130">
        <f>((($H394-$S$422)/($S$421-$S$422))*0.5+1)</f>
        <v>-1</v>
      </c>
      <c r="T394" s="136">
        <f>IF($S394&gt;1.5,1.5,IF($S394&lt;0.5,0,$S394))</f>
        <v>0</v>
      </c>
      <c r="U394" s="130">
        <f>((($H394-$U$422)/($U$421-$U$422))*0.5+1)</f>
        <v>-0.75</v>
      </c>
      <c r="V394" s="136">
        <f>IF($U394&gt;1.5,1.5,IF($U394&lt;0.5,0,$U394))</f>
        <v>0</v>
      </c>
      <c r="W394" s="130">
        <f>((($H394-$W$422)/($W$421-$W$422))*0.5+1)</f>
        <v>-1.4</v>
      </c>
      <c r="X394" s="136">
        <f>IF($W394&gt;1.5,1.5,IF($W394&lt;0.5,0,$W394))</f>
        <v>0</v>
      </c>
      <c r="Y394" s="130">
        <f>((($J388-$Y$422)/($Y$421-$Y$422))*0.5+1)</f>
        <v>-0.25</v>
      </c>
      <c r="Z394" s="136">
        <f>IF($Y394&gt;1.5,1.5,IF($Y394&lt;0.5,0,$Y394))</f>
        <v>0</v>
      </c>
      <c r="AA394" s="130">
        <f>((($J388-$AA$422)/($AA$421-$AA$422))*0.5+1)</f>
        <v>0</v>
      </c>
      <c r="AB394" s="136">
        <f>IF($AA394&gt;1.5,1.5,IF($AA394&lt;0.5,0,$AA394))</f>
        <v>0</v>
      </c>
      <c r="AC394" s="130">
        <f>((($J388-$AC$422)/($AC$421-$AC$422))*0.5+1)</f>
        <v>0</v>
      </c>
      <c r="AD394" s="136">
        <f>IF($AC394&gt;1.5,1.5,IF($AC394&lt;0.5,0,$AC394))</f>
        <v>0</v>
      </c>
      <c r="AE394" s="135"/>
      <c r="AF394" s="137">
        <f>IF(AND($AJ394=1,PRODUCT(N394,T394,Z394)&gt;=1,$J398&gt;=$AG$422),1,0)</f>
        <v>0</v>
      </c>
      <c r="AG394" s="137">
        <f>IF(AND($AK394=1,PRODUCT(P394,V394,AB394)&gt;=1,$J398&gt;=$AG$421),1,0)</f>
        <v>0</v>
      </c>
      <c r="AH394" s="137">
        <f>IF(AND($B394="Chef de projet",PRODUCT(R394,X394,AD394)&gt;=1,$J398&gt;=$AG$420),1,0)</f>
        <v>0</v>
      </c>
      <c r="AI394" s="7"/>
      <c r="AJ394" s="147">
        <f>IF(OR($B394="Chef de projet",$B394="Co-responsable du projet",$B394="Chef de projet partiel",$B394="Chef de projet suppléant"),1,0)</f>
        <v>0</v>
      </c>
      <c r="AK394" s="147">
        <f>IF(OR($B394="Chef de projet",$B394="Co-responsable du projet",$B394="Chef de projet partiel"),1,0)</f>
        <v>0</v>
      </c>
      <c r="AM394" s="159">
        <f>IF(AND(F387&gt;=M$427,H394&gt;=O$427,J388&gt;=Q$427,AO394&gt;=S$427,J398&gt;=U$427),1,0)</f>
        <v>0</v>
      </c>
      <c r="AN394" s="7"/>
      <c r="AO394" s="147">
        <f>IF(F394="",0,DATEDIF(D394,F394,"m")+1)</f>
        <v>0</v>
      </c>
    </row>
    <row r="395" spans="1:41" ht="18" customHeight="1" x14ac:dyDescent="0.25">
      <c r="A395" s="14"/>
      <c r="B395" s="93"/>
      <c r="C395" s="154" t="s">
        <v>345</v>
      </c>
      <c r="D395" s="121"/>
      <c r="E395" s="161" t="s">
        <v>346</v>
      </c>
      <c r="F395" s="121"/>
      <c r="G395" s="161"/>
      <c r="H395" s="25"/>
      <c r="I395" s="158"/>
      <c r="J395" s="153" t="str">
        <f t="shared" ref="J395:J396" si="90">IFERROR(ROUND(H395/((F395-D395)/30.4),0),"")</f>
        <v/>
      </c>
      <c r="K395" s="17"/>
      <c r="M395" s="130">
        <f>((($M393-$M$422)/($M$421-$M$422))*0.5+1)</f>
        <v>-0.25</v>
      </c>
      <c r="N395" s="136">
        <f t="shared" ref="N395:N396" si="91">IF($M395&gt;1.5,1.5,IF($M395&lt;0.5,0,$M395))</f>
        <v>0</v>
      </c>
      <c r="O395" s="130">
        <f>((($M393-$O$422)/($O$421-$O$422))*0.5+1)</f>
        <v>-0.75</v>
      </c>
      <c r="P395" s="136">
        <f t="shared" ref="P395:P396" si="92">IF($O395&gt;1.5,1.5,IF($O395&lt;0.5,0,$O395))</f>
        <v>0</v>
      </c>
      <c r="Q395" s="130">
        <f>((($M393-$Q$422)/($Q$421-$Q$422))*0.5+1)</f>
        <v>-0.5</v>
      </c>
      <c r="R395" s="136">
        <f t="shared" ref="R395:R396" si="93">IF($Q395&gt;1.5,1.5,IF($Q395&lt;0.5,0,$Q395))</f>
        <v>0</v>
      </c>
      <c r="S395" s="130">
        <f>((($H395-$S$422)/($S$421-$S$422))*0.5+1)</f>
        <v>-1</v>
      </c>
      <c r="T395" s="136">
        <f t="shared" ref="T395:T396" si="94">IF($S395&gt;1.5,1.5,IF($S395&lt;0.5,0,$S395))</f>
        <v>0</v>
      </c>
      <c r="U395" s="130">
        <f>((($H395-$U$422)/($U$421-$U$422))*0.5+1)</f>
        <v>-0.75</v>
      </c>
      <c r="V395" s="136">
        <f t="shared" ref="V395:V396" si="95">IF($U395&gt;1.5,1.5,IF($U395&lt;0.5,0,$U395))</f>
        <v>0</v>
      </c>
      <c r="W395" s="130">
        <f>((($H395-$W$422)/($W$421-$W$422))*0.5+1)</f>
        <v>-1.4</v>
      </c>
      <c r="X395" s="136">
        <f t="shared" ref="X395:X396" si="96">IF($W395&gt;1.5,1.5,IF($W395&lt;0.5,0,$W395))</f>
        <v>0</v>
      </c>
      <c r="Y395" s="130">
        <f>((($J388-$Y$422)/($Y$421-$Y$422))*0.5+1)</f>
        <v>-0.25</v>
      </c>
      <c r="Z395" s="136">
        <f t="shared" ref="Z395:Z396" si="97">IF($Y395&gt;1.5,1.5,IF($Y395&lt;0.5,0,$Y395))</f>
        <v>0</v>
      </c>
      <c r="AA395" s="130">
        <f>((($J388-$AA$422)/($AA$421-$AA$422))*0.5+1)</f>
        <v>0</v>
      </c>
      <c r="AB395" s="136">
        <f t="shared" ref="AB395:AB396" si="98">IF($AA395&gt;1.5,1.5,IF($AA395&lt;0.5,0,$AA395))</f>
        <v>0</v>
      </c>
      <c r="AC395" s="130">
        <f>((($J388-$AC$422)/($AC$421-$AC$422))*0.5+1)</f>
        <v>0</v>
      </c>
      <c r="AD395" s="136">
        <f t="shared" ref="AD395:AD396" si="99">IF($AC395&gt;1.5,1.5,IF($AC395&lt;0.5,0,$AC395))</f>
        <v>0</v>
      </c>
      <c r="AE395" s="135"/>
      <c r="AF395" s="137">
        <f>IF(AND($AJ395=1,PRODUCT(N395,T395,Z395)&gt;=1,$J398&gt;=$AG$422),1,0)</f>
        <v>0</v>
      </c>
      <c r="AG395" s="137">
        <f>IF(AND($AK395=1,PRODUCT(P395,V395,AB395)&gt;=1,$J398&gt;=$AG$421),1,0)</f>
        <v>0</v>
      </c>
      <c r="AH395" s="137">
        <f>IF(AND($B395="Chef de projet",PRODUCT(R395,X395,AD395)&gt;=1,$J398&gt;=$AG$420),1,0)</f>
        <v>0</v>
      </c>
      <c r="AI395" s="7"/>
      <c r="AJ395" s="147">
        <f>IF(OR($B395="Chef de projet",$B395="Co-responsable du projet",$B395="Chef de projet partiel",$B395="Chef de projet suppléant"),1,0)</f>
        <v>0</v>
      </c>
      <c r="AK395" s="147">
        <f>IF(OR($B395="Chef de projet",$B395="Co-responsable du projet",$B395="Chef de projet partiel"),1,0)</f>
        <v>0</v>
      </c>
      <c r="AM395" s="159">
        <f>IF(AND(F387&gt;=M$427,H395&gt;=O$427,J388&gt;=Q$427,AO395&gt;=S$427,J398&gt;=U$427),1,0)</f>
        <v>0</v>
      </c>
      <c r="AN395" s="7"/>
      <c r="AO395" s="147">
        <f>IF(F395="",0,DATEDIF(D395,F395,"m")+1)</f>
        <v>0</v>
      </c>
    </row>
    <row r="396" spans="1:41" ht="18" customHeight="1" x14ac:dyDescent="0.25">
      <c r="A396" s="14"/>
      <c r="B396" s="93"/>
      <c r="C396" s="154" t="s">
        <v>345</v>
      </c>
      <c r="D396" s="121"/>
      <c r="E396" s="161" t="s">
        <v>346</v>
      </c>
      <c r="F396" s="121"/>
      <c r="G396" s="161"/>
      <c r="H396" s="25"/>
      <c r="I396" s="158"/>
      <c r="J396" s="153" t="str">
        <f t="shared" si="90"/>
        <v/>
      </c>
      <c r="K396" s="17"/>
      <c r="M396" s="130">
        <f>((($M393-$M$422)/($M$421-$M$422))*0.5+1)</f>
        <v>-0.25</v>
      </c>
      <c r="N396" s="136">
        <f t="shared" si="91"/>
        <v>0</v>
      </c>
      <c r="O396" s="130">
        <f>((($M393-$O$422)/($O$421-$O$422))*0.5+1)</f>
        <v>-0.75</v>
      </c>
      <c r="P396" s="136">
        <f t="shared" si="92"/>
        <v>0</v>
      </c>
      <c r="Q396" s="130">
        <f>((($M393-$Q$422)/($Q$421-$Q$422))*0.5+1)</f>
        <v>-0.5</v>
      </c>
      <c r="R396" s="136">
        <f t="shared" si="93"/>
        <v>0</v>
      </c>
      <c r="S396" s="130">
        <f>((($H396-$S$422)/($S$421-$S$422))*0.5+1)</f>
        <v>-1</v>
      </c>
      <c r="T396" s="136">
        <f t="shared" si="94"/>
        <v>0</v>
      </c>
      <c r="U396" s="130">
        <f>((($H396-$U$422)/($U$421-$U$422))*0.5+1)</f>
        <v>-0.75</v>
      </c>
      <c r="V396" s="136">
        <f t="shared" si="95"/>
        <v>0</v>
      </c>
      <c r="W396" s="130">
        <f>((($H396-$W$422)/($W$421-$W$422))*0.5+1)</f>
        <v>-1.4</v>
      </c>
      <c r="X396" s="136">
        <f t="shared" si="96"/>
        <v>0</v>
      </c>
      <c r="Y396" s="130">
        <f>((($J388-$Y$422)/($Y$421-$Y$422))*0.5+1)</f>
        <v>-0.25</v>
      </c>
      <c r="Z396" s="136">
        <f t="shared" si="97"/>
        <v>0</v>
      </c>
      <c r="AA396" s="130">
        <f>((($J388-$AA$422)/($AA$421-$AA$422))*0.5+1)</f>
        <v>0</v>
      </c>
      <c r="AB396" s="136">
        <f t="shared" si="98"/>
        <v>0</v>
      </c>
      <c r="AC396" s="130">
        <f>((($J388-$AC$422)/($AC$421-$AC$422))*0.5+1)</f>
        <v>0</v>
      </c>
      <c r="AD396" s="136">
        <f t="shared" si="99"/>
        <v>0</v>
      </c>
      <c r="AE396" s="135"/>
      <c r="AF396" s="137">
        <f>IF(AND($AJ396=1,PRODUCT(N396,T396,Z396)&gt;=1,$J398&gt;=$AG$422),1,0)</f>
        <v>0</v>
      </c>
      <c r="AG396" s="137">
        <f>IF(AND($AK396=1,PRODUCT(P396,V396,AB396)&gt;=1,$J398&gt;=$AG$421),1,0)</f>
        <v>0</v>
      </c>
      <c r="AH396" s="137">
        <f>IF(AND($B396="Chef de projet",PRODUCT(R396,X396,AD396)&gt;=1,$J398&gt;=$AG$420),1,0)</f>
        <v>0</v>
      </c>
      <c r="AI396" s="7"/>
      <c r="AJ396" s="147">
        <f>IF(OR($B396="Chef de projet",$B396="Co-responsable du projet",$B396="Chef de projet partiel",$B396="Chef de projet suppléant"),1,0)</f>
        <v>0</v>
      </c>
      <c r="AK396" s="147">
        <f>IF(OR($B396="Chef de projet",$B396="Co-responsable du projet",$B396="Chef de projet partiel"),1,0)</f>
        <v>0</v>
      </c>
      <c r="AM396" s="159">
        <f>IF(AND(F387&gt;=M$427,H396&gt;=O$427,J388&gt;=Q$427,AO396&gt;=S$427,J398&gt;=U$427),1,0)</f>
        <v>0</v>
      </c>
      <c r="AN396" s="7"/>
      <c r="AO396" s="147">
        <f>IF(F396="",0,DATEDIF(D396,F396,"m")+1)</f>
        <v>0</v>
      </c>
    </row>
    <row r="397" spans="1:41" ht="9.9499999999999993" customHeight="1" x14ac:dyDescent="0.25">
      <c r="A397" s="14"/>
      <c r="B397" s="84"/>
      <c r="C397" s="84"/>
      <c r="D397" s="152"/>
      <c r="E397" s="85"/>
      <c r="F397" s="85"/>
      <c r="G397" s="85"/>
      <c r="H397" s="85"/>
      <c r="I397" s="85"/>
      <c r="J397" s="85"/>
      <c r="K397" s="17"/>
      <c r="Y397" s="7"/>
      <c r="Z397" s="7"/>
      <c r="AA397" s="7"/>
      <c r="AB397" s="5"/>
      <c r="AC397" s="5"/>
      <c r="AH397" s="7"/>
    </row>
    <row r="398" spans="1:41" ht="18" customHeight="1" x14ac:dyDescent="0.25">
      <c r="A398" s="14"/>
      <c r="B398" s="278" t="s">
        <v>1196</v>
      </c>
      <c r="C398" s="278"/>
      <c r="D398" s="278"/>
      <c r="E398" s="278"/>
      <c r="F398" s="278"/>
      <c r="G398" s="278"/>
      <c r="H398" s="278"/>
      <c r="I398" s="85"/>
      <c r="J398" s="153">
        <f>SUM(J399:J408)</f>
        <v>0</v>
      </c>
      <c r="K398" s="17"/>
      <c r="Y398" s="7"/>
      <c r="Z398" s="7"/>
      <c r="AA398" s="7"/>
      <c r="AB398" s="5"/>
      <c r="AC398" s="5"/>
      <c r="AH398" s="7"/>
    </row>
    <row r="399" spans="1:41" ht="18" customHeight="1" x14ac:dyDescent="0.25">
      <c r="A399" s="14"/>
      <c r="B399" s="293" t="s">
        <v>352</v>
      </c>
      <c r="C399" s="293"/>
      <c r="D399" s="293"/>
      <c r="E399" s="293"/>
      <c r="F399" s="293"/>
      <c r="G399" s="293"/>
      <c r="H399" s="293"/>
      <c r="I399" s="85"/>
      <c r="J399" s="25"/>
      <c r="K399" s="17"/>
      <c r="Y399" s="7"/>
      <c r="Z399" s="7"/>
      <c r="AA399" s="7"/>
      <c r="AB399" s="5"/>
      <c r="AC399" s="5"/>
      <c r="AH399" s="7"/>
    </row>
    <row r="400" spans="1:41" ht="18" customHeight="1" x14ac:dyDescent="0.25">
      <c r="A400" s="14"/>
      <c r="B400" s="293" t="s">
        <v>918</v>
      </c>
      <c r="C400" s="293"/>
      <c r="D400" s="293"/>
      <c r="E400" s="293"/>
      <c r="F400" s="293"/>
      <c r="G400" s="293"/>
      <c r="H400" s="293"/>
      <c r="I400" s="85"/>
      <c r="J400" s="25"/>
      <c r="K400" s="17"/>
      <c r="Y400" s="7"/>
      <c r="Z400" s="7"/>
      <c r="AA400" s="7"/>
      <c r="AB400" s="5"/>
      <c r="AC400" s="5"/>
      <c r="AH400" s="7"/>
    </row>
    <row r="401" spans="1:34" ht="18" customHeight="1" x14ac:dyDescent="0.25">
      <c r="A401" s="14"/>
      <c r="B401" s="293" t="s">
        <v>353</v>
      </c>
      <c r="C401" s="293"/>
      <c r="D401" s="293"/>
      <c r="E401" s="293"/>
      <c r="F401" s="293"/>
      <c r="G401" s="293"/>
      <c r="H401" s="293"/>
      <c r="I401" s="85"/>
      <c r="J401" s="25"/>
      <c r="K401" s="17"/>
      <c r="Y401" s="7"/>
      <c r="Z401" s="7"/>
      <c r="AA401" s="7"/>
      <c r="AB401" s="5"/>
      <c r="AC401" s="5"/>
      <c r="AH401" s="7"/>
    </row>
    <row r="402" spans="1:34" ht="18" customHeight="1" x14ac:dyDescent="0.25">
      <c r="A402" s="14"/>
      <c r="B402" s="293" t="s">
        <v>354</v>
      </c>
      <c r="C402" s="293"/>
      <c r="D402" s="293"/>
      <c r="E402" s="293"/>
      <c r="F402" s="293"/>
      <c r="G402" s="293"/>
      <c r="H402" s="293"/>
      <c r="I402" s="85"/>
      <c r="J402" s="25"/>
      <c r="K402" s="17"/>
      <c r="Y402" s="7"/>
      <c r="Z402" s="7"/>
      <c r="AA402" s="7"/>
      <c r="AB402" s="5"/>
      <c r="AC402" s="5"/>
      <c r="AH402" s="7"/>
    </row>
    <row r="403" spans="1:34" ht="18" customHeight="1" x14ac:dyDescent="0.25">
      <c r="A403" s="14"/>
      <c r="B403" s="293" t="s">
        <v>355</v>
      </c>
      <c r="C403" s="293"/>
      <c r="D403" s="293"/>
      <c r="E403" s="293"/>
      <c r="F403" s="293"/>
      <c r="G403" s="293"/>
      <c r="H403" s="293"/>
      <c r="I403" s="85"/>
      <c r="J403" s="25"/>
      <c r="K403" s="17"/>
      <c r="Y403" s="7"/>
      <c r="Z403" s="7"/>
      <c r="AA403" s="7"/>
      <c r="AB403" s="5"/>
      <c r="AC403" s="5"/>
      <c r="AH403" s="7"/>
    </row>
    <row r="404" spans="1:34" ht="18" customHeight="1" x14ac:dyDescent="0.25">
      <c r="A404" s="14"/>
      <c r="B404" s="293" t="s">
        <v>357</v>
      </c>
      <c r="C404" s="293"/>
      <c r="D404" s="293"/>
      <c r="E404" s="293"/>
      <c r="F404" s="293"/>
      <c r="G404" s="293"/>
      <c r="H404" s="293"/>
      <c r="I404" s="85"/>
      <c r="J404" s="25"/>
      <c r="K404" s="17"/>
      <c r="Y404" s="7"/>
      <c r="Z404" s="7"/>
      <c r="AA404" s="7"/>
      <c r="AB404" s="5"/>
      <c r="AC404" s="5"/>
      <c r="AH404" s="7"/>
    </row>
    <row r="405" spans="1:34" ht="18" customHeight="1" x14ac:dyDescent="0.25">
      <c r="A405" s="14"/>
      <c r="B405" s="293" t="s">
        <v>920</v>
      </c>
      <c r="C405" s="293"/>
      <c r="D405" s="293"/>
      <c r="E405" s="293"/>
      <c r="F405" s="293"/>
      <c r="G405" s="293"/>
      <c r="H405" s="293"/>
      <c r="I405" s="85"/>
      <c r="J405" s="25"/>
      <c r="K405" s="17"/>
      <c r="Y405" s="7"/>
      <c r="Z405" s="7"/>
      <c r="AA405" s="7"/>
      <c r="AB405" s="5"/>
      <c r="AC405" s="5"/>
      <c r="AH405" s="7"/>
    </row>
    <row r="406" spans="1:34" ht="18" customHeight="1" x14ac:dyDescent="0.25">
      <c r="A406" s="14"/>
      <c r="B406" s="293" t="s">
        <v>358</v>
      </c>
      <c r="C406" s="293"/>
      <c r="D406" s="293"/>
      <c r="E406" s="293"/>
      <c r="F406" s="293"/>
      <c r="G406" s="293"/>
      <c r="H406" s="293"/>
      <c r="I406" s="85"/>
      <c r="J406" s="25"/>
      <c r="K406" s="17"/>
      <c r="Y406" s="7"/>
      <c r="Z406" s="7"/>
      <c r="AA406" s="7"/>
      <c r="AB406" s="5"/>
      <c r="AC406" s="5"/>
      <c r="AH406" s="7"/>
    </row>
    <row r="407" spans="1:34" ht="18" customHeight="1" x14ac:dyDescent="0.25">
      <c r="A407" s="14"/>
      <c r="B407" s="293" t="s">
        <v>356</v>
      </c>
      <c r="C407" s="293"/>
      <c r="D407" s="293"/>
      <c r="E407" s="293"/>
      <c r="F407" s="293"/>
      <c r="G407" s="293"/>
      <c r="H407" s="293"/>
      <c r="I407" s="85"/>
      <c r="J407" s="25"/>
      <c r="K407" s="17"/>
      <c r="Y407" s="7"/>
      <c r="Z407" s="7"/>
      <c r="AA407" s="7"/>
      <c r="AB407" s="5"/>
      <c r="AC407" s="5"/>
      <c r="AH407" s="7"/>
    </row>
    <row r="408" spans="1:34" ht="18" customHeight="1" x14ac:dyDescent="0.25">
      <c r="A408" s="14"/>
      <c r="B408" s="293" t="s">
        <v>359</v>
      </c>
      <c r="C408" s="293"/>
      <c r="D408" s="293"/>
      <c r="E408" s="293"/>
      <c r="F408" s="293"/>
      <c r="G408" s="293"/>
      <c r="H408" s="293"/>
      <c r="I408" s="85"/>
      <c r="J408" s="25"/>
      <c r="K408" s="17"/>
      <c r="Y408" s="7"/>
      <c r="Z408" s="7"/>
      <c r="AA408" s="7"/>
      <c r="AB408" s="5"/>
      <c r="AC408" s="5"/>
      <c r="AH408" s="7"/>
    </row>
    <row r="409" spans="1:34" ht="9.9499999999999993" customHeight="1" x14ac:dyDescent="0.25">
      <c r="A409" s="14"/>
      <c r="B409" s="84"/>
      <c r="C409" s="84"/>
      <c r="D409" s="85"/>
      <c r="E409" s="85"/>
      <c r="F409" s="85"/>
      <c r="G409" s="85"/>
      <c r="H409" s="85"/>
      <c r="I409" s="85"/>
      <c r="J409" s="85"/>
      <c r="K409" s="17"/>
      <c r="Y409" s="7"/>
      <c r="Z409" s="7"/>
      <c r="AA409" s="7"/>
      <c r="AB409" s="5"/>
      <c r="AC409" s="5"/>
      <c r="AH409" s="7"/>
    </row>
    <row r="410" spans="1:34" ht="18" customHeight="1" x14ac:dyDescent="0.25">
      <c r="A410" s="14"/>
      <c r="B410" s="15" t="s">
        <v>784</v>
      </c>
      <c r="C410" s="15"/>
      <c r="D410" s="85"/>
      <c r="E410" s="85"/>
      <c r="F410" s="85"/>
      <c r="G410" s="85"/>
      <c r="H410" s="85"/>
      <c r="I410" s="85"/>
      <c r="J410" s="85"/>
      <c r="K410" s="17"/>
      <c r="Y410" s="7"/>
      <c r="Z410" s="7"/>
      <c r="AA410" s="7"/>
      <c r="AB410" s="5"/>
      <c r="AC410" s="5"/>
      <c r="AH410" s="7"/>
    </row>
    <row r="411" spans="1:34" ht="18" customHeight="1" x14ac:dyDescent="0.25">
      <c r="A411" s="14"/>
      <c r="B411" s="84" t="s">
        <v>360</v>
      </c>
      <c r="C411" s="84"/>
      <c r="D411" s="280"/>
      <c r="E411" s="280"/>
      <c r="F411" s="280"/>
      <c r="G411" s="280"/>
      <c r="H411" s="280"/>
      <c r="I411" s="280"/>
      <c r="J411" s="280"/>
      <c r="K411" s="17"/>
      <c r="Y411" s="7"/>
      <c r="Z411" s="7"/>
      <c r="AA411" s="7"/>
      <c r="AB411" s="5"/>
      <c r="AC411" s="5"/>
      <c r="AH411" s="7"/>
    </row>
    <row r="412" spans="1:34" ht="18" customHeight="1" x14ac:dyDescent="0.25">
      <c r="A412" s="14"/>
      <c r="B412" s="84" t="s">
        <v>361</v>
      </c>
      <c r="C412" s="84"/>
      <c r="D412" s="280"/>
      <c r="E412" s="280"/>
      <c r="F412" s="280"/>
      <c r="G412" s="280"/>
      <c r="H412" s="280"/>
      <c r="I412" s="280"/>
      <c r="J412" s="280"/>
      <c r="K412" s="17"/>
      <c r="Y412" s="7"/>
      <c r="Z412" s="7"/>
      <c r="AA412" s="7"/>
      <c r="AB412" s="5"/>
      <c r="AC412" s="5"/>
      <c r="AH412" s="7"/>
    </row>
    <row r="413" spans="1:34" ht="18" customHeight="1" x14ac:dyDescent="0.25">
      <c r="A413" s="14"/>
      <c r="B413" s="84" t="s">
        <v>336</v>
      </c>
      <c r="C413" s="84"/>
      <c r="D413" s="280"/>
      <c r="E413" s="280"/>
      <c r="F413" s="280"/>
      <c r="G413" s="280"/>
      <c r="H413" s="280"/>
      <c r="I413" s="280"/>
      <c r="J413" s="280"/>
      <c r="K413" s="17"/>
      <c r="Y413" s="7"/>
      <c r="Z413" s="7"/>
      <c r="AA413" s="7"/>
      <c r="AB413" s="5"/>
      <c r="AC413" s="5"/>
      <c r="AH413" s="7"/>
    </row>
    <row r="414" spans="1:34" ht="18" customHeight="1" x14ac:dyDescent="0.25">
      <c r="A414" s="14"/>
      <c r="B414" s="84" t="s">
        <v>9</v>
      </c>
      <c r="C414" s="84"/>
      <c r="D414" s="280"/>
      <c r="E414" s="280"/>
      <c r="F414" s="280"/>
      <c r="G414" s="280"/>
      <c r="H414" s="280"/>
      <c r="I414" s="280"/>
      <c r="J414" s="280"/>
      <c r="K414" s="17"/>
      <c r="Y414" s="7"/>
      <c r="Z414" s="7"/>
      <c r="AA414" s="7"/>
      <c r="AB414" s="5"/>
      <c r="AC414" s="5"/>
      <c r="AH414" s="7"/>
    </row>
    <row r="415" spans="1:34" ht="9.9499999999999993" customHeight="1" x14ac:dyDescent="0.25">
      <c r="A415" s="19"/>
      <c r="B415" s="20"/>
      <c r="C415" s="20"/>
      <c r="D415" s="20"/>
      <c r="E415" s="20"/>
      <c r="F415" s="20"/>
      <c r="G415" s="20"/>
      <c r="H415" s="20"/>
      <c r="I415" s="20"/>
      <c r="J415" s="20"/>
      <c r="K415" s="21"/>
      <c r="Y415" s="7"/>
      <c r="Z415" s="7"/>
      <c r="AA415" s="7"/>
      <c r="AB415" s="5"/>
      <c r="AC415" s="5"/>
      <c r="AH415" s="7"/>
    </row>
    <row r="416" spans="1:34" ht="9.9499999999999993" customHeight="1" x14ac:dyDescent="0.25">
      <c r="B416" s="8"/>
      <c r="C416" s="8"/>
      <c r="D416" s="361"/>
      <c r="E416" s="361"/>
      <c r="F416" s="361"/>
      <c r="G416" s="361"/>
      <c r="H416" s="361"/>
      <c r="I416" s="361"/>
      <c r="J416" s="361"/>
    </row>
    <row r="417" spans="13:33" ht="18" customHeight="1" x14ac:dyDescent="0.25">
      <c r="M417" s="27" t="s">
        <v>43</v>
      </c>
    </row>
    <row r="418" spans="13:33" ht="9.9499999999999993" customHeight="1" x14ac:dyDescent="0.25"/>
    <row r="419" spans="13:33" ht="18" customHeight="1" x14ac:dyDescent="0.25">
      <c r="M419" s="336" t="s">
        <v>11</v>
      </c>
      <c r="N419" s="336"/>
      <c r="O419" s="336"/>
      <c r="P419" s="336"/>
      <c r="Q419" s="336"/>
      <c r="R419" s="336"/>
      <c r="S419" s="336" t="s">
        <v>41</v>
      </c>
      <c r="T419" s="336"/>
      <c r="U419" s="336"/>
      <c r="V419" s="336"/>
      <c r="W419" s="336"/>
      <c r="X419" s="336"/>
      <c r="Y419" s="336" t="s">
        <v>42</v>
      </c>
      <c r="Z419" s="336"/>
      <c r="AA419" s="336"/>
      <c r="AB419" s="336"/>
      <c r="AC419" s="336"/>
      <c r="AD419" s="336"/>
      <c r="AF419" s="337" t="s">
        <v>46</v>
      </c>
      <c r="AG419" s="339"/>
    </row>
    <row r="420" spans="13:33" ht="18" customHeight="1" x14ac:dyDescent="0.25">
      <c r="M420" s="340" t="s">
        <v>7</v>
      </c>
      <c r="N420" s="341"/>
      <c r="O420" s="340" t="s">
        <v>6</v>
      </c>
      <c r="P420" s="341"/>
      <c r="Q420" s="337" t="s">
        <v>5</v>
      </c>
      <c r="R420" s="339"/>
      <c r="S420" s="340" t="s">
        <v>7</v>
      </c>
      <c r="T420" s="341"/>
      <c r="U420" s="340" t="s">
        <v>6</v>
      </c>
      <c r="V420" s="341"/>
      <c r="W420" s="337" t="s">
        <v>5</v>
      </c>
      <c r="X420" s="339"/>
      <c r="Y420" s="340" t="s">
        <v>7</v>
      </c>
      <c r="Z420" s="341"/>
      <c r="AA420" s="340" t="s">
        <v>6</v>
      </c>
      <c r="AB420" s="341"/>
      <c r="AC420" s="337" t="s">
        <v>5</v>
      </c>
      <c r="AD420" s="339"/>
      <c r="AF420" s="159" t="s">
        <v>5</v>
      </c>
      <c r="AG420" s="159">
        <v>32</v>
      </c>
    </row>
    <row r="421" spans="13:33" ht="18" customHeight="1" x14ac:dyDescent="0.25">
      <c r="M421" s="356">
        <v>350</v>
      </c>
      <c r="N421" s="357"/>
      <c r="O421" s="356">
        <v>900</v>
      </c>
      <c r="P421" s="357"/>
      <c r="Q421" s="358">
        <v>4000</v>
      </c>
      <c r="R421" s="359"/>
      <c r="S421" s="356">
        <v>250</v>
      </c>
      <c r="T421" s="357"/>
      <c r="U421" s="356">
        <v>900</v>
      </c>
      <c r="V421" s="357"/>
      <c r="W421" s="358">
        <v>2900</v>
      </c>
      <c r="X421" s="359"/>
      <c r="Y421" s="356">
        <v>7</v>
      </c>
      <c r="Z421" s="357"/>
      <c r="AA421" s="356">
        <v>15</v>
      </c>
      <c r="AB421" s="357"/>
      <c r="AC421" s="358">
        <v>45</v>
      </c>
      <c r="AD421" s="359"/>
      <c r="AF421" s="159" t="s">
        <v>6</v>
      </c>
      <c r="AG421" s="159">
        <v>25</v>
      </c>
    </row>
    <row r="422" spans="13:33" ht="18" customHeight="1" x14ac:dyDescent="0.25">
      <c r="M422" s="356">
        <v>250</v>
      </c>
      <c r="N422" s="357"/>
      <c r="O422" s="356">
        <v>700</v>
      </c>
      <c r="P422" s="357"/>
      <c r="Q422" s="358">
        <v>3000</v>
      </c>
      <c r="R422" s="359"/>
      <c r="S422" s="356">
        <v>200</v>
      </c>
      <c r="T422" s="357"/>
      <c r="U422" s="356">
        <v>700</v>
      </c>
      <c r="V422" s="357"/>
      <c r="W422" s="358">
        <v>2400</v>
      </c>
      <c r="X422" s="359"/>
      <c r="Y422" s="356">
        <v>5</v>
      </c>
      <c r="Z422" s="357"/>
      <c r="AA422" s="356">
        <v>10</v>
      </c>
      <c r="AB422" s="357"/>
      <c r="AC422" s="358">
        <v>30</v>
      </c>
      <c r="AD422" s="359"/>
      <c r="AF422" s="159" t="s">
        <v>7</v>
      </c>
      <c r="AG422" s="159">
        <v>16</v>
      </c>
    </row>
    <row r="423" spans="13:33" ht="18" customHeight="1" x14ac:dyDescent="0.25">
      <c r="M423" s="356">
        <v>150</v>
      </c>
      <c r="N423" s="357"/>
      <c r="O423" s="356">
        <v>500</v>
      </c>
      <c r="P423" s="357"/>
      <c r="Q423" s="358">
        <v>2000</v>
      </c>
      <c r="R423" s="359"/>
      <c r="S423" s="356">
        <v>150</v>
      </c>
      <c r="T423" s="357"/>
      <c r="U423" s="356">
        <v>500</v>
      </c>
      <c r="V423" s="357"/>
      <c r="W423" s="358">
        <v>1900</v>
      </c>
      <c r="X423" s="359"/>
      <c r="Y423" s="356">
        <v>3</v>
      </c>
      <c r="Z423" s="357"/>
      <c r="AA423" s="356">
        <v>5</v>
      </c>
      <c r="AB423" s="357"/>
      <c r="AC423" s="358">
        <v>15</v>
      </c>
      <c r="AD423" s="359"/>
    </row>
    <row r="424" spans="13:33" ht="18" customHeight="1" x14ac:dyDescent="0.25">
      <c r="M424" s="119"/>
      <c r="N424" s="119"/>
      <c r="O424" s="119"/>
      <c r="P424" s="119"/>
      <c r="Q424" s="119"/>
      <c r="R424" s="31"/>
      <c r="AF424" s="337" t="s">
        <v>47</v>
      </c>
      <c r="AG424" s="339"/>
    </row>
    <row r="425" spans="13:33" ht="18" customHeight="1" x14ac:dyDescent="0.25">
      <c r="M425" s="119" t="s">
        <v>251</v>
      </c>
      <c r="N425" s="119"/>
      <c r="O425" s="119"/>
      <c r="P425" s="119"/>
      <c r="Q425" s="119"/>
      <c r="R425" s="31"/>
      <c r="AF425" s="159" t="s">
        <v>5</v>
      </c>
      <c r="AG425" s="159">
        <v>18</v>
      </c>
    </row>
    <row r="426" spans="13:33" ht="18" customHeight="1" x14ac:dyDescent="0.25">
      <c r="M426" s="355" t="s">
        <v>252</v>
      </c>
      <c r="N426" s="355"/>
      <c r="O426" s="355" t="s">
        <v>253</v>
      </c>
      <c r="P426" s="355"/>
      <c r="Q426" s="355" t="s">
        <v>254</v>
      </c>
      <c r="R426" s="355"/>
      <c r="S426" s="308" t="s">
        <v>59</v>
      </c>
      <c r="T426" s="308"/>
      <c r="U426" s="308" t="s">
        <v>46</v>
      </c>
      <c r="V426" s="308"/>
      <c r="AF426" s="159" t="s">
        <v>6</v>
      </c>
      <c r="AG426" s="159">
        <v>9</v>
      </c>
    </row>
    <row r="427" spans="13:33" ht="18" customHeight="1" x14ac:dyDescent="0.25">
      <c r="M427" s="355">
        <v>100</v>
      </c>
      <c r="N427" s="355"/>
      <c r="O427" s="355">
        <v>100</v>
      </c>
      <c r="P427" s="355"/>
      <c r="Q427" s="355">
        <v>2</v>
      </c>
      <c r="R427" s="355"/>
      <c r="S427" s="308">
        <v>2</v>
      </c>
      <c r="T427" s="308"/>
      <c r="U427" s="308">
        <v>10</v>
      </c>
      <c r="V427" s="308"/>
      <c r="AF427" s="159" t="s">
        <v>7</v>
      </c>
      <c r="AG427" s="159">
        <v>6</v>
      </c>
    </row>
    <row r="428" spans="13:33" ht="9.9499999999999993" customHeight="1" x14ac:dyDescent="0.25">
      <c r="M428" s="119"/>
      <c r="N428" s="119"/>
      <c r="O428" s="119"/>
      <c r="P428" s="119"/>
      <c r="Q428" s="119"/>
      <c r="R428" s="31"/>
    </row>
    <row r="429" spans="13:33" ht="18" customHeight="1" x14ac:dyDescent="0.25">
      <c r="M429" s="119"/>
      <c r="N429" s="119"/>
      <c r="O429" s="119"/>
      <c r="P429" s="119"/>
      <c r="Q429" s="119"/>
      <c r="R429" s="31"/>
      <c r="AF429" s="364"/>
      <c r="AG429" s="364"/>
    </row>
    <row r="430" spans="13:33" ht="18" customHeight="1" x14ac:dyDescent="0.25">
      <c r="M430" s="119"/>
      <c r="N430" s="119"/>
      <c r="O430" s="119"/>
      <c r="P430" s="119"/>
      <c r="Q430" s="119"/>
      <c r="R430" s="31"/>
      <c r="AF430" s="7"/>
      <c r="AG430" s="7"/>
    </row>
    <row r="431" spans="13:33" ht="18" customHeight="1" x14ac:dyDescent="0.25">
      <c r="M431" s="119"/>
      <c r="N431" s="119"/>
      <c r="O431" s="119"/>
      <c r="P431" s="119"/>
      <c r="Q431" s="119"/>
      <c r="R431" s="31"/>
      <c r="AF431" s="7"/>
      <c r="AG431" s="7"/>
    </row>
    <row r="432" spans="13:33" ht="18" customHeight="1" x14ac:dyDescent="0.25">
      <c r="M432" s="119"/>
      <c r="N432" s="119"/>
      <c r="O432" s="119"/>
      <c r="P432" s="119"/>
      <c r="Q432" s="119"/>
      <c r="R432" s="31"/>
      <c r="AF432" s="7"/>
      <c r="AG432" s="7"/>
    </row>
    <row r="433" spans="13:18" ht="18" customHeight="1" x14ac:dyDescent="0.25">
      <c r="M433" s="119"/>
      <c r="N433" s="119"/>
      <c r="O433" s="119"/>
      <c r="P433" s="119"/>
      <c r="Q433" s="119"/>
      <c r="R433" s="31"/>
    </row>
    <row r="434" spans="13:18" ht="18" customHeight="1" x14ac:dyDescent="0.25">
      <c r="M434" s="119"/>
      <c r="N434" s="119"/>
      <c r="O434" s="119"/>
      <c r="P434" s="119"/>
      <c r="Q434" s="119"/>
      <c r="R434" s="31"/>
    </row>
    <row r="435" spans="13:18" ht="18" customHeight="1" x14ac:dyDescent="0.25">
      <c r="M435" s="119"/>
      <c r="N435" s="119"/>
      <c r="O435" s="119"/>
      <c r="P435" s="119"/>
      <c r="Q435" s="119"/>
      <c r="R435" s="31"/>
    </row>
    <row r="436" spans="13:18" ht="18" customHeight="1" x14ac:dyDescent="0.25">
      <c r="M436" s="119"/>
      <c r="N436" s="119"/>
      <c r="O436" s="119"/>
      <c r="P436" s="119"/>
      <c r="Q436" s="119"/>
      <c r="R436" s="31"/>
    </row>
    <row r="437" spans="13:18" ht="18" customHeight="1" x14ac:dyDescent="0.25">
      <c r="M437" s="119"/>
      <c r="N437" s="119"/>
      <c r="O437" s="119"/>
      <c r="P437" s="119"/>
      <c r="Q437" s="119"/>
      <c r="R437" s="31"/>
    </row>
    <row r="438" spans="13:18" ht="18" customHeight="1" x14ac:dyDescent="0.25">
      <c r="M438" s="119"/>
      <c r="N438" s="119"/>
      <c r="O438" s="119"/>
      <c r="P438" s="119"/>
      <c r="Q438" s="119"/>
      <c r="R438" s="31"/>
    </row>
    <row r="439" spans="13:18" ht="18" customHeight="1" x14ac:dyDescent="0.25">
      <c r="M439" s="119"/>
      <c r="N439" s="119"/>
      <c r="O439" s="119"/>
      <c r="P439" s="119"/>
      <c r="Q439" s="119"/>
      <c r="R439" s="31"/>
    </row>
    <row r="440" spans="13:18" ht="18" customHeight="1" x14ac:dyDescent="0.25">
      <c r="M440" s="119"/>
      <c r="N440" s="119"/>
      <c r="O440" s="119"/>
      <c r="P440" s="119"/>
      <c r="Q440" s="119"/>
      <c r="R440" s="31"/>
    </row>
    <row r="441" spans="13:18" ht="18" customHeight="1" x14ac:dyDescent="0.25">
      <c r="M441" s="119"/>
      <c r="N441" s="119"/>
      <c r="O441" s="119"/>
      <c r="P441" s="119"/>
      <c r="Q441" s="119"/>
      <c r="R441" s="31"/>
    </row>
    <row r="442" spans="13:18" ht="18" customHeight="1" x14ac:dyDescent="0.25">
      <c r="M442" s="119"/>
      <c r="N442" s="119"/>
      <c r="O442" s="119"/>
      <c r="P442" s="119"/>
      <c r="Q442" s="119"/>
      <c r="R442" s="31"/>
    </row>
    <row r="443" spans="13:18" ht="18" customHeight="1" x14ac:dyDescent="0.25">
      <c r="M443" s="119"/>
      <c r="N443" s="119"/>
      <c r="O443" s="119"/>
      <c r="P443" s="119"/>
      <c r="Q443" s="119"/>
      <c r="R443" s="31"/>
    </row>
    <row r="444" spans="13:18" ht="18" customHeight="1" x14ac:dyDescent="0.25">
      <c r="M444" s="119"/>
      <c r="N444" s="119"/>
      <c r="O444" s="119"/>
      <c r="P444" s="119"/>
      <c r="Q444" s="119"/>
      <c r="R444" s="31"/>
    </row>
    <row r="445" spans="13:18" ht="18" customHeight="1" x14ac:dyDescent="0.25">
      <c r="M445" s="119"/>
      <c r="N445" s="119"/>
      <c r="O445" s="119"/>
      <c r="P445" s="119"/>
      <c r="Q445" s="119"/>
      <c r="R445" s="31"/>
    </row>
    <row r="446" spans="13:18" ht="18" customHeight="1" x14ac:dyDescent="0.25">
      <c r="M446" s="119"/>
      <c r="N446" s="119"/>
      <c r="O446" s="119"/>
      <c r="P446" s="119"/>
      <c r="Q446" s="119"/>
      <c r="R446" s="31"/>
    </row>
    <row r="447" spans="13:18" ht="18" customHeight="1" x14ac:dyDescent="0.25">
      <c r="M447" s="119"/>
      <c r="N447" s="119"/>
      <c r="O447" s="119"/>
      <c r="P447" s="119"/>
      <c r="Q447" s="119"/>
      <c r="R447" s="31"/>
    </row>
    <row r="448" spans="13:18" ht="18" customHeight="1" x14ac:dyDescent="0.25">
      <c r="M448" s="119"/>
      <c r="N448" s="119"/>
      <c r="O448" s="119"/>
      <c r="P448" s="119"/>
      <c r="Q448" s="119"/>
      <c r="R448" s="31"/>
    </row>
    <row r="449" spans="13:18" ht="18" customHeight="1" x14ac:dyDescent="0.25">
      <c r="M449" s="119"/>
      <c r="N449" s="119"/>
      <c r="O449" s="119"/>
      <c r="P449" s="119"/>
      <c r="Q449" s="119"/>
      <c r="R449" s="31"/>
    </row>
    <row r="450" spans="13:18" ht="18" customHeight="1" x14ac:dyDescent="0.25">
      <c r="M450" s="119"/>
      <c r="N450" s="119"/>
      <c r="O450" s="119"/>
      <c r="P450" s="119"/>
      <c r="Q450" s="119"/>
      <c r="R450" s="31"/>
    </row>
    <row r="451" spans="13:18" ht="18" customHeight="1" x14ac:dyDescent="0.25">
      <c r="M451" s="119"/>
      <c r="N451" s="119"/>
      <c r="O451" s="119"/>
      <c r="P451" s="119"/>
      <c r="Q451" s="119"/>
      <c r="R451" s="31"/>
    </row>
    <row r="452" spans="13:18" ht="18" customHeight="1" x14ac:dyDescent="0.25">
      <c r="M452" s="119"/>
      <c r="N452" s="119"/>
      <c r="O452" s="119"/>
      <c r="P452" s="119"/>
      <c r="Q452" s="119"/>
      <c r="R452" s="31"/>
    </row>
    <row r="453" spans="13:18" ht="18" customHeight="1" x14ac:dyDescent="0.25">
      <c r="M453" s="119"/>
      <c r="N453" s="119"/>
      <c r="O453" s="119"/>
      <c r="P453" s="119"/>
      <c r="Q453" s="119"/>
      <c r="R453" s="31"/>
    </row>
    <row r="454" spans="13:18" ht="18" customHeight="1" x14ac:dyDescent="0.25">
      <c r="M454" s="119"/>
      <c r="N454" s="119"/>
      <c r="O454" s="119"/>
      <c r="P454" s="119"/>
      <c r="Q454" s="119"/>
      <c r="R454" s="31"/>
    </row>
    <row r="455" spans="13:18" ht="18" customHeight="1" x14ac:dyDescent="0.25">
      <c r="M455" s="119"/>
      <c r="N455" s="119"/>
      <c r="O455" s="119"/>
      <c r="P455" s="119"/>
      <c r="Q455" s="119"/>
      <c r="R455" s="31"/>
    </row>
    <row r="456" spans="13:18" ht="18" customHeight="1" x14ac:dyDescent="0.25">
      <c r="M456" s="119"/>
      <c r="N456" s="119"/>
      <c r="O456" s="119"/>
      <c r="P456" s="119"/>
      <c r="Q456" s="119"/>
      <c r="R456" s="31"/>
    </row>
    <row r="457" spans="13:18" ht="18" customHeight="1" x14ac:dyDescent="0.25">
      <c r="M457" s="119"/>
      <c r="N457" s="119"/>
      <c r="O457" s="119"/>
      <c r="P457" s="119"/>
      <c r="Q457" s="119"/>
      <c r="R457" s="31"/>
    </row>
    <row r="458" spans="13:18" ht="18" customHeight="1" x14ac:dyDescent="0.25">
      <c r="M458" s="119"/>
      <c r="N458" s="119"/>
      <c r="O458" s="119"/>
      <c r="P458" s="119"/>
      <c r="Q458" s="119"/>
      <c r="R458" s="31"/>
    </row>
    <row r="459" spans="13:18" ht="18" customHeight="1" x14ac:dyDescent="0.25">
      <c r="M459" s="119"/>
      <c r="N459" s="119"/>
      <c r="O459" s="119"/>
      <c r="P459" s="119"/>
      <c r="Q459" s="119"/>
      <c r="R459" s="31"/>
    </row>
    <row r="460" spans="13:18" ht="18" customHeight="1" x14ac:dyDescent="0.25">
      <c r="M460" s="119"/>
      <c r="N460" s="119"/>
      <c r="O460" s="119"/>
      <c r="P460" s="119"/>
      <c r="Q460" s="119"/>
      <c r="R460" s="31"/>
    </row>
    <row r="461" spans="13:18" ht="18" customHeight="1" x14ac:dyDescent="0.25">
      <c r="M461" s="119"/>
      <c r="N461" s="119"/>
      <c r="O461" s="119"/>
      <c r="P461" s="119"/>
      <c r="Q461" s="119"/>
      <c r="R461" s="31"/>
    </row>
    <row r="462" spans="13:18" ht="18" customHeight="1" x14ac:dyDescent="0.25">
      <c r="M462" s="119"/>
      <c r="N462" s="119"/>
      <c r="O462" s="119"/>
      <c r="P462" s="119"/>
      <c r="Q462" s="119"/>
      <c r="R462" s="31"/>
    </row>
    <row r="463" spans="13:18" ht="18" customHeight="1" x14ac:dyDescent="0.25">
      <c r="M463" s="119"/>
      <c r="N463" s="119"/>
      <c r="O463" s="119"/>
      <c r="P463" s="119"/>
      <c r="Q463" s="119"/>
      <c r="R463" s="31"/>
    </row>
    <row r="464" spans="13:18" ht="18" customHeight="1" x14ac:dyDescent="0.25">
      <c r="M464" s="119"/>
      <c r="N464" s="119"/>
      <c r="O464" s="119"/>
      <c r="P464" s="119"/>
      <c r="Q464" s="119"/>
      <c r="R464" s="31"/>
    </row>
    <row r="465" spans="13:18" ht="18" customHeight="1" x14ac:dyDescent="0.25">
      <c r="M465" s="119"/>
      <c r="N465" s="119"/>
      <c r="O465" s="119"/>
      <c r="P465" s="119"/>
      <c r="Q465" s="119"/>
      <c r="R465" s="31"/>
    </row>
    <row r="466" spans="13:18" ht="18" customHeight="1" x14ac:dyDescent="0.25">
      <c r="M466" s="119"/>
      <c r="N466" s="119"/>
      <c r="O466" s="119"/>
      <c r="P466" s="119"/>
      <c r="Q466" s="119"/>
      <c r="R466" s="31"/>
    </row>
    <row r="467" spans="13:18" ht="18" customHeight="1" x14ac:dyDescent="0.25">
      <c r="M467" s="119"/>
      <c r="N467" s="119"/>
      <c r="O467" s="119"/>
      <c r="P467" s="119"/>
      <c r="Q467" s="119"/>
      <c r="R467" s="31"/>
    </row>
    <row r="468" spans="13:18" ht="18" customHeight="1" x14ac:dyDescent="0.25">
      <c r="M468" s="119"/>
      <c r="N468" s="119"/>
      <c r="O468" s="119"/>
      <c r="P468" s="119"/>
      <c r="Q468" s="119"/>
      <c r="R468" s="31"/>
    </row>
    <row r="469" spans="13:18" ht="18" customHeight="1" x14ac:dyDescent="0.25">
      <c r="M469" s="119"/>
      <c r="N469" s="119"/>
      <c r="O469" s="119"/>
      <c r="P469" s="119"/>
      <c r="Q469" s="119"/>
      <c r="R469" s="31"/>
    </row>
    <row r="470" spans="13:18" ht="18" customHeight="1" x14ac:dyDescent="0.25">
      <c r="M470" s="119"/>
      <c r="N470" s="119"/>
      <c r="O470" s="119"/>
      <c r="P470" s="119"/>
      <c r="Q470" s="119"/>
      <c r="R470" s="31"/>
    </row>
    <row r="471" spans="13:18" ht="18" customHeight="1" x14ac:dyDescent="0.25">
      <c r="M471" s="119"/>
      <c r="N471" s="119"/>
      <c r="O471" s="119"/>
      <c r="P471" s="119"/>
      <c r="Q471" s="119"/>
      <c r="R471" s="31"/>
    </row>
    <row r="472" spans="13:18" ht="18" customHeight="1" x14ac:dyDescent="0.25">
      <c r="M472" s="119"/>
      <c r="N472" s="119"/>
      <c r="O472" s="119"/>
      <c r="P472" s="119"/>
      <c r="Q472" s="119"/>
      <c r="R472" s="31"/>
    </row>
    <row r="473" spans="13:18" ht="18" customHeight="1" x14ac:dyDescent="0.25">
      <c r="M473" s="119"/>
      <c r="N473" s="119"/>
      <c r="O473" s="119"/>
      <c r="P473" s="119"/>
      <c r="Q473" s="119"/>
      <c r="R473" s="31"/>
    </row>
    <row r="474" spans="13:18" ht="18" customHeight="1" x14ac:dyDescent="0.25">
      <c r="M474" s="119"/>
      <c r="N474" s="119"/>
      <c r="O474" s="119"/>
      <c r="P474" s="119"/>
      <c r="Q474" s="119"/>
      <c r="R474" s="31"/>
    </row>
    <row r="475" spans="13:18" ht="18" customHeight="1" x14ac:dyDescent="0.25">
      <c r="M475" s="119"/>
      <c r="N475" s="119"/>
      <c r="O475" s="119"/>
      <c r="P475" s="119"/>
      <c r="Q475" s="119"/>
      <c r="R475" s="31"/>
    </row>
    <row r="476" spans="13:18" ht="18" customHeight="1" x14ac:dyDescent="0.25">
      <c r="M476" s="119"/>
      <c r="N476" s="119"/>
      <c r="O476" s="119"/>
      <c r="P476" s="119"/>
      <c r="Q476" s="119"/>
      <c r="R476" s="31"/>
    </row>
    <row r="477" spans="13:18" ht="18" customHeight="1" x14ac:dyDescent="0.25">
      <c r="M477" s="119"/>
      <c r="N477" s="119"/>
      <c r="O477" s="119"/>
      <c r="P477" s="119"/>
      <c r="Q477" s="119"/>
      <c r="R477" s="31"/>
    </row>
    <row r="478" spans="13:18" ht="18" customHeight="1" x14ac:dyDescent="0.25">
      <c r="M478" s="119"/>
      <c r="N478" s="119"/>
      <c r="O478" s="119"/>
      <c r="P478" s="119"/>
      <c r="Q478" s="119"/>
      <c r="R478" s="31"/>
    </row>
    <row r="479" spans="13:18" ht="18" customHeight="1" x14ac:dyDescent="0.25">
      <c r="M479" s="119"/>
      <c r="N479" s="119"/>
      <c r="O479" s="119"/>
      <c r="P479" s="119"/>
      <c r="Q479" s="119"/>
      <c r="R479" s="31"/>
    </row>
    <row r="480" spans="13:18" ht="18" customHeight="1" x14ac:dyDescent="0.25">
      <c r="M480" s="119"/>
      <c r="N480" s="119"/>
      <c r="O480" s="119"/>
      <c r="P480" s="119"/>
      <c r="Q480" s="119"/>
      <c r="R480" s="31"/>
    </row>
    <row r="481" spans="13:18" ht="18" customHeight="1" x14ac:dyDescent="0.25">
      <c r="M481" s="119"/>
      <c r="N481" s="119"/>
      <c r="O481" s="119"/>
      <c r="P481" s="119"/>
      <c r="Q481" s="119"/>
      <c r="R481" s="31"/>
    </row>
    <row r="482" spans="13:18" ht="9.9499999999999993" customHeight="1" x14ac:dyDescent="0.25">
      <c r="M482" s="119"/>
      <c r="N482" s="119"/>
      <c r="O482" s="119"/>
      <c r="P482" s="119"/>
      <c r="Q482" s="119"/>
      <c r="R482" s="31"/>
    </row>
    <row r="483" spans="13:18" ht="9.9499999999999993" customHeight="1" x14ac:dyDescent="0.25">
      <c r="M483" s="119"/>
      <c r="N483" s="119"/>
      <c r="O483" s="119"/>
      <c r="P483" s="119"/>
      <c r="Q483" s="119"/>
      <c r="R483" s="31"/>
    </row>
    <row r="484" spans="13:18" ht="9.9499999999999993" customHeight="1" x14ac:dyDescent="0.25">
      <c r="M484" s="119"/>
      <c r="N484" s="119"/>
      <c r="O484" s="119"/>
      <c r="P484" s="119"/>
      <c r="Q484" s="119"/>
      <c r="R484" s="31"/>
    </row>
    <row r="485" spans="13:18" ht="9.9499999999999993" customHeight="1" x14ac:dyDescent="0.25">
      <c r="M485" s="119"/>
      <c r="N485" s="119"/>
      <c r="O485" s="119"/>
      <c r="P485" s="119"/>
      <c r="Q485" s="119"/>
      <c r="R485" s="31"/>
    </row>
    <row r="486" spans="13:18" ht="9.9499999999999993" customHeight="1" x14ac:dyDescent="0.25">
      <c r="M486" s="119"/>
      <c r="N486" s="119"/>
      <c r="O486" s="119"/>
      <c r="P486" s="119"/>
      <c r="Q486" s="119"/>
      <c r="R486" s="31"/>
    </row>
    <row r="487" spans="13:18" ht="9.9499999999999993" customHeight="1" x14ac:dyDescent="0.25">
      <c r="M487" s="119"/>
      <c r="N487" s="119"/>
      <c r="O487" s="119"/>
      <c r="P487" s="119"/>
      <c r="Q487" s="119"/>
      <c r="R487" s="31"/>
    </row>
    <row r="488" spans="13:18" ht="9.9499999999999993" customHeight="1" x14ac:dyDescent="0.25">
      <c r="M488" s="119"/>
      <c r="N488" s="119"/>
      <c r="O488" s="119"/>
      <c r="P488" s="119"/>
      <c r="Q488" s="119"/>
      <c r="R488" s="31"/>
    </row>
    <row r="489" spans="13:18" ht="9.9499999999999993" customHeight="1" x14ac:dyDescent="0.25">
      <c r="M489" s="119"/>
      <c r="N489" s="119"/>
      <c r="O489" s="119"/>
      <c r="P489" s="119"/>
      <c r="Q489" s="119"/>
      <c r="R489" s="31"/>
    </row>
    <row r="490" spans="13:18" ht="9.9499999999999993" customHeight="1" x14ac:dyDescent="0.25">
      <c r="M490" s="119"/>
      <c r="N490" s="119"/>
      <c r="O490" s="119"/>
      <c r="P490" s="119"/>
      <c r="Q490" s="119"/>
      <c r="R490" s="31"/>
    </row>
    <row r="491" spans="13:18" ht="9.9499999999999993" customHeight="1" x14ac:dyDescent="0.25">
      <c r="M491" s="119"/>
      <c r="N491" s="119"/>
      <c r="O491" s="119"/>
      <c r="P491" s="119"/>
      <c r="Q491" s="119"/>
      <c r="R491" s="31"/>
    </row>
    <row r="492" spans="13:18" ht="9.9499999999999993" customHeight="1" x14ac:dyDescent="0.25">
      <c r="M492" s="119"/>
      <c r="N492" s="119"/>
      <c r="O492" s="119"/>
      <c r="P492" s="119"/>
      <c r="Q492" s="119"/>
      <c r="R492" s="31"/>
    </row>
    <row r="493" spans="13:18" ht="9.9499999999999993" customHeight="1" x14ac:dyDescent="0.25">
      <c r="M493" s="119"/>
      <c r="N493" s="119"/>
      <c r="O493" s="119"/>
      <c r="P493" s="119"/>
      <c r="Q493" s="119"/>
      <c r="R493" s="31"/>
    </row>
    <row r="494" spans="13:18" ht="9.9499999999999993" customHeight="1" x14ac:dyDescent="0.25">
      <c r="M494" s="119"/>
      <c r="N494" s="119"/>
      <c r="O494" s="119"/>
      <c r="P494" s="119"/>
      <c r="Q494" s="119"/>
      <c r="R494" s="31"/>
    </row>
    <row r="495" spans="13:18" ht="9.9499999999999993" customHeight="1" x14ac:dyDescent="0.25">
      <c r="M495" s="119"/>
      <c r="N495" s="119"/>
      <c r="O495" s="119"/>
      <c r="P495" s="119"/>
      <c r="Q495" s="119"/>
      <c r="R495" s="31"/>
    </row>
    <row r="496" spans="13:18"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row r="889" ht="9.9499999999999993" customHeight="1" x14ac:dyDescent="0.25"/>
    <row r="890" ht="9.9499999999999993" customHeight="1" x14ac:dyDescent="0.25"/>
    <row r="891" ht="9.9499999999999993" customHeight="1" x14ac:dyDescent="0.25"/>
    <row r="892" ht="9.9499999999999993" customHeight="1" x14ac:dyDescent="0.25"/>
    <row r="893" ht="9.9499999999999993" customHeight="1" x14ac:dyDescent="0.25"/>
    <row r="894" ht="9.9499999999999993" customHeight="1" x14ac:dyDescent="0.25"/>
    <row r="895" ht="9.9499999999999993" customHeight="1" x14ac:dyDescent="0.25"/>
    <row r="896" ht="9.9499999999999993" customHeight="1" x14ac:dyDescent="0.25"/>
    <row r="897" ht="9.9499999999999993" customHeight="1" x14ac:dyDescent="0.25"/>
    <row r="898" ht="9.9499999999999993" customHeight="1" x14ac:dyDescent="0.25"/>
    <row r="899" ht="9.9499999999999993" customHeight="1" x14ac:dyDescent="0.25"/>
    <row r="900" ht="9.9499999999999993" customHeight="1" x14ac:dyDescent="0.25"/>
    <row r="901" ht="9.9499999999999993" customHeight="1" x14ac:dyDescent="0.25"/>
    <row r="902" ht="9.9499999999999993" customHeight="1" x14ac:dyDescent="0.25"/>
    <row r="903" ht="9.9499999999999993" customHeight="1" x14ac:dyDescent="0.25"/>
    <row r="904" ht="9.9499999999999993" customHeight="1" x14ac:dyDescent="0.25"/>
    <row r="905" ht="9.9499999999999993" customHeight="1" x14ac:dyDescent="0.25"/>
    <row r="906" ht="9.9499999999999993" customHeight="1" x14ac:dyDescent="0.25"/>
    <row r="907" ht="9.9499999999999993" customHeight="1" x14ac:dyDescent="0.25"/>
    <row r="908" ht="9.9499999999999993" customHeight="1" x14ac:dyDescent="0.25"/>
    <row r="909" ht="9.9499999999999993" customHeight="1" x14ac:dyDescent="0.25"/>
    <row r="910" ht="9.9499999999999993" customHeight="1" x14ac:dyDescent="0.25"/>
    <row r="911" ht="9.9499999999999993" customHeight="1" x14ac:dyDescent="0.25"/>
    <row r="912" ht="9.9499999999999993" customHeight="1" x14ac:dyDescent="0.25"/>
    <row r="913" ht="9.9499999999999993" customHeight="1" x14ac:dyDescent="0.25"/>
    <row r="914" ht="9.9499999999999993" customHeight="1" x14ac:dyDescent="0.25"/>
    <row r="915" ht="9.9499999999999993" customHeight="1" x14ac:dyDescent="0.25"/>
    <row r="916" ht="9.9499999999999993" customHeight="1" x14ac:dyDescent="0.25"/>
    <row r="917" ht="9.9499999999999993" customHeight="1" x14ac:dyDescent="0.25"/>
    <row r="918" ht="9.9499999999999993" customHeight="1" x14ac:dyDescent="0.25"/>
    <row r="919" ht="9.9499999999999993" customHeight="1" x14ac:dyDescent="0.25"/>
    <row r="920" ht="9.9499999999999993" customHeight="1" x14ac:dyDescent="0.25"/>
    <row r="921" ht="9.9499999999999993" customHeight="1" x14ac:dyDescent="0.25"/>
    <row r="922" ht="9.9499999999999993" customHeight="1" x14ac:dyDescent="0.25"/>
    <row r="923" ht="9.9499999999999993" customHeight="1" x14ac:dyDescent="0.25"/>
    <row r="924" ht="9.9499999999999993" customHeight="1" x14ac:dyDescent="0.25"/>
    <row r="925" ht="9.9499999999999993" customHeight="1" x14ac:dyDescent="0.25"/>
    <row r="926" ht="9.9499999999999993" customHeight="1" x14ac:dyDescent="0.25"/>
    <row r="927" ht="9.9499999999999993" customHeight="1" x14ac:dyDescent="0.25"/>
    <row r="928" ht="9.9499999999999993" customHeight="1" x14ac:dyDescent="0.25"/>
    <row r="929" ht="9.9499999999999993" customHeight="1" x14ac:dyDescent="0.25"/>
    <row r="930" ht="9.9499999999999993" customHeight="1" x14ac:dyDescent="0.25"/>
    <row r="931" ht="9.9499999999999993" customHeight="1" x14ac:dyDescent="0.25"/>
    <row r="932" ht="9.9499999999999993" customHeight="1" x14ac:dyDescent="0.25"/>
    <row r="933" ht="9.9499999999999993" customHeight="1" x14ac:dyDescent="0.25"/>
    <row r="934" ht="9.9499999999999993" customHeight="1" x14ac:dyDescent="0.25"/>
    <row r="935" ht="9.9499999999999993" customHeight="1" x14ac:dyDescent="0.25"/>
    <row r="936" ht="9.9499999999999993" customHeight="1" x14ac:dyDescent="0.25"/>
    <row r="937" ht="9.9499999999999993" customHeight="1" x14ac:dyDescent="0.25"/>
    <row r="938" ht="9.9499999999999993" customHeight="1" x14ac:dyDescent="0.25"/>
    <row r="939" ht="9.9499999999999993" customHeight="1" x14ac:dyDescent="0.25"/>
    <row r="940" ht="9.9499999999999993" customHeight="1" x14ac:dyDescent="0.25"/>
    <row r="941" ht="9.9499999999999993" customHeight="1" x14ac:dyDescent="0.25"/>
    <row r="942" ht="9.9499999999999993" customHeight="1" x14ac:dyDescent="0.25"/>
    <row r="943" ht="9.9499999999999993" customHeight="1" x14ac:dyDescent="0.25"/>
    <row r="944" ht="9.9499999999999993" customHeight="1" x14ac:dyDescent="0.25"/>
    <row r="945" ht="9.9499999999999993" customHeight="1" x14ac:dyDescent="0.25"/>
    <row r="946" ht="9.9499999999999993" customHeight="1" x14ac:dyDescent="0.25"/>
    <row r="947" ht="9.9499999999999993" customHeight="1" x14ac:dyDescent="0.25"/>
    <row r="948" ht="9.9499999999999993" customHeight="1" x14ac:dyDescent="0.25"/>
    <row r="949" ht="9.9499999999999993" customHeight="1" x14ac:dyDescent="0.25"/>
    <row r="950" ht="9.9499999999999993" customHeight="1" x14ac:dyDescent="0.25"/>
    <row r="951" ht="9.9499999999999993" customHeight="1" x14ac:dyDescent="0.25"/>
    <row r="952" ht="9.9499999999999993" customHeight="1" x14ac:dyDescent="0.25"/>
    <row r="953" ht="9.9499999999999993" customHeight="1" x14ac:dyDescent="0.25"/>
    <row r="954" ht="9.9499999999999993" customHeight="1" x14ac:dyDescent="0.25"/>
    <row r="955" ht="9.9499999999999993" customHeight="1" x14ac:dyDescent="0.25"/>
    <row r="956" ht="9.9499999999999993" customHeight="1" x14ac:dyDescent="0.25"/>
    <row r="957" ht="9.9499999999999993" customHeight="1" x14ac:dyDescent="0.25"/>
    <row r="958" ht="9.9499999999999993" customHeight="1" x14ac:dyDescent="0.25"/>
    <row r="959" ht="9.9499999999999993" customHeight="1" x14ac:dyDescent="0.25"/>
    <row r="960" ht="9.9499999999999993" customHeight="1" x14ac:dyDescent="0.25"/>
    <row r="961" ht="9.9499999999999993" customHeight="1" x14ac:dyDescent="0.25"/>
    <row r="962" ht="9.9499999999999993" customHeight="1" x14ac:dyDescent="0.25"/>
    <row r="963" ht="9.9499999999999993" customHeight="1" x14ac:dyDescent="0.25"/>
    <row r="964" ht="9.9499999999999993" customHeight="1" x14ac:dyDescent="0.25"/>
    <row r="965" ht="9.9499999999999993" customHeight="1" x14ac:dyDescent="0.25"/>
    <row r="966" ht="9.9499999999999993" customHeight="1" x14ac:dyDescent="0.25"/>
    <row r="967" ht="9.9499999999999993" customHeight="1" x14ac:dyDescent="0.25"/>
    <row r="968" ht="9.9499999999999993" customHeight="1" x14ac:dyDescent="0.25"/>
    <row r="969" ht="9.9499999999999993" customHeight="1" x14ac:dyDescent="0.25"/>
    <row r="970" ht="9.9499999999999993" customHeight="1" x14ac:dyDescent="0.25"/>
    <row r="971" ht="9.9499999999999993" customHeight="1" x14ac:dyDescent="0.25"/>
    <row r="972" ht="9.9499999999999993" customHeight="1" x14ac:dyDescent="0.25"/>
    <row r="973" ht="9.9499999999999993" customHeight="1" x14ac:dyDescent="0.25"/>
    <row r="974" ht="9.9499999999999993" customHeight="1" x14ac:dyDescent="0.25"/>
    <row r="975" ht="9.9499999999999993" customHeight="1" x14ac:dyDescent="0.25"/>
    <row r="976" ht="9.9499999999999993" customHeight="1" x14ac:dyDescent="0.25"/>
    <row r="977" ht="9.9499999999999993" customHeight="1" x14ac:dyDescent="0.25"/>
    <row r="978" ht="9.9499999999999993" customHeight="1" x14ac:dyDescent="0.25"/>
    <row r="979" ht="9.9499999999999993" customHeight="1" x14ac:dyDescent="0.25"/>
    <row r="980" ht="9.9499999999999993" customHeight="1" x14ac:dyDescent="0.25"/>
    <row r="981" ht="9.9499999999999993" customHeight="1" x14ac:dyDescent="0.25"/>
    <row r="982" ht="9.9499999999999993" customHeight="1" x14ac:dyDescent="0.25"/>
    <row r="983" ht="9.9499999999999993" customHeight="1" x14ac:dyDescent="0.25"/>
    <row r="984" ht="9.9499999999999993" customHeight="1" x14ac:dyDescent="0.25"/>
    <row r="985" ht="9.9499999999999993" customHeight="1" x14ac:dyDescent="0.25"/>
    <row r="986" ht="9.9499999999999993" customHeight="1" x14ac:dyDescent="0.25"/>
    <row r="987" ht="9.9499999999999993" customHeight="1" x14ac:dyDescent="0.25"/>
    <row r="988" ht="9.9499999999999993" customHeight="1" x14ac:dyDescent="0.25"/>
    <row r="989" ht="9.9499999999999993" customHeight="1" x14ac:dyDescent="0.25"/>
    <row r="990" ht="9.9499999999999993" customHeight="1" x14ac:dyDescent="0.25"/>
    <row r="991" ht="9.9499999999999993" customHeight="1" x14ac:dyDescent="0.25"/>
    <row r="992" ht="9.9499999999999993" customHeight="1" x14ac:dyDescent="0.25"/>
    <row r="993" ht="9.9499999999999993" customHeight="1" x14ac:dyDescent="0.25"/>
    <row r="994" ht="9.9499999999999993" customHeight="1" x14ac:dyDescent="0.25"/>
    <row r="995" ht="9.9499999999999993" customHeight="1" x14ac:dyDescent="0.25"/>
    <row r="996" ht="9.9499999999999993" customHeight="1" x14ac:dyDescent="0.25"/>
    <row r="997" ht="9.9499999999999993" customHeight="1" x14ac:dyDescent="0.25"/>
    <row r="998" ht="9.9499999999999993" customHeight="1" x14ac:dyDescent="0.25"/>
    <row r="999" ht="9.9499999999999993" customHeight="1" x14ac:dyDescent="0.25"/>
    <row r="1000" ht="9.9499999999999993" customHeight="1" x14ac:dyDescent="0.25"/>
    <row r="1001" ht="9.9499999999999993" customHeight="1" x14ac:dyDescent="0.25"/>
    <row r="1002" ht="9.9499999999999993" customHeight="1" x14ac:dyDescent="0.25"/>
    <row r="1003" ht="9.9499999999999993" customHeight="1" x14ac:dyDescent="0.25"/>
    <row r="1004" ht="9.9499999999999993" customHeight="1" x14ac:dyDescent="0.25"/>
    <row r="1005" ht="9.9499999999999993" customHeight="1" x14ac:dyDescent="0.25"/>
    <row r="1006" ht="9.9499999999999993" customHeight="1" x14ac:dyDescent="0.25"/>
    <row r="1007" ht="9.9499999999999993" customHeight="1" x14ac:dyDescent="0.25"/>
    <row r="1008" ht="9.9499999999999993" customHeight="1" x14ac:dyDescent="0.25"/>
    <row r="1009" ht="9.9499999999999993" customHeight="1" x14ac:dyDescent="0.25"/>
    <row r="1010" ht="9.9499999999999993" customHeight="1" x14ac:dyDescent="0.25"/>
    <row r="1011" ht="9.9499999999999993" customHeight="1" x14ac:dyDescent="0.25"/>
    <row r="1012" ht="9.9499999999999993" customHeight="1" x14ac:dyDescent="0.25"/>
    <row r="1013" ht="9.9499999999999993" customHeight="1" x14ac:dyDescent="0.25"/>
    <row r="1014" ht="9.9499999999999993" customHeight="1" x14ac:dyDescent="0.25"/>
    <row r="1015" ht="9.9499999999999993" customHeight="1" x14ac:dyDescent="0.25"/>
    <row r="1016" ht="9.9499999999999993" customHeight="1" x14ac:dyDescent="0.25"/>
    <row r="1017" ht="9.9499999999999993" customHeight="1" x14ac:dyDescent="0.25"/>
    <row r="1018" ht="9.9499999999999993" customHeight="1" x14ac:dyDescent="0.25"/>
    <row r="1019" ht="9.9499999999999993" customHeight="1" x14ac:dyDescent="0.25"/>
    <row r="1020" ht="9.9499999999999993" customHeight="1" x14ac:dyDescent="0.25"/>
    <row r="1021" ht="9.9499999999999993" customHeight="1" x14ac:dyDescent="0.25"/>
    <row r="1022" ht="9.9499999999999993" customHeight="1" x14ac:dyDescent="0.25"/>
    <row r="1023" ht="9.9499999999999993" customHeight="1" x14ac:dyDescent="0.25"/>
    <row r="1024" ht="9.9499999999999993" customHeight="1" x14ac:dyDescent="0.25"/>
    <row r="1025" ht="9.9499999999999993" customHeight="1" x14ac:dyDescent="0.25"/>
    <row r="1026" ht="9.9499999999999993" customHeight="1" x14ac:dyDescent="0.25"/>
    <row r="1027" ht="9.9499999999999993" customHeight="1" x14ac:dyDescent="0.25"/>
    <row r="1028" ht="9.9499999999999993" customHeight="1" x14ac:dyDescent="0.25"/>
    <row r="1029" ht="9.9499999999999993" customHeight="1" x14ac:dyDescent="0.25"/>
    <row r="1030" ht="9.9499999999999993" customHeight="1" x14ac:dyDescent="0.25"/>
    <row r="1031" ht="9.9499999999999993" customHeight="1" x14ac:dyDescent="0.25"/>
    <row r="1032" ht="9.9499999999999993" customHeight="1" x14ac:dyDescent="0.25"/>
    <row r="1033" ht="9.9499999999999993" customHeight="1" x14ac:dyDescent="0.25"/>
    <row r="1034" ht="9.9499999999999993" customHeight="1" x14ac:dyDescent="0.25"/>
    <row r="1035" ht="9.9499999999999993" customHeight="1" x14ac:dyDescent="0.25"/>
    <row r="1036" ht="9.9499999999999993" customHeight="1" x14ac:dyDescent="0.25"/>
    <row r="1037" ht="9.9499999999999993" customHeight="1" x14ac:dyDescent="0.25"/>
    <row r="1038" ht="9.9499999999999993" customHeight="1" x14ac:dyDescent="0.25"/>
    <row r="1039" ht="9.9499999999999993" customHeight="1" x14ac:dyDescent="0.25"/>
    <row r="1040" ht="9.9499999999999993" customHeight="1" x14ac:dyDescent="0.25"/>
    <row r="1041" ht="9.9499999999999993" customHeight="1" x14ac:dyDescent="0.25"/>
    <row r="1042" ht="9.9499999999999993" customHeight="1" x14ac:dyDescent="0.25"/>
    <row r="1043" ht="9.9499999999999993" customHeight="1" x14ac:dyDescent="0.25"/>
    <row r="1044" ht="9.9499999999999993" customHeight="1" x14ac:dyDescent="0.25"/>
    <row r="1045" ht="9.9499999999999993" customHeight="1" x14ac:dyDescent="0.25"/>
    <row r="1046" ht="9.9499999999999993" customHeight="1" x14ac:dyDescent="0.25"/>
    <row r="1047" ht="9.9499999999999993" customHeight="1" x14ac:dyDescent="0.25"/>
    <row r="1048" ht="9.9499999999999993" customHeight="1" x14ac:dyDescent="0.25"/>
    <row r="1049" ht="9.9499999999999993" customHeight="1" x14ac:dyDescent="0.25"/>
    <row r="1050" ht="9.9499999999999993" customHeight="1" x14ac:dyDescent="0.25"/>
    <row r="1051" ht="9.9499999999999993" customHeight="1" x14ac:dyDescent="0.25"/>
    <row r="1052" ht="9.9499999999999993" customHeight="1" x14ac:dyDescent="0.25"/>
    <row r="1053" ht="9.9499999999999993" customHeight="1" x14ac:dyDescent="0.25"/>
    <row r="1054" ht="9.9499999999999993" customHeight="1" x14ac:dyDescent="0.25"/>
    <row r="1055" ht="9.9499999999999993" customHeight="1" x14ac:dyDescent="0.25"/>
    <row r="1056" ht="9.9499999999999993" customHeight="1" x14ac:dyDescent="0.25"/>
    <row r="1057" ht="9.9499999999999993" customHeight="1" x14ac:dyDescent="0.25"/>
  </sheetData>
  <sheetProtection algorithmName="SHA-512" hashValue="XUajx5ehPMOAzJyKbCuW9Z3WTnmwF3JkqClyIidSthq3LOMZrGwtHtoylv0yZxQLDeH8EPClLJtHWiiOeUQjqA==" saltValue="57HC9v0yb3R4d2i0jm5H6Q==" spinCount="100000" sheet="1" objects="1" scenarios="1"/>
  <mergeCells count="496">
    <mergeCell ref="M65:R65"/>
    <mergeCell ref="M106:R106"/>
    <mergeCell ref="M147:R147"/>
    <mergeCell ref="M188:R188"/>
    <mergeCell ref="M229:R229"/>
    <mergeCell ref="M270:R270"/>
    <mergeCell ref="M311:R311"/>
    <mergeCell ref="M352:R352"/>
    <mergeCell ref="M393:R393"/>
    <mergeCell ref="M103:R103"/>
    <mergeCell ref="M144:R144"/>
    <mergeCell ref="M185:R185"/>
    <mergeCell ref="M226:R226"/>
    <mergeCell ref="D345:E346"/>
    <mergeCell ref="H345:I346"/>
    <mergeCell ref="D301:F301"/>
    <mergeCell ref="D304:E305"/>
    <mergeCell ref="D338:J338"/>
    <mergeCell ref="D298:J298"/>
    <mergeCell ref="D299:J299"/>
    <mergeCell ref="D288:J288"/>
    <mergeCell ref="D289:J289"/>
    <mergeCell ref="D340:J340"/>
    <mergeCell ref="D342:F342"/>
    <mergeCell ref="B306:I306"/>
    <mergeCell ref="B308:I308"/>
    <mergeCell ref="D311:F311"/>
    <mergeCell ref="D329:J329"/>
    <mergeCell ref="D330:J330"/>
    <mergeCell ref="D331:J331"/>
    <mergeCell ref="B317:H317"/>
    <mergeCell ref="B318:H318"/>
    <mergeCell ref="B319:H319"/>
    <mergeCell ref="B309:I309"/>
    <mergeCell ref="D290:J290"/>
    <mergeCell ref="D291:J291"/>
    <mergeCell ref="D295:J295"/>
    <mergeCell ref="AM226:AM227"/>
    <mergeCell ref="AO226:AO227"/>
    <mergeCell ref="AM267:AM268"/>
    <mergeCell ref="AO267:AO268"/>
    <mergeCell ref="AM308:AM309"/>
    <mergeCell ref="AO308:AO309"/>
    <mergeCell ref="AM349:AM350"/>
    <mergeCell ref="AO349:AO350"/>
    <mergeCell ref="AM390:AM391"/>
    <mergeCell ref="AO390:AO391"/>
    <mergeCell ref="AF429:AG429"/>
    <mergeCell ref="B275:H275"/>
    <mergeCell ref="B316:H316"/>
    <mergeCell ref="B357:H357"/>
    <mergeCell ref="B398:H398"/>
    <mergeCell ref="B279:H279"/>
    <mergeCell ref="B280:H280"/>
    <mergeCell ref="B281:H281"/>
    <mergeCell ref="B282:H282"/>
    <mergeCell ref="B283:H283"/>
    <mergeCell ref="B284:H284"/>
    <mergeCell ref="B285:H285"/>
    <mergeCell ref="D296:J296"/>
    <mergeCell ref="D297:J297"/>
    <mergeCell ref="M426:N426"/>
    <mergeCell ref="M427:N427"/>
    <mergeCell ref="O426:P426"/>
    <mergeCell ref="O427:P427"/>
    <mergeCell ref="Q426:R426"/>
    <mergeCell ref="Q427:R427"/>
    <mergeCell ref="S426:T426"/>
    <mergeCell ref="S427:T427"/>
    <mergeCell ref="U426:V426"/>
    <mergeCell ref="U427:V427"/>
    <mergeCell ref="AM21:AM22"/>
    <mergeCell ref="AO21:AO22"/>
    <mergeCell ref="AM62:AM63"/>
    <mergeCell ref="AO62:AO63"/>
    <mergeCell ref="AM103:AM104"/>
    <mergeCell ref="AO103:AO104"/>
    <mergeCell ref="AM144:AM145"/>
    <mergeCell ref="AO144:AO145"/>
    <mergeCell ref="AM185:AM186"/>
    <mergeCell ref="AO185:AO186"/>
    <mergeCell ref="D416:J416"/>
    <mergeCell ref="D380:J380"/>
    <mergeCell ref="D381:J381"/>
    <mergeCell ref="D372:J372"/>
    <mergeCell ref="D373:J373"/>
    <mergeCell ref="D375:J375"/>
    <mergeCell ref="B347:I347"/>
    <mergeCell ref="B349:I349"/>
    <mergeCell ref="D352:F352"/>
    <mergeCell ref="B358:H358"/>
    <mergeCell ref="B359:H359"/>
    <mergeCell ref="B360:H360"/>
    <mergeCell ref="B361:H361"/>
    <mergeCell ref="B362:H362"/>
    <mergeCell ref="B363:H363"/>
    <mergeCell ref="B364:H364"/>
    <mergeCell ref="B365:H365"/>
    <mergeCell ref="B366:H366"/>
    <mergeCell ref="B367:H367"/>
    <mergeCell ref="D370:J370"/>
    <mergeCell ref="D371:J371"/>
    <mergeCell ref="D377:J377"/>
    <mergeCell ref="D378:J378"/>
    <mergeCell ref="D379:J379"/>
    <mergeCell ref="D254:J254"/>
    <mergeCell ref="D255:J255"/>
    <mergeCell ref="D247:J247"/>
    <mergeCell ref="D248:J248"/>
    <mergeCell ref="B235:H235"/>
    <mergeCell ref="B236:H236"/>
    <mergeCell ref="B237:H237"/>
    <mergeCell ref="B238:H238"/>
    <mergeCell ref="B239:H239"/>
    <mergeCell ref="B240:H240"/>
    <mergeCell ref="B241:H241"/>
    <mergeCell ref="B242:H242"/>
    <mergeCell ref="B243:H243"/>
    <mergeCell ref="B244:H244"/>
    <mergeCell ref="D249:J249"/>
    <mergeCell ref="D250:J250"/>
    <mergeCell ref="B234:H234"/>
    <mergeCell ref="B197:H197"/>
    <mergeCell ref="B198:H198"/>
    <mergeCell ref="B199:H199"/>
    <mergeCell ref="B200:H200"/>
    <mergeCell ref="B201:H201"/>
    <mergeCell ref="B202:H202"/>
    <mergeCell ref="B203:H203"/>
    <mergeCell ref="D206:J206"/>
    <mergeCell ref="D222:E223"/>
    <mergeCell ref="H222:I223"/>
    <mergeCell ref="D207:J207"/>
    <mergeCell ref="D208:J208"/>
    <mergeCell ref="D209:J209"/>
    <mergeCell ref="D213:J213"/>
    <mergeCell ref="D214:J214"/>
    <mergeCell ref="D215:J215"/>
    <mergeCell ref="D216:J216"/>
    <mergeCell ref="D217:J217"/>
    <mergeCell ref="D219:F219"/>
    <mergeCell ref="B224:I224"/>
    <mergeCell ref="B226:I226"/>
    <mergeCell ref="D229:F229"/>
    <mergeCell ref="D173:J173"/>
    <mergeCell ref="D174:J174"/>
    <mergeCell ref="D175:J175"/>
    <mergeCell ref="D176:J176"/>
    <mergeCell ref="B185:I185"/>
    <mergeCell ref="D188:F188"/>
    <mergeCell ref="B194:H194"/>
    <mergeCell ref="B195:H195"/>
    <mergeCell ref="B196:H196"/>
    <mergeCell ref="D178:F178"/>
    <mergeCell ref="D181:E182"/>
    <mergeCell ref="H181:I182"/>
    <mergeCell ref="B183:I183"/>
    <mergeCell ref="B193:H193"/>
    <mergeCell ref="D147:F147"/>
    <mergeCell ref="B153:H153"/>
    <mergeCell ref="B154:H154"/>
    <mergeCell ref="B155:H155"/>
    <mergeCell ref="B156:H156"/>
    <mergeCell ref="B157:H157"/>
    <mergeCell ref="B158:H158"/>
    <mergeCell ref="D170:J170"/>
    <mergeCell ref="D172:J172"/>
    <mergeCell ref="B159:H159"/>
    <mergeCell ref="B160:H160"/>
    <mergeCell ref="B161:H161"/>
    <mergeCell ref="B162:H162"/>
    <mergeCell ref="D165:J165"/>
    <mergeCell ref="D166:J166"/>
    <mergeCell ref="D167:J167"/>
    <mergeCell ref="D168:J168"/>
    <mergeCell ref="B152:H152"/>
    <mergeCell ref="D106:F106"/>
    <mergeCell ref="D126:J126"/>
    <mergeCell ref="D127:J127"/>
    <mergeCell ref="B112:H112"/>
    <mergeCell ref="B113:H113"/>
    <mergeCell ref="B114:H114"/>
    <mergeCell ref="B115:H115"/>
    <mergeCell ref="B116:H116"/>
    <mergeCell ref="B117:H117"/>
    <mergeCell ref="B118:H118"/>
    <mergeCell ref="B119:H119"/>
    <mergeCell ref="B120:H120"/>
    <mergeCell ref="B121:H121"/>
    <mergeCell ref="D124:J124"/>
    <mergeCell ref="D125:J125"/>
    <mergeCell ref="B111:H111"/>
    <mergeCell ref="B76:H76"/>
    <mergeCell ref="B77:H77"/>
    <mergeCell ref="B78:H78"/>
    <mergeCell ref="D93:J93"/>
    <mergeCell ref="D94:J94"/>
    <mergeCell ref="D96:F96"/>
    <mergeCell ref="D99:E100"/>
    <mergeCell ref="H99:I100"/>
    <mergeCell ref="B101:I101"/>
    <mergeCell ref="B79:H79"/>
    <mergeCell ref="B80:H80"/>
    <mergeCell ref="D83:J83"/>
    <mergeCell ref="D84:J84"/>
    <mergeCell ref="D85:J85"/>
    <mergeCell ref="D86:J86"/>
    <mergeCell ref="D90:J90"/>
    <mergeCell ref="D91:J91"/>
    <mergeCell ref="D92:J92"/>
    <mergeCell ref="H58:I59"/>
    <mergeCell ref="B60:I60"/>
    <mergeCell ref="B62:I62"/>
    <mergeCell ref="D65:F65"/>
    <mergeCell ref="B71:H71"/>
    <mergeCell ref="B72:H72"/>
    <mergeCell ref="B73:H73"/>
    <mergeCell ref="B74:H74"/>
    <mergeCell ref="B75:H75"/>
    <mergeCell ref="B70:H70"/>
    <mergeCell ref="D14:F14"/>
    <mergeCell ref="B19:I19"/>
    <mergeCell ref="D9:J9"/>
    <mergeCell ref="D10:J10"/>
    <mergeCell ref="D12:J12"/>
    <mergeCell ref="D24:F24"/>
    <mergeCell ref="D42:J42"/>
    <mergeCell ref="D43:J43"/>
    <mergeCell ref="B4:J4"/>
    <mergeCell ref="D8:J8"/>
    <mergeCell ref="B21:I21"/>
    <mergeCell ref="B22:I22"/>
    <mergeCell ref="H17:I18"/>
    <mergeCell ref="D17:E18"/>
    <mergeCell ref="D11:J11"/>
    <mergeCell ref="B29:H29"/>
    <mergeCell ref="D50:J50"/>
    <mergeCell ref="D51:J51"/>
    <mergeCell ref="D52:J52"/>
    <mergeCell ref="M419:R419"/>
    <mergeCell ref="S419:X419"/>
    <mergeCell ref="Y419:AD419"/>
    <mergeCell ref="M22:N22"/>
    <mergeCell ref="O22:P22"/>
    <mergeCell ref="Q22:R22"/>
    <mergeCell ref="S22:T22"/>
    <mergeCell ref="U22:V22"/>
    <mergeCell ref="W22:X22"/>
    <mergeCell ref="Y22:Z22"/>
    <mergeCell ref="AA22:AB22"/>
    <mergeCell ref="AC22:AD22"/>
    <mergeCell ref="B37:H37"/>
    <mergeCell ref="B38:H38"/>
    <mergeCell ref="B39:H39"/>
    <mergeCell ref="D49:J49"/>
    <mergeCell ref="D53:J53"/>
    <mergeCell ref="D55:F55"/>
    <mergeCell ref="D58:E59"/>
    <mergeCell ref="D44:J44"/>
    <mergeCell ref="D45:J45"/>
    <mergeCell ref="M420:N420"/>
    <mergeCell ref="M421:N421"/>
    <mergeCell ref="M422:N422"/>
    <mergeCell ref="M423:N423"/>
    <mergeCell ref="O420:P420"/>
    <mergeCell ref="O421:P421"/>
    <mergeCell ref="O422:P422"/>
    <mergeCell ref="O423:P423"/>
    <mergeCell ref="Q420:R420"/>
    <mergeCell ref="Q421:R421"/>
    <mergeCell ref="Q422:R422"/>
    <mergeCell ref="Q423:R423"/>
    <mergeCell ref="S420:T420"/>
    <mergeCell ref="S421:T421"/>
    <mergeCell ref="S422:T422"/>
    <mergeCell ref="S423:T423"/>
    <mergeCell ref="U420:V420"/>
    <mergeCell ref="U421:V421"/>
    <mergeCell ref="U422:V422"/>
    <mergeCell ref="U423:V423"/>
    <mergeCell ref="W420:X420"/>
    <mergeCell ref="W421:X421"/>
    <mergeCell ref="W422:X422"/>
    <mergeCell ref="W423:X423"/>
    <mergeCell ref="Y420:Z420"/>
    <mergeCell ref="Y421:Z421"/>
    <mergeCell ref="Y422:Z422"/>
    <mergeCell ref="Y423:Z423"/>
    <mergeCell ref="AA420:AB420"/>
    <mergeCell ref="AA421:AB421"/>
    <mergeCell ref="AA422:AB422"/>
    <mergeCell ref="AA423:AB423"/>
    <mergeCell ref="AC420:AD420"/>
    <mergeCell ref="AC421:AD421"/>
    <mergeCell ref="AC422:AD422"/>
    <mergeCell ref="AC423:AD423"/>
    <mergeCell ref="AF21:AH21"/>
    <mergeCell ref="B30:H30"/>
    <mergeCell ref="B31:H31"/>
    <mergeCell ref="B32:H32"/>
    <mergeCell ref="B33:H33"/>
    <mergeCell ref="B34:H34"/>
    <mergeCell ref="B35:H35"/>
    <mergeCell ref="B36:H36"/>
    <mergeCell ref="Y21:AD21"/>
    <mergeCell ref="M21:R21"/>
    <mergeCell ref="S21:X21"/>
    <mergeCell ref="M24:R24"/>
    <mergeCell ref="M62:R62"/>
    <mergeCell ref="S62:X62"/>
    <mergeCell ref="Y62:AD62"/>
    <mergeCell ref="AF62:AH62"/>
    <mergeCell ref="B63:I63"/>
    <mergeCell ref="M63:N63"/>
    <mergeCell ref="O63:P63"/>
    <mergeCell ref="Q63:R63"/>
    <mergeCell ref="S63:T63"/>
    <mergeCell ref="U63:V63"/>
    <mergeCell ref="W63:X63"/>
    <mergeCell ref="Y63:Z63"/>
    <mergeCell ref="AA63:AB63"/>
    <mergeCell ref="AC63:AD63"/>
    <mergeCell ref="S103:X103"/>
    <mergeCell ref="Y103:AD103"/>
    <mergeCell ref="AF103:AH103"/>
    <mergeCell ref="B104:I104"/>
    <mergeCell ref="M104:N104"/>
    <mergeCell ref="O104:P104"/>
    <mergeCell ref="Q104:R104"/>
    <mergeCell ref="S104:T104"/>
    <mergeCell ref="U104:V104"/>
    <mergeCell ref="W104:X104"/>
    <mergeCell ref="Y104:Z104"/>
    <mergeCell ref="AA104:AB104"/>
    <mergeCell ref="AC104:AD104"/>
    <mergeCell ref="B103:I103"/>
    <mergeCell ref="D131:J131"/>
    <mergeCell ref="D132:J132"/>
    <mergeCell ref="D133:J133"/>
    <mergeCell ref="D134:J134"/>
    <mergeCell ref="D135:J135"/>
    <mergeCell ref="D137:F137"/>
    <mergeCell ref="D140:E141"/>
    <mergeCell ref="H140:I141"/>
    <mergeCell ref="B142:I142"/>
    <mergeCell ref="S144:X144"/>
    <mergeCell ref="Y144:AD144"/>
    <mergeCell ref="AF144:AH144"/>
    <mergeCell ref="B145:I145"/>
    <mergeCell ref="M145:N145"/>
    <mergeCell ref="O145:P145"/>
    <mergeCell ref="Q145:R145"/>
    <mergeCell ref="S145:T145"/>
    <mergeCell ref="U145:V145"/>
    <mergeCell ref="W145:X145"/>
    <mergeCell ref="Y145:Z145"/>
    <mergeCell ref="AA145:AB145"/>
    <mergeCell ref="AC145:AD145"/>
    <mergeCell ref="B144:I144"/>
    <mergeCell ref="S185:X185"/>
    <mergeCell ref="Y185:AD185"/>
    <mergeCell ref="AF185:AH185"/>
    <mergeCell ref="B186:I186"/>
    <mergeCell ref="M186:N186"/>
    <mergeCell ref="O186:P186"/>
    <mergeCell ref="Q186:R186"/>
    <mergeCell ref="S186:T186"/>
    <mergeCell ref="U186:V186"/>
    <mergeCell ref="W186:X186"/>
    <mergeCell ref="Y186:Z186"/>
    <mergeCell ref="AA186:AB186"/>
    <mergeCell ref="AC186:AD186"/>
    <mergeCell ref="S226:X226"/>
    <mergeCell ref="Y226:AD226"/>
    <mergeCell ref="AF226:AH226"/>
    <mergeCell ref="B227:I227"/>
    <mergeCell ref="M227:N227"/>
    <mergeCell ref="O227:P227"/>
    <mergeCell ref="Q227:R227"/>
    <mergeCell ref="S227:T227"/>
    <mergeCell ref="U227:V227"/>
    <mergeCell ref="W227:X227"/>
    <mergeCell ref="Y227:Z227"/>
    <mergeCell ref="AA227:AB227"/>
    <mergeCell ref="AC227:AD227"/>
    <mergeCell ref="D256:J256"/>
    <mergeCell ref="D257:J257"/>
    <mergeCell ref="D258:J258"/>
    <mergeCell ref="D260:F260"/>
    <mergeCell ref="D263:E264"/>
    <mergeCell ref="H263:I264"/>
    <mergeCell ref="B265:I265"/>
    <mergeCell ref="B267:I267"/>
    <mergeCell ref="M267:R267"/>
    <mergeCell ref="H304:I305"/>
    <mergeCell ref="D270:F270"/>
    <mergeCell ref="B276:H276"/>
    <mergeCell ref="B277:H277"/>
    <mergeCell ref="B278:H278"/>
    <mergeCell ref="M308:R308"/>
    <mergeCell ref="S267:X267"/>
    <mergeCell ref="Y267:AD267"/>
    <mergeCell ref="AF267:AH267"/>
    <mergeCell ref="B268:I268"/>
    <mergeCell ref="M268:N268"/>
    <mergeCell ref="O268:P268"/>
    <mergeCell ref="Q268:R268"/>
    <mergeCell ref="S268:T268"/>
    <mergeCell ref="U268:V268"/>
    <mergeCell ref="W268:X268"/>
    <mergeCell ref="Y268:Z268"/>
    <mergeCell ref="AA268:AB268"/>
    <mergeCell ref="AC268:AD268"/>
    <mergeCell ref="D337:J337"/>
    <mergeCell ref="D339:J339"/>
    <mergeCell ref="B320:H320"/>
    <mergeCell ref="B321:H321"/>
    <mergeCell ref="B322:H322"/>
    <mergeCell ref="B323:H323"/>
    <mergeCell ref="B324:H324"/>
    <mergeCell ref="B325:H325"/>
    <mergeCell ref="B326:H326"/>
    <mergeCell ref="D332:J332"/>
    <mergeCell ref="D336:J336"/>
    <mergeCell ref="B350:I350"/>
    <mergeCell ref="M350:N350"/>
    <mergeCell ref="O350:P350"/>
    <mergeCell ref="Q350:R350"/>
    <mergeCell ref="S350:T350"/>
    <mergeCell ref="U350:V350"/>
    <mergeCell ref="W350:X350"/>
    <mergeCell ref="Y350:Z350"/>
    <mergeCell ref="AA350:AB350"/>
    <mergeCell ref="W391:X391"/>
    <mergeCell ref="Y391:Z391"/>
    <mergeCell ref="AA391:AB391"/>
    <mergeCell ref="D383:F383"/>
    <mergeCell ref="D386:E387"/>
    <mergeCell ref="H386:I387"/>
    <mergeCell ref="B388:I388"/>
    <mergeCell ref="B390:I390"/>
    <mergeCell ref="M390:R390"/>
    <mergeCell ref="S390:X390"/>
    <mergeCell ref="Y390:AD390"/>
    <mergeCell ref="AF419:AG419"/>
    <mergeCell ref="AF424:AG424"/>
    <mergeCell ref="AC391:AD391"/>
    <mergeCell ref="B407:H407"/>
    <mergeCell ref="B408:H408"/>
    <mergeCell ref="D411:J411"/>
    <mergeCell ref="D412:J412"/>
    <mergeCell ref="D413:J413"/>
    <mergeCell ref="D414:J414"/>
    <mergeCell ref="D393:F393"/>
    <mergeCell ref="B399:H399"/>
    <mergeCell ref="B400:H400"/>
    <mergeCell ref="B401:H401"/>
    <mergeCell ref="B402:H402"/>
    <mergeCell ref="B403:H403"/>
    <mergeCell ref="B404:H404"/>
    <mergeCell ref="B405:H405"/>
    <mergeCell ref="B406:H406"/>
    <mergeCell ref="B391:I391"/>
    <mergeCell ref="M391:N391"/>
    <mergeCell ref="O391:P391"/>
    <mergeCell ref="Q391:R391"/>
    <mergeCell ref="S391:T391"/>
    <mergeCell ref="U391:V391"/>
    <mergeCell ref="AJ390:AK390"/>
    <mergeCell ref="AJ21:AK21"/>
    <mergeCell ref="AJ62:AK62"/>
    <mergeCell ref="AJ103:AK103"/>
    <mergeCell ref="AJ144:AK144"/>
    <mergeCell ref="AJ185:AK185"/>
    <mergeCell ref="AJ226:AK226"/>
    <mergeCell ref="AJ267:AK267"/>
    <mergeCell ref="AJ308:AK308"/>
    <mergeCell ref="AJ349:AK349"/>
    <mergeCell ref="AF390:AH390"/>
    <mergeCell ref="M349:R349"/>
    <mergeCell ref="S349:X349"/>
    <mergeCell ref="Y349:AD349"/>
    <mergeCell ref="AF349:AH349"/>
    <mergeCell ref="AC350:AD350"/>
    <mergeCell ref="S308:X308"/>
    <mergeCell ref="Y308:AD308"/>
    <mergeCell ref="AF308:AH308"/>
    <mergeCell ref="S309:T309"/>
    <mergeCell ref="U309:V309"/>
    <mergeCell ref="W309:X309"/>
    <mergeCell ref="Y309:Z309"/>
    <mergeCell ref="M309:N309"/>
    <mergeCell ref="O309:P309"/>
    <mergeCell ref="Q309:R309"/>
    <mergeCell ref="AA309:AB309"/>
    <mergeCell ref="AC309:AD309"/>
  </mergeCells>
  <dataValidations count="10">
    <dataValidation type="list" allowBlank="1" showInputMessage="1" showErrorMessage="1" sqref="J21:J22 J226:J227 J349:J350 J62:J63 J308:J309 J103:J104 J144:J145 J267:J268 J185:J186 J390:J391" xr:uid="{00000000-0002-0000-0600-000000000000}">
      <formula1>Entscheid</formula1>
    </dataValidation>
    <dataValidation type="list" allowBlank="1" showInputMessage="1" showErrorMessage="1" sqref="B25:B27 B353:B355 B271:B273 B66:B68 B88 B107:B109 B394:B396 B312:B314 B189:B191 B293 B230:B232 B148:B150" xr:uid="{00000000-0002-0000-0600-000001000000}">
      <formula1>Projektrollen</formula1>
    </dataValidation>
    <dataValidation type="decimal" allowBlank="1" showInputMessage="1" showErrorMessage="1" error="Nur Werte von 0% bis 100% zugelassen!" sqref="H293 H88" xr:uid="{00000000-0002-0000-0600-000002000000}">
      <formula1>0</formula1>
      <formula2>1</formula2>
    </dataValidation>
    <dataValidation type="whole" allowBlank="1" showInputMessage="1" showErrorMessage="1" error="Bitte einen Wert 1-4 eingeben!" sqref="J276:J285" xr:uid="{00000000-0002-0000-0600-000003000000}">
      <formula1>1</formula1>
      <formula2>4</formula2>
    </dataValidation>
    <dataValidation type="list" allowBlank="1" showInputMessage="1" showErrorMessage="1" sqref="D11:J11 D52:J52 D93:J93 D134:J134 D175:J175 D216:J216 D257:J257 D298:J298 D339:J339 D380:J380" xr:uid="{00000000-0002-0000-0600-000005000000}">
      <formula1>Projektarten</formula1>
    </dataValidation>
    <dataValidation type="whole" allowBlank="1" showInputMessage="1" showErrorMessage="1" error="Veuillez entrer une valeur de 1 à 4, s.v.p. !" sqref="J30:J39 J71:J80 J112:J121 J153:J162 J194:J203 J235:J244 J317:J326 J358:J367 J399:J408" xr:uid="{00000000-0002-0000-0600-00000C000000}">
      <formula1>1</formula1>
      <formula2>4</formula2>
    </dataValidation>
    <dataValidation type="whole" operator="greaterThan" allowBlank="1" showInputMessage="1" showErrorMessage="1" error="Prière de ne remplir que des chiffres plus grand que 0 !" prompt="Introduisez le nombre total de jours/personnes planifiés pour le projet sans votre propre charge de travail !" sqref="F17 F58 F99 F140 F181 F222 F263 F304 F345 F386" xr:uid="{085A1426-D617-43DB-84F5-2247976F280F}">
      <formula1>0</formula1>
    </dataValidation>
    <dataValidation type="whole" operator="greaterThan" allowBlank="1" showInputMessage="1" showErrorMessage="1" error="Prière de ne remplir que des chiffres plus grand que 0 !" prompt="Introduisez le nombre total de jours/personnes effectués pour le projet jusqu'à la demande de certification sans votre propre charge de travail !" sqref="F18 F59 F100 F141 F182 F223 F264 F305 F346 F387" xr:uid="{CCBA9E52-350E-443B-9163-69EB6CA77291}">
      <formula1>0</formula1>
    </dataValidation>
    <dataValidation type="whole" operator="greaterThan" allowBlank="1" showInputMessage="1" showErrorMessage="1" error="Prière de ne remplir que des chiffres plus grand que 0 !" promptTitle="Cash-out" prompt="Le cash-out représente la totalité des factures externes payées pour le projet concerné. Si du personnel externe est déjà compté en nombre de jours/personnes, il ne doit pas être compté une deuxième fois. Mentionnez le cash-out de votre entreprise." sqref="J17 J58 J99 J140 J181 J222 J263 J304 J345 J386" xr:uid="{DC27F40A-7CC0-4169-A043-21AF6A4B4C70}">
      <formula1>0</formula1>
    </dataValidation>
    <dataValidation type="whole" operator="greaterThan" allowBlank="1" showInputMessage="1" showErrorMessage="1" error="Prière de ne remplir que des chiffres plus grand que 0 !" sqref="J18:J19 H25:H27 J59:J60 H66:H68 J100:J101 H107:H109 J141:J142 H148:H150 J182:J183 H189:H191 J223:J224 H230:H232 J264:J265 H271:H273 J305:J306 H312:H314 J346:J347 H353:H355 J387:J388 H394:H396" xr:uid="{746D1D8B-6FFA-4178-81B8-9D5BA54E9F39}">
      <formula1>0</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A, B et C
Demande de recertification
Expérience en management de projet&amp;R&amp;G</oddHeader>
    <oddFooter>&amp;L&amp;"Verdana,Standard"&amp;9© VZPM&amp;C&amp;"Verdana,Standard"&amp;9&amp;F&amp;R&amp;"Verdana,Standard"&amp;9&amp;A Page &amp;P/&amp;N</oddFooter>
  </headerFooter>
  <ignoredErrors>
    <ignoredError sqref="J15" unlockedFormula="1"/>
  </ignoredErrors>
  <legacyDrawingHF r:id="rId2"/>
  <extLst>
    <ext xmlns:x14="http://schemas.microsoft.com/office/spreadsheetml/2009/9/main" uri="{CCE6A557-97BC-4b89-ADB6-D9C93CAAB3DF}">
      <x14:dataValidations xmlns:xm="http://schemas.microsoft.com/office/excel/2006/main" count="3">
        <x14:dataValidation type="date" allowBlank="1" showInputMessage="1" showErrorMessage="1" error="Datum liegt ausserhalb der Rezertifizierungsperiode!" xr:uid="{00000000-0002-0000-0600-00000D000000}">
          <x14:formula1>
            <xm:f>Pers!$M$9</xm:f>
          </x14:formula1>
          <x14:formula2>
            <xm:f>Pers!$D$9</xm:f>
          </x14:formula2>
          <xm:sqref>F88 D88 F293 D293</xm:sqref>
        </x14:dataValidation>
        <x14:dataValidation type="date" allowBlank="1" showInputMessage="1" showErrorMessage="1" error="La date est en dehors de la période d'expérience à considérer!" prompt="Vous ne pouvez entrer que des dates à partir de la période mentionnée comme expérience (cf feuille 'Pers') !" xr:uid="{5C0AB67D-849B-43B4-8F00-0E44893918FD}">
          <x14:formula1>
            <xm:f>Pers!$D$17</xm:f>
          </x14:formula1>
          <x14:formula2>
            <xm:f>Pers!$D$18</xm:f>
          </x14:formula2>
          <xm:sqref>D25:D27 D66:D68 D107:D109 D148:D150 D189:D191 D230:D232 D271:D273 D312:D314 D353:D355 D394:D396</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E56E973D-49F4-48F5-9697-F6ABC6E132C7}">
          <x14:formula1>
            <xm:f>Pers!$D$17</xm:f>
          </x14:formula1>
          <x14:formula2>
            <xm:f>Pers!$D$18</xm:f>
          </x14:formula2>
          <xm:sqref>F25:F27 F66:F68 F107:F109 F148:F150 F189:F191 F230:F232 F271:F273 F312:F314 F353:F355 F394:F396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AS888"/>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7.7109375" style="6" customWidth="1"/>
    <col min="7" max="12" width="12.7109375" style="6" customWidth="1"/>
    <col min="13" max="13" width="1.7109375" style="7" customWidth="1"/>
    <col min="14" max="14" width="1.7109375" style="31" customWidth="1"/>
    <col min="15" max="19" width="6.7109375" style="27" hidden="1" customWidth="1"/>
    <col min="20" max="20" width="6.7109375" style="7"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1"/>
      <c r="B1" s="12"/>
      <c r="C1" s="12"/>
      <c r="D1" s="12"/>
      <c r="E1" s="12"/>
      <c r="F1" s="12"/>
      <c r="G1" s="12"/>
      <c r="H1" s="12"/>
      <c r="I1" s="12"/>
      <c r="J1" s="12"/>
      <c r="K1" s="12"/>
      <c r="L1" s="12"/>
      <c r="M1" s="13"/>
      <c r="O1" s="140"/>
      <c r="P1" s="140"/>
      <c r="Q1" s="140"/>
      <c r="R1" s="140"/>
      <c r="S1" s="140"/>
      <c r="T1" s="140"/>
    </row>
    <row r="2" spans="1:41" ht="18" customHeight="1" x14ac:dyDescent="0.25">
      <c r="A2" s="14"/>
      <c r="B2" s="16"/>
      <c r="C2" s="190" t="s">
        <v>363</v>
      </c>
      <c r="D2" s="16"/>
      <c r="E2" s="16"/>
      <c r="F2" s="16"/>
      <c r="G2" s="16"/>
      <c r="H2" s="16"/>
      <c r="I2" s="16"/>
      <c r="J2" s="16"/>
      <c r="K2" s="16"/>
      <c r="L2" s="16"/>
      <c r="M2" s="17"/>
      <c r="O2" s="141"/>
      <c r="P2" s="141"/>
      <c r="Q2" s="141"/>
      <c r="R2" s="141"/>
      <c r="S2" s="141"/>
    </row>
    <row r="3" spans="1:41" ht="9.9499999999999993" customHeight="1" x14ac:dyDescent="0.25">
      <c r="A3" s="14"/>
      <c r="B3" s="16"/>
      <c r="C3" s="16"/>
      <c r="D3" s="16"/>
      <c r="E3" s="16"/>
      <c r="F3" s="16"/>
      <c r="G3" s="16"/>
      <c r="H3" s="16"/>
      <c r="I3" s="16"/>
      <c r="J3" s="16"/>
      <c r="K3" s="16"/>
      <c r="L3" s="16"/>
      <c r="M3" s="17"/>
      <c r="O3" s="26"/>
      <c r="P3" s="26"/>
      <c r="Q3" s="26"/>
      <c r="R3" s="26"/>
      <c r="S3" s="26"/>
      <c r="T3" s="26"/>
    </row>
    <row r="4" spans="1:41" ht="18" customHeight="1" x14ac:dyDescent="0.25">
      <c r="A4" s="14"/>
      <c r="B4" s="16"/>
      <c r="C4" s="360" t="s">
        <v>1323</v>
      </c>
      <c r="D4" s="360"/>
      <c r="E4" s="360"/>
      <c r="F4" s="360"/>
      <c r="G4" s="360"/>
      <c r="H4" s="360"/>
      <c r="I4" s="360"/>
      <c r="J4" s="360"/>
      <c r="K4" s="360"/>
      <c r="L4" s="360"/>
      <c r="M4" s="17"/>
      <c r="O4" s="26"/>
      <c r="P4" s="26"/>
      <c r="Q4" s="26"/>
      <c r="R4" s="26"/>
      <c r="S4" s="26"/>
      <c r="T4" s="26"/>
    </row>
    <row r="5" spans="1:41" ht="9.9499999999999993" customHeight="1" x14ac:dyDescent="0.25">
      <c r="A5" s="19"/>
      <c r="B5" s="20"/>
      <c r="C5" s="20"/>
      <c r="D5" s="20"/>
      <c r="E5" s="20"/>
      <c r="F5" s="20"/>
      <c r="G5" s="20"/>
      <c r="H5" s="20"/>
      <c r="I5" s="20"/>
      <c r="J5" s="20"/>
      <c r="K5" s="20"/>
      <c r="L5" s="20"/>
      <c r="M5" s="21"/>
    </row>
    <row r="6" spans="1:41" ht="9.9499999999999993" customHeight="1" x14ac:dyDescent="0.25"/>
    <row r="7" spans="1:41" s="7" customFormat="1" ht="9.9499999999999993" customHeight="1" x14ac:dyDescent="0.25">
      <c r="A7" s="11"/>
      <c r="B7" s="12"/>
      <c r="C7" s="12"/>
      <c r="D7" s="12"/>
      <c r="E7" s="12"/>
      <c r="F7" s="12"/>
      <c r="G7" s="12"/>
      <c r="H7" s="12"/>
      <c r="I7" s="12"/>
      <c r="J7" s="12"/>
      <c r="K7" s="12"/>
      <c r="L7" s="12"/>
      <c r="M7" s="13"/>
      <c r="N7" s="31"/>
      <c r="O7" s="27"/>
      <c r="P7" s="27"/>
      <c r="Q7" s="27"/>
      <c r="R7" s="27"/>
      <c r="S7" s="27"/>
      <c r="U7" s="6"/>
      <c r="V7" s="6"/>
      <c r="W7" s="6"/>
      <c r="X7" s="6"/>
      <c r="Y7" s="6"/>
      <c r="Z7" s="6"/>
      <c r="AA7" s="6"/>
      <c r="AB7" s="6"/>
      <c r="AC7" s="6"/>
      <c r="AD7" s="6"/>
      <c r="AE7" s="6"/>
      <c r="AF7" s="6"/>
      <c r="AG7" s="6"/>
      <c r="AH7" s="6"/>
      <c r="AI7" s="6"/>
      <c r="AJ7" s="6"/>
      <c r="AK7" s="6"/>
      <c r="AL7" s="6"/>
      <c r="AM7" s="6"/>
      <c r="AN7" s="6"/>
      <c r="AO7" s="6"/>
    </row>
    <row r="8" spans="1:41" s="7" customFormat="1" ht="18" customHeight="1" x14ac:dyDescent="0.25">
      <c r="A8" s="14"/>
      <c r="B8" s="16"/>
      <c r="C8" s="15" t="s">
        <v>364</v>
      </c>
      <c r="D8" s="15"/>
      <c r="E8" s="354"/>
      <c r="F8" s="354"/>
      <c r="G8" s="354"/>
      <c r="H8" s="354"/>
      <c r="I8" s="354"/>
      <c r="J8" s="354"/>
      <c r="K8" s="354"/>
      <c r="L8" s="354"/>
      <c r="M8" s="17"/>
      <c r="N8" s="31"/>
      <c r="O8" s="27"/>
      <c r="P8" s="27"/>
      <c r="Q8" s="27"/>
      <c r="R8" s="27"/>
      <c r="S8" s="27"/>
      <c r="U8" s="6"/>
      <c r="V8" s="6"/>
      <c r="W8" s="6"/>
      <c r="X8" s="6"/>
      <c r="Y8" s="6"/>
      <c r="Z8" s="6"/>
      <c r="AA8" s="6"/>
      <c r="AB8" s="6"/>
      <c r="AC8" s="6"/>
      <c r="AD8" s="6"/>
      <c r="AE8" s="6"/>
      <c r="AF8" s="6"/>
      <c r="AG8" s="6"/>
      <c r="AH8" s="6"/>
      <c r="AI8" s="6"/>
      <c r="AJ8" s="6"/>
      <c r="AK8" s="6"/>
      <c r="AL8" s="6"/>
      <c r="AM8" s="6"/>
      <c r="AN8" s="6"/>
      <c r="AO8" s="6"/>
    </row>
    <row r="9" spans="1:41" s="7" customFormat="1" ht="18" customHeight="1" x14ac:dyDescent="0.25">
      <c r="A9" s="14"/>
      <c r="B9" s="16"/>
      <c r="C9" s="84" t="s">
        <v>365</v>
      </c>
      <c r="D9" s="84"/>
      <c r="E9" s="283"/>
      <c r="F9" s="283"/>
      <c r="G9" s="283"/>
      <c r="H9" s="283"/>
      <c r="I9" s="283"/>
      <c r="J9" s="283"/>
      <c r="K9" s="283"/>
      <c r="L9" s="283"/>
      <c r="M9" s="17"/>
      <c r="N9" s="31"/>
      <c r="O9" s="27"/>
      <c r="P9" s="27"/>
      <c r="Q9" s="27"/>
      <c r="R9" s="27"/>
      <c r="S9" s="27"/>
      <c r="U9" s="6"/>
      <c r="V9" s="6"/>
      <c r="W9" s="6"/>
      <c r="X9" s="6"/>
      <c r="Y9" s="6"/>
      <c r="Z9" s="6"/>
      <c r="AA9" s="6"/>
      <c r="AB9" s="6"/>
      <c r="AC9" s="6"/>
      <c r="AD9" s="6"/>
      <c r="AE9" s="6"/>
      <c r="AF9" s="6"/>
      <c r="AG9" s="6"/>
      <c r="AH9" s="6"/>
      <c r="AI9" s="6"/>
      <c r="AJ9" s="6"/>
      <c r="AK9" s="6"/>
      <c r="AL9" s="6"/>
      <c r="AM9" s="6"/>
      <c r="AN9" s="6"/>
      <c r="AO9" s="6"/>
    </row>
    <row r="10" spans="1:41" s="7" customFormat="1" ht="18" customHeight="1" x14ac:dyDescent="0.25">
      <c r="A10" s="14"/>
      <c r="B10" s="16"/>
      <c r="C10" s="84" t="s">
        <v>366</v>
      </c>
      <c r="D10" s="84"/>
      <c r="E10" s="283"/>
      <c r="F10" s="283"/>
      <c r="G10" s="283"/>
      <c r="H10" s="283"/>
      <c r="I10" s="283"/>
      <c r="J10" s="283"/>
      <c r="K10" s="283"/>
      <c r="L10" s="283"/>
      <c r="M10" s="17"/>
      <c r="N10" s="31"/>
      <c r="O10" s="27"/>
      <c r="P10" s="27"/>
      <c r="Q10" s="27"/>
      <c r="R10" s="27"/>
      <c r="S10" s="27"/>
      <c r="U10" s="6"/>
      <c r="V10" s="6"/>
      <c r="W10" s="6"/>
      <c r="X10" s="6"/>
      <c r="Y10" s="6"/>
      <c r="Z10" s="6"/>
      <c r="AA10" s="6"/>
      <c r="AB10" s="6"/>
      <c r="AC10" s="6"/>
      <c r="AD10" s="6"/>
      <c r="AE10" s="6"/>
      <c r="AF10" s="6"/>
      <c r="AG10" s="6"/>
      <c r="AH10" s="6"/>
      <c r="AI10" s="6"/>
      <c r="AJ10" s="6"/>
      <c r="AK10" s="6"/>
      <c r="AL10" s="6"/>
      <c r="AM10" s="6"/>
      <c r="AN10" s="6"/>
      <c r="AO10" s="6"/>
    </row>
    <row r="11" spans="1:41" s="7" customFormat="1" ht="60" customHeight="1" x14ac:dyDescent="0.25">
      <c r="A11" s="14"/>
      <c r="B11" s="16"/>
      <c r="C11" s="84" t="s">
        <v>367</v>
      </c>
      <c r="D11" s="84"/>
      <c r="E11" s="283"/>
      <c r="F11" s="283"/>
      <c r="G11" s="283"/>
      <c r="H11" s="283"/>
      <c r="I11" s="283"/>
      <c r="J11" s="283"/>
      <c r="K11" s="283"/>
      <c r="L11" s="283"/>
      <c r="M11" s="17"/>
      <c r="N11" s="31"/>
      <c r="O11" s="27"/>
      <c r="P11" s="27"/>
      <c r="Q11" s="27"/>
      <c r="R11" s="27"/>
      <c r="S11" s="27"/>
      <c r="U11" s="6"/>
      <c r="V11" s="6"/>
      <c r="W11" s="6"/>
      <c r="X11" s="6"/>
      <c r="Y11" s="6"/>
      <c r="Z11" s="6"/>
      <c r="AA11" s="6"/>
      <c r="AB11" s="6"/>
      <c r="AC11" s="6"/>
      <c r="AD11" s="6"/>
      <c r="AE11" s="6"/>
      <c r="AF11" s="6"/>
      <c r="AG11" s="6"/>
      <c r="AH11" s="6"/>
      <c r="AI11" s="6"/>
      <c r="AJ11" s="6"/>
      <c r="AK11" s="6"/>
      <c r="AL11" s="6"/>
      <c r="AM11" s="6"/>
      <c r="AN11" s="6"/>
      <c r="AO11" s="6"/>
    </row>
    <row r="12" spans="1:41" s="7" customFormat="1" ht="9.9499999999999993" customHeight="1" x14ac:dyDescent="0.25">
      <c r="A12" s="14"/>
      <c r="B12" s="16"/>
      <c r="C12" s="84"/>
      <c r="D12" s="84"/>
      <c r="E12" s="84"/>
      <c r="F12" s="84"/>
      <c r="G12" s="85"/>
      <c r="H12" s="85"/>
      <c r="I12" s="85"/>
      <c r="J12" s="85"/>
      <c r="K12" s="85"/>
      <c r="L12" s="85"/>
      <c r="M12" s="17"/>
      <c r="N12" s="31"/>
      <c r="O12" s="27"/>
      <c r="P12" s="27"/>
      <c r="Q12" s="27"/>
      <c r="R12" s="27"/>
      <c r="S12" s="27"/>
      <c r="U12" s="6"/>
      <c r="V12" s="6"/>
      <c r="W12" s="6"/>
      <c r="X12" s="6"/>
      <c r="Y12" s="6"/>
      <c r="Z12" s="6"/>
      <c r="AA12" s="6"/>
      <c r="AB12" s="6"/>
      <c r="AC12" s="6"/>
      <c r="AD12" s="6"/>
      <c r="AE12" s="6"/>
      <c r="AF12" s="6"/>
      <c r="AG12" s="6"/>
      <c r="AH12" s="6"/>
      <c r="AI12" s="6"/>
      <c r="AJ12" s="6"/>
      <c r="AK12" s="6"/>
      <c r="AL12" s="6"/>
      <c r="AM12" s="6"/>
      <c r="AN12" s="6"/>
      <c r="AO12" s="6"/>
    </row>
    <row r="13" spans="1:41" s="7" customFormat="1" ht="18" customHeight="1" x14ac:dyDescent="0.25">
      <c r="A13" s="14"/>
      <c r="B13" s="16"/>
      <c r="C13" s="15" t="s">
        <v>368</v>
      </c>
      <c r="D13" s="15"/>
      <c r="E13" s="15"/>
      <c r="F13" s="15"/>
      <c r="G13" s="157"/>
      <c r="H13" s="344" t="s">
        <v>780</v>
      </c>
      <c r="I13" s="344"/>
      <c r="J13" s="344"/>
      <c r="K13" s="43"/>
      <c r="L13" s="43" t="s">
        <v>325</v>
      </c>
      <c r="M13" s="17"/>
      <c r="N13" s="31"/>
      <c r="O13" s="27"/>
      <c r="P13" s="27"/>
      <c r="Q13" s="27"/>
      <c r="R13" s="27"/>
      <c r="S13" s="27"/>
      <c r="U13" s="6"/>
      <c r="V13" s="6"/>
      <c r="W13" s="6"/>
      <c r="X13" s="6"/>
      <c r="Y13" s="6"/>
      <c r="Z13" s="6"/>
      <c r="AD13" s="5"/>
      <c r="AE13" s="5"/>
      <c r="AF13" s="6"/>
      <c r="AG13" s="6"/>
      <c r="AH13" s="6"/>
      <c r="AI13" s="6"/>
      <c r="AJ13" s="6"/>
      <c r="AK13" s="6"/>
      <c r="AL13" s="6"/>
      <c r="AM13" s="6"/>
      <c r="AN13" s="6"/>
      <c r="AO13" s="6"/>
    </row>
    <row r="14" spans="1:41" s="7" customFormat="1" ht="18" customHeight="1" x14ac:dyDescent="0.25">
      <c r="A14" s="14"/>
      <c r="B14" s="16"/>
      <c r="C14" s="84" t="s">
        <v>369</v>
      </c>
      <c r="D14" s="154"/>
      <c r="E14" s="154"/>
      <c r="F14" s="154"/>
      <c r="G14" s="155" t="s">
        <v>345</v>
      </c>
      <c r="H14" s="121"/>
      <c r="I14" s="169" t="s">
        <v>346</v>
      </c>
      <c r="J14" s="121"/>
      <c r="K14" s="23"/>
      <c r="L14" s="153">
        <f>ROUND(((J14-H14)/30.4),0)</f>
        <v>0</v>
      </c>
      <c r="M14" s="17"/>
      <c r="N14" s="31"/>
      <c r="O14" s="27"/>
      <c r="P14" s="27"/>
      <c r="Q14" s="27"/>
      <c r="R14" s="125"/>
      <c r="S14" s="125"/>
      <c r="T14" s="126"/>
      <c r="U14" s="126"/>
      <c r="V14" s="126"/>
      <c r="W14" s="126"/>
      <c r="X14" s="126"/>
      <c r="Y14" s="126"/>
      <c r="Z14" s="126"/>
      <c r="AA14" s="126"/>
      <c r="AB14" s="126"/>
      <c r="AC14" s="126"/>
      <c r="AD14" s="127"/>
      <c r="AE14" s="127"/>
      <c r="AF14" s="126"/>
      <c r="AG14" s="126"/>
      <c r="AH14" s="126"/>
      <c r="AI14" s="126"/>
      <c r="AJ14" s="126"/>
      <c r="AK14" s="126"/>
      <c r="AL14" s="126"/>
      <c r="AM14" s="126"/>
      <c r="AN14" s="6"/>
      <c r="AO14" s="6"/>
    </row>
    <row r="15" spans="1:41" s="7" customFormat="1" ht="9.9499999999999993" customHeight="1" x14ac:dyDescent="0.25">
      <c r="A15" s="14"/>
      <c r="B15" s="16"/>
      <c r="C15" s="84"/>
      <c r="D15" s="154"/>
      <c r="E15" s="154"/>
      <c r="F15" s="154"/>
      <c r="G15" s="168"/>
      <c r="H15" s="160"/>
      <c r="I15" s="168"/>
      <c r="J15" s="85"/>
      <c r="K15" s="23"/>
      <c r="L15" s="23"/>
      <c r="M15" s="17"/>
      <c r="N15" s="31"/>
      <c r="O15" s="27"/>
      <c r="P15" s="27"/>
      <c r="Q15" s="27"/>
      <c r="R15" s="125"/>
      <c r="S15" s="125"/>
      <c r="T15" s="126"/>
      <c r="U15" s="126"/>
      <c r="V15" s="126"/>
      <c r="W15" s="126"/>
      <c r="X15" s="126"/>
      <c r="Y15" s="126"/>
      <c r="Z15" s="126"/>
      <c r="AA15" s="126"/>
      <c r="AB15" s="126"/>
      <c r="AC15" s="126"/>
      <c r="AD15" s="127"/>
      <c r="AE15" s="127"/>
      <c r="AF15" s="126"/>
      <c r="AG15" s="126"/>
      <c r="AH15" s="126"/>
      <c r="AI15" s="126"/>
      <c r="AJ15" s="126"/>
      <c r="AK15" s="126"/>
      <c r="AL15" s="126"/>
      <c r="AM15" s="126"/>
      <c r="AN15" s="6"/>
      <c r="AO15" s="6"/>
    </row>
    <row r="16" spans="1:41" s="7" customFormat="1" ht="18" customHeight="1" x14ac:dyDescent="0.25">
      <c r="A16" s="14"/>
      <c r="B16" s="16"/>
      <c r="C16" s="84"/>
      <c r="D16" s="154"/>
      <c r="E16" s="154"/>
      <c r="F16" s="154"/>
      <c r="G16" s="389" t="s">
        <v>374</v>
      </c>
      <c r="H16" s="390"/>
      <c r="I16" s="389" t="s">
        <v>370</v>
      </c>
      <c r="J16" s="390"/>
      <c r="K16" s="389" t="s">
        <v>386</v>
      </c>
      <c r="L16" s="390"/>
      <c r="M16" s="17"/>
      <c r="N16" s="31"/>
      <c r="O16" s="27"/>
      <c r="P16" s="27"/>
      <c r="Q16" s="27"/>
      <c r="R16" s="125"/>
      <c r="S16" s="125"/>
      <c r="T16" s="126"/>
      <c r="U16" s="126"/>
      <c r="V16" s="126"/>
      <c r="W16" s="126"/>
      <c r="X16" s="126"/>
      <c r="Y16" s="126"/>
      <c r="Z16" s="126"/>
      <c r="AA16" s="126"/>
      <c r="AB16" s="126"/>
      <c r="AC16" s="126"/>
      <c r="AD16" s="127"/>
      <c r="AE16" s="127"/>
      <c r="AF16" s="126"/>
      <c r="AG16" s="126"/>
      <c r="AH16" s="126"/>
      <c r="AI16" s="126"/>
      <c r="AJ16" s="126"/>
      <c r="AK16" s="126"/>
      <c r="AL16" s="126"/>
      <c r="AM16" s="126"/>
      <c r="AN16" s="6"/>
      <c r="AO16" s="6"/>
    </row>
    <row r="17" spans="1:45" s="7" customFormat="1" ht="18" customHeight="1" x14ac:dyDescent="0.25">
      <c r="A17" s="14"/>
      <c r="B17" s="16"/>
      <c r="C17" s="84"/>
      <c r="D17" s="154"/>
      <c r="E17" s="154"/>
      <c r="F17" s="154"/>
      <c r="G17" s="219" t="s">
        <v>372</v>
      </c>
      <c r="H17" s="219" t="s">
        <v>373</v>
      </c>
      <c r="I17" s="219" t="s">
        <v>371</v>
      </c>
      <c r="J17" s="219" t="s">
        <v>1201</v>
      </c>
      <c r="K17" s="219" t="s">
        <v>387</v>
      </c>
      <c r="L17" s="219" t="s">
        <v>1201</v>
      </c>
      <c r="M17" s="17"/>
      <c r="N17" s="31"/>
      <c r="O17" s="27"/>
      <c r="P17" s="27"/>
      <c r="Q17" s="27"/>
      <c r="R17" s="125"/>
      <c r="S17" s="125"/>
      <c r="T17" s="126"/>
      <c r="U17" s="126"/>
      <c r="V17" s="126"/>
      <c r="W17" s="126"/>
      <c r="X17" s="126"/>
      <c r="Y17" s="126"/>
      <c r="Z17" s="126"/>
      <c r="AA17" s="126"/>
      <c r="AB17" s="126"/>
      <c r="AC17" s="126"/>
      <c r="AD17" s="127"/>
      <c r="AE17" s="127"/>
      <c r="AF17" s="126"/>
      <c r="AG17" s="126"/>
      <c r="AH17" s="126"/>
      <c r="AI17" s="126"/>
      <c r="AJ17" s="126"/>
      <c r="AK17" s="126"/>
      <c r="AL17" s="126"/>
      <c r="AM17" s="126"/>
      <c r="AN17" s="6"/>
      <c r="AO17" s="6"/>
    </row>
    <row r="18" spans="1:45" s="7" customFormat="1" ht="18" customHeight="1" x14ac:dyDescent="0.25">
      <c r="A18" s="14"/>
      <c r="B18" s="16"/>
      <c r="C18" s="293" t="s">
        <v>375</v>
      </c>
      <c r="D18" s="293"/>
      <c r="E18" s="293"/>
      <c r="F18" s="154"/>
      <c r="G18" s="25"/>
      <c r="H18" s="25"/>
      <c r="I18" s="153">
        <f>I78</f>
        <v>0</v>
      </c>
      <c r="J18" s="153">
        <f>J78</f>
        <v>0</v>
      </c>
      <c r="K18" s="153">
        <f>K78</f>
        <v>0</v>
      </c>
      <c r="L18" s="153">
        <f>L78</f>
        <v>0</v>
      </c>
      <c r="M18" s="17"/>
      <c r="N18" s="31"/>
      <c r="O18" s="340" t="s">
        <v>249</v>
      </c>
      <c r="P18" s="341"/>
      <c r="Q18" s="340" t="s">
        <v>250</v>
      </c>
      <c r="R18" s="341"/>
      <c r="S18" s="340" t="s">
        <v>8</v>
      </c>
      <c r="T18" s="341"/>
      <c r="U18" s="308" t="s">
        <v>263</v>
      </c>
      <c r="V18" s="308"/>
      <c r="W18" s="126"/>
      <c r="X18" s="126"/>
      <c r="Y18" s="126"/>
      <c r="Z18" s="126"/>
      <c r="AA18" s="126"/>
      <c r="AB18" s="126"/>
      <c r="AC18" s="126"/>
      <c r="AD18" s="127"/>
      <c r="AE18" s="127"/>
      <c r="AF18" s="126"/>
      <c r="AG18" s="126"/>
      <c r="AH18" s="126"/>
      <c r="AI18" s="126"/>
      <c r="AJ18" s="126"/>
      <c r="AK18" s="126"/>
      <c r="AL18" s="126"/>
      <c r="AM18" s="126"/>
      <c r="AN18" s="6"/>
      <c r="AO18" s="6"/>
    </row>
    <row r="19" spans="1:45" s="7" customFormat="1" ht="18" customHeight="1" x14ac:dyDescent="0.25">
      <c r="A19" s="14"/>
      <c r="B19" s="16"/>
      <c r="C19" s="293" t="s">
        <v>392</v>
      </c>
      <c r="D19" s="293"/>
      <c r="E19" s="293"/>
      <c r="F19" s="154"/>
      <c r="G19" s="168"/>
      <c r="H19" s="43"/>
      <c r="I19" s="168"/>
      <c r="J19" s="43"/>
      <c r="K19" s="153">
        <f>IF(U19=0,0,(K18/S19)*12)</f>
        <v>0</v>
      </c>
      <c r="L19" s="153">
        <f>IF(U19=0,0,(L18/S19)*12)</f>
        <v>0</v>
      </c>
      <c r="M19" s="17"/>
      <c r="N19" s="31"/>
      <c r="O19" s="387">
        <f>MIN(G47:G77)</f>
        <v>0</v>
      </c>
      <c r="P19" s="388"/>
      <c r="Q19" s="387">
        <f>MAX(H47:H77)</f>
        <v>0</v>
      </c>
      <c r="R19" s="388"/>
      <c r="S19" s="356">
        <f>DATEDIF(O19,Q19,"m")+1</f>
        <v>1</v>
      </c>
      <c r="T19" s="357"/>
      <c r="U19" s="308">
        <f>COUNTA(G47:G77)</f>
        <v>0</v>
      </c>
      <c r="V19" s="308"/>
      <c r="W19" s="126"/>
      <c r="X19" s="126"/>
      <c r="Y19" s="126"/>
      <c r="Z19" s="126"/>
      <c r="AA19" s="126"/>
      <c r="AB19" s="126"/>
      <c r="AC19" s="126"/>
      <c r="AD19" s="127"/>
      <c r="AE19" s="127"/>
      <c r="AF19" s="126"/>
      <c r="AG19" s="126"/>
      <c r="AH19" s="126"/>
      <c r="AI19" s="126"/>
      <c r="AJ19" s="126"/>
      <c r="AK19" s="126"/>
      <c r="AL19" s="126"/>
      <c r="AM19" s="126"/>
      <c r="AN19" s="6"/>
      <c r="AO19" s="6"/>
    </row>
    <row r="20" spans="1:45" s="7" customFormat="1" ht="9.9499999999999993" customHeight="1" x14ac:dyDescent="0.25">
      <c r="A20" s="14"/>
      <c r="B20" s="16"/>
      <c r="C20" s="154"/>
      <c r="D20" s="154"/>
      <c r="E20" s="154"/>
      <c r="F20" s="154"/>
      <c r="G20" s="154"/>
      <c r="H20" s="154"/>
      <c r="I20" s="154"/>
      <c r="J20" s="154"/>
      <c r="K20" s="154"/>
      <c r="L20" s="154"/>
      <c r="M20" s="17"/>
      <c r="N20" s="31"/>
      <c r="O20" s="27"/>
      <c r="P20" s="27"/>
      <c r="Q20" s="27"/>
      <c r="R20" s="27"/>
      <c r="S20" s="27"/>
      <c r="U20" s="6"/>
      <c r="V20" s="6"/>
      <c r="W20" s="6"/>
      <c r="X20" s="6"/>
      <c r="Y20" s="6"/>
      <c r="Z20" s="6"/>
      <c r="AD20" s="5"/>
      <c r="AE20" s="5"/>
      <c r="AF20" s="6"/>
      <c r="AG20" s="6"/>
      <c r="AH20" s="6"/>
      <c r="AI20" s="6"/>
      <c r="AJ20" s="6"/>
      <c r="AK20" s="6"/>
      <c r="AL20" s="6"/>
      <c r="AM20" s="6"/>
      <c r="AN20" s="6"/>
      <c r="AO20" s="6"/>
    </row>
    <row r="21" spans="1:45" s="7" customFormat="1" ht="18" customHeight="1" x14ac:dyDescent="0.25">
      <c r="A21" s="14"/>
      <c r="B21" s="16"/>
      <c r="C21" s="293" t="s">
        <v>785</v>
      </c>
      <c r="D21" s="293"/>
      <c r="E21" s="293"/>
      <c r="F21" s="154"/>
      <c r="G21" s="154"/>
      <c r="H21" s="154"/>
      <c r="I21" s="303"/>
      <c r="J21" s="303"/>
      <c r="K21" s="304"/>
      <c r="L21" s="153">
        <f>SUMPRODUCT((E48:E77&lt;&gt;"")/COUNTIF(E48:E77,E48:E77&amp;""))</f>
        <v>0</v>
      </c>
      <c r="M21" s="17"/>
      <c r="N21" s="31"/>
      <c r="O21" s="27"/>
      <c r="P21" s="27"/>
      <c r="Q21" s="27"/>
      <c r="R21" s="27"/>
      <c r="S21" s="27"/>
      <c r="U21" s="6"/>
      <c r="V21" s="6"/>
      <c r="W21" s="6"/>
      <c r="X21" s="6"/>
      <c r="Y21" s="6"/>
      <c r="Z21" s="6"/>
      <c r="AD21" s="5"/>
      <c r="AE21" s="5"/>
      <c r="AF21" s="6"/>
      <c r="AG21" s="6"/>
      <c r="AH21" s="6"/>
      <c r="AI21" s="6"/>
      <c r="AJ21" s="6"/>
      <c r="AK21" s="6"/>
      <c r="AL21" s="6"/>
      <c r="AM21" s="6"/>
      <c r="AN21" s="6"/>
      <c r="AO21" s="6"/>
    </row>
    <row r="22" spans="1:45" s="7" customFormat="1" ht="18" customHeight="1" x14ac:dyDescent="0.25">
      <c r="A22" s="14"/>
      <c r="B22" s="16"/>
      <c r="C22" s="293" t="s">
        <v>377</v>
      </c>
      <c r="D22" s="293"/>
      <c r="E22" s="293"/>
      <c r="F22" s="84"/>
      <c r="G22" s="170"/>
      <c r="H22" s="335" t="s">
        <v>376</v>
      </c>
      <c r="I22" s="303"/>
      <c r="J22" s="303"/>
      <c r="K22" s="304"/>
      <c r="L22" s="153">
        <f>F78</f>
        <v>0</v>
      </c>
      <c r="M22" s="17"/>
      <c r="N22" s="31"/>
      <c r="O22" s="340" t="s">
        <v>62</v>
      </c>
      <c r="P22" s="386"/>
      <c r="Q22" s="386"/>
      <c r="R22" s="341"/>
      <c r="S22" s="340" t="s">
        <v>70</v>
      </c>
      <c r="T22" s="386"/>
      <c r="U22" s="386"/>
      <c r="V22" s="341"/>
      <c r="W22" s="340" t="s">
        <v>63</v>
      </c>
      <c r="X22" s="386"/>
      <c r="Y22" s="386"/>
      <c r="Z22" s="341"/>
      <c r="AA22" s="340" t="s">
        <v>64</v>
      </c>
      <c r="AB22" s="386"/>
      <c r="AC22" s="386"/>
      <c r="AD22" s="341"/>
      <c r="AE22" s="308" t="s">
        <v>61</v>
      </c>
      <c r="AF22" s="308"/>
      <c r="AG22" s="308"/>
      <c r="AH22" s="308"/>
      <c r="AI22" s="340" t="s">
        <v>65</v>
      </c>
      <c r="AJ22" s="386"/>
      <c r="AK22" s="386"/>
      <c r="AL22" s="341"/>
      <c r="AM22" s="134"/>
      <c r="AN22" s="308" t="s">
        <v>44</v>
      </c>
      <c r="AO22" s="308"/>
      <c r="AQ22" s="362" t="s">
        <v>255</v>
      </c>
      <c r="AS22" s="362" t="s">
        <v>256</v>
      </c>
    </row>
    <row r="23" spans="1:45" s="7" customFormat="1" ht="18" customHeight="1" x14ac:dyDescent="0.25">
      <c r="A23" s="14"/>
      <c r="B23" s="16"/>
      <c r="C23" s="293" t="s">
        <v>1324</v>
      </c>
      <c r="D23" s="293"/>
      <c r="E23" s="293"/>
      <c r="F23" s="293"/>
      <c r="G23" s="84"/>
      <c r="H23" s="84"/>
      <c r="I23" s="84"/>
      <c r="J23" s="84"/>
      <c r="K23" s="84"/>
      <c r="L23" s="25"/>
      <c r="M23" s="17"/>
      <c r="N23" s="31"/>
      <c r="O23" s="336" t="s">
        <v>6</v>
      </c>
      <c r="P23" s="336"/>
      <c r="Q23" s="336" t="s">
        <v>5</v>
      </c>
      <c r="R23" s="336"/>
      <c r="S23" s="308" t="s">
        <v>6</v>
      </c>
      <c r="T23" s="308"/>
      <c r="U23" s="308" t="s">
        <v>5</v>
      </c>
      <c r="V23" s="308"/>
      <c r="W23" s="308" t="s">
        <v>6</v>
      </c>
      <c r="X23" s="308"/>
      <c r="Y23" s="308" t="s">
        <v>5</v>
      </c>
      <c r="Z23" s="308"/>
      <c r="AA23" s="308" t="s">
        <v>6</v>
      </c>
      <c r="AB23" s="308"/>
      <c r="AC23" s="384" t="s">
        <v>5</v>
      </c>
      <c r="AD23" s="385"/>
      <c r="AE23" s="308" t="s">
        <v>6</v>
      </c>
      <c r="AF23" s="308"/>
      <c r="AG23" s="308" t="s">
        <v>5</v>
      </c>
      <c r="AH23" s="308"/>
      <c r="AI23" s="308" t="s">
        <v>6</v>
      </c>
      <c r="AJ23" s="308"/>
      <c r="AK23" s="308" t="s">
        <v>5</v>
      </c>
      <c r="AL23" s="308"/>
      <c r="AM23" s="134"/>
      <c r="AN23" s="159" t="s">
        <v>6</v>
      </c>
      <c r="AO23" s="159" t="s">
        <v>5</v>
      </c>
      <c r="AQ23" s="363"/>
      <c r="AS23" s="363"/>
    </row>
    <row r="24" spans="1:45" s="7" customFormat="1" ht="9.9499999999999993" customHeight="1" x14ac:dyDescent="0.25">
      <c r="A24" s="14"/>
      <c r="B24" s="16"/>
      <c r="C24" s="16"/>
      <c r="D24" s="16"/>
      <c r="E24" s="16"/>
      <c r="F24" s="16"/>
      <c r="G24" s="16"/>
      <c r="H24" s="16"/>
      <c r="I24" s="16"/>
      <c r="J24" s="16"/>
      <c r="K24" s="16"/>
      <c r="L24" s="16"/>
      <c r="M24" s="17"/>
      <c r="N24" s="31"/>
      <c r="O24" s="27"/>
      <c r="P24" s="27"/>
      <c r="Q24" s="27"/>
      <c r="R24" s="27"/>
      <c r="S24" s="27"/>
      <c r="AD24" s="131"/>
      <c r="AE24" s="131"/>
      <c r="AN24" s="6"/>
    </row>
    <row r="25" spans="1:45" s="7" customFormat="1" ht="18" customHeight="1" x14ac:dyDescent="0.25">
      <c r="A25" s="14"/>
      <c r="B25" s="16"/>
      <c r="C25" s="15" t="s">
        <v>786</v>
      </c>
      <c r="D25" s="15"/>
      <c r="E25" s="15"/>
      <c r="F25" s="15"/>
      <c r="G25" s="344" t="s">
        <v>780</v>
      </c>
      <c r="H25" s="344"/>
      <c r="I25" s="344"/>
      <c r="J25" s="16"/>
      <c r="K25" s="24" t="s">
        <v>347</v>
      </c>
      <c r="L25" s="22" t="s">
        <v>348</v>
      </c>
      <c r="M25" s="17"/>
      <c r="N25" s="31"/>
      <c r="O25" s="119"/>
      <c r="P25" s="119"/>
      <c r="Q25" s="119"/>
      <c r="R25" s="119"/>
      <c r="S25" s="119"/>
      <c r="T25" s="31"/>
      <c r="U25" s="132"/>
      <c r="V25" s="132"/>
      <c r="W25" s="132"/>
      <c r="X25" s="132"/>
      <c r="Y25" s="132"/>
      <c r="Z25" s="132"/>
      <c r="AA25" s="31"/>
      <c r="AB25" s="31"/>
      <c r="AC25" s="31"/>
      <c r="AD25" s="133"/>
      <c r="AE25" s="133"/>
      <c r="AF25" s="31"/>
      <c r="AG25" s="31"/>
      <c r="AH25" s="31"/>
      <c r="AI25" s="31"/>
      <c r="AJ25" s="31"/>
      <c r="AK25" s="31"/>
      <c r="AL25" s="31"/>
      <c r="AN25" s="6"/>
    </row>
    <row r="26" spans="1:45" s="7" customFormat="1" ht="18" customHeight="1" x14ac:dyDescent="0.25">
      <c r="A26" s="14"/>
      <c r="B26" s="166"/>
      <c r="C26" s="370"/>
      <c r="D26" s="371"/>
      <c r="E26" s="154"/>
      <c r="F26" s="154" t="s">
        <v>345</v>
      </c>
      <c r="G26" s="121"/>
      <c r="H26" s="161" t="s">
        <v>346</v>
      </c>
      <c r="I26" s="121"/>
      <c r="J26" s="161"/>
      <c r="K26" s="25"/>
      <c r="L26" s="153" t="str">
        <f>IFERROR(ROUND(K26/((I26-G26)/30.4),0),"")</f>
        <v/>
      </c>
      <c r="M26" s="17"/>
      <c r="N26" s="31"/>
      <c r="O26" s="130">
        <f>((($L19-$O$251)/($O$250-$O$251))*0.5+1)</f>
        <v>0.25</v>
      </c>
      <c r="P26" s="136">
        <f>IF($O26&gt;1.5,1.5,IF($O26&lt;0.5,0,$O26))</f>
        <v>0</v>
      </c>
      <c r="Q26" s="130">
        <f>((($L19-$Q$251)/($Q$250-$Q$251))*0.5+1)</f>
        <v>0</v>
      </c>
      <c r="R26" s="136">
        <f>IF($Q26&gt;1.5,1.5,IF($Q26&lt;0.5,0,$Q26))</f>
        <v>0</v>
      </c>
      <c r="S26" s="130">
        <f>((($K26-$S$251)/($S$250-$S$251))*0.5+1)</f>
        <v>-0.75</v>
      </c>
      <c r="T26" s="136">
        <f>IF($S26&gt;1.5,1.5,IF($S26&lt;0.5,0,$S26))</f>
        <v>0</v>
      </c>
      <c r="U26" s="130">
        <f>((($K26-$U$251)/($U$250-$U$251))*0.5+1)</f>
        <v>-1.4</v>
      </c>
      <c r="V26" s="136">
        <f>IF($U26&gt;1.5,1.5,IF($U26&lt;0.5,0,$U26))</f>
        <v>0</v>
      </c>
      <c r="W26" s="130">
        <f>((($G18-$W$251)/($W$250-$W$251))*0.5+1)</f>
        <v>0.25</v>
      </c>
      <c r="X26" s="136">
        <f>IF($W26&gt;1.5,1.5,IF($W26&lt;0.5,0,$W26))</f>
        <v>0</v>
      </c>
      <c r="Y26" s="130">
        <f>((($G18-$Y$251)/($Y$250-$Y$251))*0.5+1)</f>
        <v>0.125</v>
      </c>
      <c r="Z26" s="136">
        <f>IF($Y26&gt;1.5,1.5,IF($Y26&lt;0.5,0,$Y26))</f>
        <v>0</v>
      </c>
      <c r="AA26" s="130">
        <f>((($H18-$AA$251)/($AA$250-$AA$251))*0.5+1)</f>
        <v>0</v>
      </c>
      <c r="AB26" s="136">
        <f>IF($AA26&gt;1.5,1.5,IF($AA26&lt;0.5,0,$AA26))</f>
        <v>0</v>
      </c>
      <c r="AC26" s="130">
        <f>((($H18-$AC$251)/($AC$250-$AC$251))*0.5+1)</f>
        <v>-0.5</v>
      </c>
      <c r="AD26" s="136">
        <f>IF($AC26&gt;1.5,1.5,IF($AC26&lt;0.5,0,$AC26))</f>
        <v>0</v>
      </c>
      <c r="AE26" s="130">
        <f>((($L21-$AE$251)/($AE$250-$AE$251))*0.5+1)</f>
        <v>0</v>
      </c>
      <c r="AF26" s="136">
        <f>IF($AE26&gt;1.5,1.5,IF($AE26&lt;0.5,0,$AE26))</f>
        <v>0</v>
      </c>
      <c r="AG26" s="130">
        <f>((($L21-$AF$251)/($AF$250-$AF$251))*0.5+1)</f>
        <v>-0.5</v>
      </c>
      <c r="AH26" s="136">
        <f>IF($AG26&gt;1.5,1.5,IF($AG26&lt;0.5,0,$AG26))</f>
        <v>0</v>
      </c>
      <c r="AI26" s="130">
        <f>((($T47-$AG$251)/($AG$250-$AG$251))*0.5+1)</f>
        <v>0.16666666666666663</v>
      </c>
      <c r="AJ26" s="136">
        <f>IF($AI26&gt;1.5,1.5,IF($AI26&lt;0.5,0,$AI26))</f>
        <v>0</v>
      </c>
      <c r="AK26" s="130">
        <f>((($V47-$AI$251)/($AI$250-$AI$251))*0.5+1)</f>
        <v>0</v>
      </c>
      <c r="AL26" s="136">
        <f>IF($AK26&gt;1.5,1.5,IF($AK26&lt;0.5,0,$AK26))</f>
        <v>0</v>
      </c>
      <c r="AM26" s="135"/>
      <c r="AN26" s="137">
        <f>IF(AND($C26="Chef de programme",PRODUCT(P26,T26,X26,AB26,AF26,AJ26)&gt;=1,$L$30&gt;=$AO$250),1,0)</f>
        <v>0</v>
      </c>
      <c r="AO26" s="137">
        <f>IF(AND($C26="Chef de programme",PRODUCT(R26,V26,Z26,AD26,AH26,AL26)&gt;=1,$L$30&gt;=$AO$249),1,0)</f>
        <v>0</v>
      </c>
      <c r="AQ26" s="159">
        <f>IF(AND(OR(J18&gt;=O$257,L18&gt;=Q$257),K26&gt;=S$257,G18+H18&gt;=U$257,AS26&gt;=W$257,L30&gt;=Y$257,R47&gt;=AA$257),1,0)</f>
        <v>0</v>
      </c>
      <c r="AS26" s="147">
        <f>IF(I26="",0,DATEDIF(G26,I26,"m")+1)</f>
        <v>0</v>
      </c>
    </row>
    <row r="27" spans="1:45" s="7" customFormat="1" ht="18" customHeight="1" x14ac:dyDescent="0.25">
      <c r="A27" s="14"/>
      <c r="B27" s="166"/>
      <c r="C27" s="370"/>
      <c r="D27" s="371"/>
      <c r="E27" s="154"/>
      <c r="F27" s="154" t="s">
        <v>345</v>
      </c>
      <c r="G27" s="121"/>
      <c r="H27" s="161" t="s">
        <v>346</v>
      </c>
      <c r="I27" s="121"/>
      <c r="J27" s="161"/>
      <c r="K27" s="25"/>
      <c r="L27" s="153" t="str">
        <f t="shared" ref="L27:L28" si="0">IFERROR(ROUND(K27/((I27-G27)/30.4),0),"")</f>
        <v/>
      </c>
      <c r="M27" s="17"/>
      <c r="N27" s="31"/>
      <c r="O27" s="130">
        <f>((($L19-$O$251)/($O$250-$O$251))*0.5+1)</f>
        <v>0.25</v>
      </c>
      <c r="P27" s="136">
        <f t="shared" ref="P27:P28" si="1">IF($O27&gt;1.5,1.5,IF($O27&lt;0.5,0,$O27))</f>
        <v>0</v>
      </c>
      <c r="Q27" s="130">
        <f>((($L19-$Q$251)/($Q$250-$Q$251))*0.5+1)</f>
        <v>0</v>
      </c>
      <c r="R27" s="136">
        <f t="shared" ref="R27:R28" si="2">IF($Q27&gt;1.5,1.5,IF($Q27&lt;0.5,0,$Q27))</f>
        <v>0</v>
      </c>
      <c r="S27" s="130">
        <f>((($K27-$S$251)/($S$250-$S$251))*0.5+1)</f>
        <v>-0.75</v>
      </c>
      <c r="T27" s="136">
        <f t="shared" ref="T27:T28" si="3">IF($S27&gt;1.5,1.5,IF($S27&lt;0.5,0,$S27))</f>
        <v>0</v>
      </c>
      <c r="U27" s="130">
        <f>((($K27-$U$251)/($U$250-$U$251))*0.5+1)</f>
        <v>-1.4</v>
      </c>
      <c r="V27" s="136">
        <f t="shared" ref="V27:V28" si="4">IF($U27&gt;1.5,1.5,IF($U27&lt;0.5,0,$U27))</f>
        <v>0</v>
      </c>
      <c r="W27" s="130">
        <f>((($G18-$W$251)/($W$250-$W$251))*0.5+1)</f>
        <v>0.25</v>
      </c>
      <c r="X27" s="136">
        <f t="shared" ref="X27:X28" si="5">IF($W27&gt;1.5,1.5,IF($W27&lt;0.5,0,$W27))</f>
        <v>0</v>
      </c>
      <c r="Y27" s="130">
        <f>((($G18-$Y$251)/($Y$250-$Y$251))*0.5+1)</f>
        <v>0.125</v>
      </c>
      <c r="Z27" s="136">
        <f t="shared" ref="Z27:Z28" si="6">IF($Y27&gt;1.5,1.5,IF($Y27&lt;0.5,0,$Y27))</f>
        <v>0</v>
      </c>
      <c r="AA27" s="130">
        <f>((($H18-$AA$251)/($AA$250-$AA$251))*0.5+1)</f>
        <v>0</v>
      </c>
      <c r="AB27" s="136">
        <f t="shared" ref="AB27:AB28" si="7">IF($AA27&gt;1.5,1.5,IF($AA27&lt;0.5,0,$AA27))</f>
        <v>0</v>
      </c>
      <c r="AC27" s="130">
        <f>((($H18-$AC$251)/($AC$250-$AC$251))*0.5+1)</f>
        <v>-0.5</v>
      </c>
      <c r="AD27" s="136">
        <f t="shared" ref="AD27:AD28" si="8">IF($AC27&gt;1.5,1.5,IF($AC27&lt;0.5,0,$AC27))</f>
        <v>0</v>
      </c>
      <c r="AE27" s="130">
        <f>((($L21-$AE$251)/($AE$250-$AE$251))*0.5+1)</f>
        <v>0</v>
      </c>
      <c r="AF27" s="136">
        <f t="shared" ref="AF27:AF28" si="9">IF($AE27&gt;1.5,1.5,IF($AE27&lt;0.5,0,$AE27))</f>
        <v>0</v>
      </c>
      <c r="AG27" s="130">
        <f>((($L21-$AF$251)/($AF$250-$AF$251))*0.5+1)</f>
        <v>-0.5</v>
      </c>
      <c r="AH27" s="136">
        <f>IF($AG27&gt;1.5,1.5,IF($AG27&lt;0.5,0,$AG27))</f>
        <v>0</v>
      </c>
      <c r="AI27" s="130">
        <f>((($T47-$AG$251)/($AG$250-$AG$251))*0.5+1)</f>
        <v>0.16666666666666663</v>
      </c>
      <c r="AJ27" s="136">
        <f>IF($AI27&gt;1.5,1.5,IF($AI27&lt;0.5,0,$AI27))</f>
        <v>0</v>
      </c>
      <c r="AK27" s="130">
        <f>((($V47-$AI$251)/($AI$250-$AI$251))*0.5+1)</f>
        <v>0</v>
      </c>
      <c r="AL27" s="136">
        <f>IF($AK27&gt;1.5,1.5,IF($AK27&lt;0.5,0,$AK27))</f>
        <v>0</v>
      </c>
      <c r="AM27" s="135"/>
      <c r="AN27" s="137">
        <f>IF(AND($C27="Chef de programme",PRODUCT(P27,T27,X27,AB27,AF27,AJ27)&gt;=1,$L$30&gt;=$AO$250),1,0)</f>
        <v>0</v>
      </c>
      <c r="AO27" s="137">
        <f>IF(AND($C27="Chef de programme",PRODUCT(R27,V27,Z27,AD27,AH27,AL27)&gt;=1,$L$30&gt;=$AO$249),1,0)</f>
        <v>0</v>
      </c>
      <c r="AQ27" s="159">
        <f>IF(AND(OR(J18&gt;=O$257,L18&gt;=Q$257),K27&gt;=S$257,G18+H18&gt;=U$257,AS27&gt;=W$257,L30&gt;=Y$257,R47&gt;=AA$257),1,0)</f>
        <v>0</v>
      </c>
      <c r="AS27" s="147">
        <f t="shared" ref="AS27:AS28" si="10">IF(I27="",0,DATEDIF(G27,I27,"m")+1)</f>
        <v>0</v>
      </c>
    </row>
    <row r="28" spans="1:45" s="7" customFormat="1" ht="18" customHeight="1" x14ac:dyDescent="0.25">
      <c r="A28" s="14"/>
      <c r="B28" s="166"/>
      <c r="C28" s="372"/>
      <c r="D28" s="372"/>
      <c r="E28" s="154"/>
      <c r="F28" s="154" t="s">
        <v>345</v>
      </c>
      <c r="G28" s="121"/>
      <c r="H28" s="161" t="s">
        <v>346</v>
      </c>
      <c r="I28" s="121"/>
      <c r="J28" s="161"/>
      <c r="K28" s="25"/>
      <c r="L28" s="153" t="str">
        <f t="shared" si="0"/>
        <v/>
      </c>
      <c r="M28" s="17"/>
      <c r="N28" s="31"/>
      <c r="O28" s="130">
        <f>((($L19-$O$251)/($O$250-$O$251))*0.5+1)</f>
        <v>0.25</v>
      </c>
      <c r="P28" s="136">
        <f t="shared" si="1"/>
        <v>0</v>
      </c>
      <c r="Q28" s="130">
        <f>((($L19-$Q$251)/($Q$250-$Q$251))*0.5+1)</f>
        <v>0</v>
      </c>
      <c r="R28" s="136">
        <f t="shared" si="2"/>
        <v>0</v>
      </c>
      <c r="S28" s="130">
        <f>((($K28-$S$251)/($S$250-$S$251))*0.5+1)</f>
        <v>-0.75</v>
      </c>
      <c r="T28" s="136">
        <f t="shared" si="3"/>
        <v>0</v>
      </c>
      <c r="U28" s="130">
        <f>((($K28-$U$251)/($U$250-$U$251))*0.5+1)</f>
        <v>-1.4</v>
      </c>
      <c r="V28" s="136">
        <f t="shared" si="4"/>
        <v>0</v>
      </c>
      <c r="W28" s="130">
        <f>((($G18-$W$251)/($W$250-$W$251))*0.5+1)</f>
        <v>0.25</v>
      </c>
      <c r="X28" s="136">
        <f t="shared" si="5"/>
        <v>0</v>
      </c>
      <c r="Y28" s="130">
        <f>((($G18-$Y$251)/($Y$250-$Y$251))*0.5+1)</f>
        <v>0.125</v>
      </c>
      <c r="Z28" s="136">
        <f t="shared" si="6"/>
        <v>0</v>
      </c>
      <c r="AA28" s="130">
        <f>((($H18-$AA$251)/($AA$250-$AA$251))*0.5+1)</f>
        <v>0</v>
      </c>
      <c r="AB28" s="136">
        <f t="shared" si="7"/>
        <v>0</v>
      </c>
      <c r="AC28" s="130">
        <f>((($H18-$AC$251)/($AC$250-$AC$251))*0.5+1)</f>
        <v>-0.5</v>
      </c>
      <c r="AD28" s="136">
        <f t="shared" si="8"/>
        <v>0</v>
      </c>
      <c r="AE28" s="130">
        <f>((($L21-$AE$251)/($AE$250-$AE$251))*0.5+1)</f>
        <v>0</v>
      </c>
      <c r="AF28" s="136">
        <f t="shared" si="9"/>
        <v>0</v>
      </c>
      <c r="AG28" s="130">
        <f>((($L21-$AF$251)/($AF$250-$AF$251))*0.5+1)</f>
        <v>-0.5</v>
      </c>
      <c r="AH28" s="136">
        <f>IF($AG28&gt;1.5,1.5,IF($AG28&lt;0.5,0,$AG28))</f>
        <v>0</v>
      </c>
      <c r="AI28" s="130">
        <f>((($T47-$AG$251)/($AG$250-$AG$251))*0.5+1)</f>
        <v>0.16666666666666663</v>
      </c>
      <c r="AJ28" s="136">
        <f>IF($AI28&gt;1.5,1.5,IF($AI28&lt;0.5,0,$AI28))</f>
        <v>0</v>
      </c>
      <c r="AK28" s="130">
        <f>((($V47-$AI$251)/($AI$250-$AI$251))*0.5+1)</f>
        <v>0</v>
      </c>
      <c r="AL28" s="136">
        <f>IF($AK28&gt;1.5,1.5,IF($AK28&lt;0.5,0,$AK28))</f>
        <v>0</v>
      </c>
      <c r="AM28" s="135"/>
      <c r="AN28" s="137">
        <f>IF(AND($C28="Chef de programme",PRODUCT(P28,T28,X28,AB28,AF28,AJ28)&gt;=1,$L$30&gt;=$AO$250),1,0)</f>
        <v>0</v>
      </c>
      <c r="AO28" s="137">
        <f>IF(AND($C28="Chef de programme",PRODUCT(R28,V28,Z28,AD28,AH28,AL28)&gt;=1,$L$30&gt;=$AO$249),1,0)</f>
        <v>0</v>
      </c>
      <c r="AQ28" s="159">
        <f>IF(AND(OR(J18&gt;=O$257,L18&gt;=Q$257),K28&gt;=S$257,G18+H18&gt;=U$257,AS28&gt;=W$257,L30&gt;=Y$257,R47&gt;=AA$257),1,0)</f>
        <v>0</v>
      </c>
      <c r="AS28" s="147">
        <f t="shared" si="10"/>
        <v>0</v>
      </c>
    </row>
    <row r="29" spans="1:45" s="7" customFormat="1" ht="9.9499999999999993" customHeight="1" x14ac:dyDescent="0.25">
      <c r="A29" s="14"/>
      <c r="B29" s="16"/>
      <c r="C29" s="84"/>
      <c r="D29" s="84"/>
      <c r="E29" s="84"/>
      <c r="F29" s="84"/>
      <c r="G29" s="152"/>
      <c r="H29" s="85"/>
      <c r="I29" s="85"/>
      <c r="J29" s="85"/>
      <c r="K29" s="85"/>
      <c r="L29" s="85"/>
      <c r="M29" s="17"/>
      <c r="N29" s="31"/>
      <c r="O29" s="27"/>
      <c r="P29" s="27"/>
      <c r="Q29" s="27"/>
      <c r="R29" s="27"/>
      <c r="S29" s="27"/>
      <c r="U29" s="6"/>
      <c r="V29" s="6"/>
      <c r="W29" s="6"/>
      <c r="X29" s="6"/>
      <c r="Y29" s="6"/>
      <c r="Z29" s="6"/>
      <c r="AD29" s="5"/>
      <c r="AE29" s="5"/>
      <c r="AF29" s="6"/>
      <c r="AG29" s="6"/>
      <c r="AH29" s="6"/>
      <c r="AI29" s="6"/>
      <c r="AJ29" s="6"/>
      <c r="AK29" s="6"/>
      <c r="AL29" s="6"/>
      <c r="AM29" s="6"/>
      <c r="AN29" s="6"/>
      <c r="AO29" s="6"/>
    </row>
    <row r="30" spans="1:45" s="7" customFormat="1" ht="18" customHeight="1" x14ac:dyDescent="0.25">
      <c r="A30" s="14"/>
      <c r="B30" s="16"/>
      <c r="C30" s="278" t="s">
        <v>1197</v>
      </c>
      <c r="D30" s="278"/>
      <c r="E30" s="278"/>
      <c r="F30" s="278"/>
      <c r="G30" s="85"/>
      <c r="H30" s="85"/>
      <c r="I30" s="85"/>
      <c r="J30" s="85"/>
      <c r="K30" s="85"/>
      <c r="L30" s="153">
        <f>SUM(L31:L40)</f>
        <v>0</v>
      </c>
      <c r="M30" s="17"/>
      <c r="N30" s="31"/>
      <c r="O30" s="27"/>
      <c r="P30" s="27"/>
      <c r="Q30" s="27"/>
      <c r="R30" s="27"/>
      <c r="S30" s="27"/>
      <c r="U30" s="6"/>
      <c r="V30" s="6"/>
      <c r="W30" s="6"/>
      <c r="X30" s="6"/>
      <c r="Y30" s="6"/>
      <c r="Z30" s="6"/>
      <c r="AD30" s="5"/>
      <c r="AE30" s="5"/>
      <c r="AF30" s="6"/>
      <c r="AG30" s="6"/>
      <c r="AH30" s="6"/>
      <c r="AI30" s="6"/>
      <c r="AJ30" s="6"/>
      <c r="AK30" s="6"/>
      <c r="AL30" s="6"/>
      <c r="AM30" s="6"/>
      <c r="AN30" s="6"/>
      <c r="AO30" s="6"/>
    </row>
    <row r="31" spans="1:45" s="7" customFormat="1" ht="18" customHeight="1" x14ac:dyDescent="0.25">
      <c r="A31" s="14"/>
      <c r="B31" s="16"/>
      <c r="C31" s="293" t="s">
        <v>352</v>
      </c>
      <c r="D31" s="293"/>
      <c r="E31" s="293"/>
      <c r="F31" s="293"/>
      <c r="G31" s="293"/>
      <c r="H31" s="293"/>
      <c r="I31" s="293"/>
      <c r="J31" s="293"/>
      <c r="K31" s="313"/>
      <c r="L31" s="25"/>
      <c r="M31" s="17"/>
      <c r="N31" s="31"/>
      <c r="O31" s="27"/>
      <c r="P31" s="27"/>
      <c r="Q31" s="27"/>
      <c r="R31" s="27"/>
      <c r="S31" s="27"/>
      <c r="U31" s="6"/>
      <c r="V31" s="6"/>
      <c r="W31" s="6"/>
      <c r="X31" s="6"/>
      <c r="Y31" s="6"/>
      <c r="Z31" s="6"/>
      <c r="AD31" s="5"/>
      <c r="AE31" s="5"/>
      <c r="AF31" s="6"/>
      <c r="AG31" s="6"/>
      <c r="AH31" s="6"/>
      <c r="AI31" s="6"/>
      <c r="AJ31" s="6"/>
      <c r="AK31" s="6"/>
      <c r="AL31" s="6"/>
      <c r="AM31" s="6"/>
      <c r="AN31" s="6"/>
      <c r="AO31" s="6"/>
    </row>
    <row r="32" spans="1:45" s="7" customFormat="1" ht="18" customHeight="1" x14ac:dyDescent="0.25">
      <c r="A32" s="14"/>
      <c r="B32" s="16"/>
      <c r="C32" s="293" t="s">
        <v>918</v>
      </c>
      <c r="D32" s="293"/>
      <c r="E32" s="293"/>
      <c r="F32" s="293"/>
      <c r="G32" s="293"/>
      <c r="H32" s="293"/>
      <c r="I32" s="293"/>
      <c r="J32" s="293"/>
      <c r="K32" s="313"/>
      <c r="L32" s="25"/>
      <c r="M32" s="17"/>
      <c r="N32" s="31"/>
      <c r="O32" s="27"/>
      <c r="P32" s="27"/>
      <c r="Q32" s="27"/>
      <c r="R32" s="27"/>
      <c r="S32" s="27"/>
      <c r="U32" s="6"/>
      <c r="V32" s="6"/>
      <c r="W32" s="6"/>
      <c r="X32" s="6"/>
      <c r="Y32" s="6"/>
      <c r="Z32" s="6"/>
      <c r="AD32" s="5"/>
      <c r="AE32" s="5"/>
      <c r="AF32" s="6"/>
      <c r="AG32" s="6"/>
      <c r="AH32" s="6"/>
      <c r="AI32" s="6"/>
      <c r="AJ32" s="6"/>
      <c r="AK32" s="6"/>
      <c r="AL32" s="6"/>
      <c r="AM32" s="6"/>
      <c r="AN32" s="6"/>
      <c r="AO32" s="6"/>
    </row>
    <row r="33" spans="1:41" s="7" customFormat="1" ht="18" customHeight="1" x14ac:dyDescent="0.25">
      <c r="A33" s="14"/>
      <c r="B33" s="16"/>
      <c r="C33" s="293" t="s">
        <v>353</v>
      </c>
      <c r="D33" s="293"/>
      <c r="E33" s="293"/>
      <c r="F33" s="293"/>
      <c r="G33" s="293"/>
      <c r="H33" s="293"/>
      <c r="I33" s="293"/>
      <c r="J33" s="293"/>
      <c r="K33" s="313"/>
      <c r="L33" s="25"/>
      <c r="M33" s="17"/>
      <c r="N33" s="31"/>
      <c r="O33" s="27"/>
      <c r="P33" s="27"/>
      <c r="Q33" s="27"/>
      <c r="R33" s="27"/>
      <c r="S33" s="27"/>
      <c r="U33" s="6"/>
      <c r="V33" s="6"/>
      <c r="W33" s="6"/>
      <c r="X33" s="6"/>
      <c r="Y33" s="6"/>
      <c r="Z33" s="6"/>
      <c r="AD33" s="5"/>
      <c r="AE33" s="5"/>
      <c r="AF33" s="6"/>
      <c r="AG33" s="6"/>
      <c r="AH33" s="6"/>
      <c r="AI33" s="6"/>
      <c r="AJ33" s="6"/>
      <c r="AK33" s="6"/>
      <c r="AL33" s="6"/>
      <c r="AM33" s="6"/>
      <c r="AN33" s="6"/>
      <c r="AO33" s="6"/>
    </row>
    <row r="34" spans="1:41" s="7" customFormat="1" ht="18" customHeight="1" x14ac:dyDescent="0.25">
      <c r="A34" s="14"/>
      <c r="B34" s="16"/>
      <c r="C34" s="293" t="s">
        <v>354</v>
      </c>
      <c r="D34" s="293"/>
      <c r="E34" s="293"/>
      <c r="F34" s="293"/>
      <c r="G34" s="293"/>
      <c r="H34" s="293"/>
      <c r="I34" s="293"/>
      <c r="J34" s="293"/>
      <c r="K34" s="313"/>
      <c r="L34" s="25"/>
      <c r="M34" s="17"/>
      <c r="N34" s="31"/>
      <c r="O34" s="27"/>
      <c r="P34" s="27"/>
      <c r="Q34" s="27"/>
      <c r="R34" s="27"/>
      <c r="S34" s="27"/>
      <c r="U34" s="6"/>
      <c r="V34" s="6"/>
      <c r="W34" s="6"/>
      <c r="X34" s="6"/>
      <c r="Y34" s="6"/>
      <c r="Z34" s="6"/>
      <c r="AD34" s="5"/>
      <c r="AE34" s="5"/>
      <c r="AF34" s="6"/>
      <c r="AG34" s="6"/>
      <c r="AH34" s="6"/>
      <c r="AI34" s="6"/>
      <c r="AJ34" s="6"/>
      <c r="AK34" s="6"/>
      <c r="AL34" s="6"/>
      <c r="AM34" s="6"/>
      <c r="AN34" s="6"/>
      <c r="AO34" s="6"/>
    </row>
    <row r="35" spans="1:41" s="7" customFormat="1" ht="18" customHeight="1" x14ac:dyDescent="0.25">
      <c r="A35" s="14"/>
      <c r="B35" s="16"/>
      <c r="C35" s="293" t="s">
        <v>355</v>
      </c>
      <c r="D35" s="293"/>
      <c r="E35" s="293"/>
      <c r="F35" s="293"/>
      <c r="G35" s="293"/>
      <c r="H35" s="293"/>
      <c r="I35" s="293"/>
      <c r="J35" s="293"/>
      <c r="K35" s="313"/>
      <c r="L35" s="25"/>
      <c r="M35" s="17"/>
      <c r="N35" s="31"/>
      <c r="O35" s="27"/>
      <c r="P35" s="27"/>
      <c r="Q35" s="27"/>
      <c r="R35" s="27"/>
      <c r="S35" s="27"/>
      <c r="U35" s="6"/>
      <c r="V35" s="6"/>
      <c r="W35" s="6"/>
      <c r="X35" s="6"/>
      <c r="Y35" s="6"/>
      <c r="Z35" s="6"/>
      <c r="AD35" s="5"/>
      <c r="AE35" s="5"/>
      <c r="AF35" s="6"/>
      <c r="AG35" s="6"/>
      <c r="AH35" s="6"/>
      <c r="AI35" s="6"/>
      <c r="AJ35" s="6"/>
      <c r="AK35" s="6"/>
      <c r="AL35" s="6"/>
      <c r="AM35" s="6"/>
      <c r="AN35" s="6"/>
      <c r="AO35" s="6"/>
    </row>
    <row r="36" spans="1:41" s="7" customFormat="1" ht="18" customHeight="1" x14ac:dyDescent="0.25">
      <c r="A36" s="14"/>
      <c r="B36" s="16"/>
      <c r="C36" s="293" t="s">
        <v>357</v>
      </c>
      <c r="D36" s="293"/>
      <c r="E36" s="293"/>
      <c r="F36" s="293"/>
      <c r="G36" s="293"/>
      <c r="H36" s="293"/>
      <c r="I36" s="293"/>
      <c r="J36" s="293"/>
      <c r="K36" s="313"/>
      <c r="L36" s="25"/>
      <c r="M36" s="17"/>
      <c r="N36" s="31"/>
      <c r="O36" s="27"/>
      <c r="P36" s="27"/>
      <c r="Q36" s="27"/>
      <c r="R36" s="27"/>
      <c r="S36" s="27"/>
      <c r="U36" s="6"/>
      <c r="V36" s="6"/>
      <c r="W36" s="6"/>
      <c r="X36" s="6"/>
      <c r="Y36" s="6"/>
      <c r="Z36" s="6"/>
      <c r="AD36" s="5"/>
      <c r="AE36" s="5"/>
      <c r="AF36" s="6"/>
      <c r="AG36" s="6"/>
      <c r="AH36" s="6"/>
      <c r="AI36" s="6"/>
      <c r="AJ36" s="6"/>
      <c r="AK36" s="6"/>
      <c r="AL36" s="6"/>
      <c r="AM36" s="6"/>
      <c r="AN36" s="6"/>
      <c r="AO36" s="6"/>
    </row>
    <row r="37" spans="1:41" s="7" customFormat="1" ht="18" customHeight="1" x14ac:dyDescent="0.25">
      <c r="A37" s="14"/>
      <c r="B37" s="16"/>
      <c r="C37" s="293" t="s">
        <v>920</v>
      </c>
      <c r="D37" s="293"/>
      <c r="E37" s="293"/>
      <c r="F37" s="293"/>
      <c r="G37" s="293"/>
      <c r="H37" s="293"/>
      <c r="I37" s="293"/>
      <c r="J37" s="293"/>
      <c r="K37" s="313"/>
      <c r="L37" s="25"/>
      <c r="M37" s="17"/>
      <c r="N37" s="31"/>
      <c r="O37" s="27"/>
      <c r="P37" s="27"/>
      <c r="Q37" s="27"/>
      <c r="R37" s="27"/>
      <c r="S37" s="27"/>
      <c r="U37" s="6"/>
      <c r="V37" s="6"/>
      <c r="W37" s="6"/>
      <c r="X37" s="6"/>
      <c r="Y37" s="6"/>
      <c r="Z37" s="6"/>
      <c r="AD37" s="5"/>
      <c r="AE37" s="5"/>
      <c r="AF37" s="6"/>
      <c r="AG37" s="6"/>
      <c r="AH37" s="6"/>
      <c r="AI37" s="6"/>
      <c r="AJ37" s="6"/>
      <c r="AK37" s="6"/>
      <c r="AL37" s="6"/>
      <c r="AM37" s="6"/>
      <c r="AN37" s="6"/>
      <c r="AO37" s="6"/>
    </row>
    <row r="38" spans="1:41" s="7" customFormat="1" ht="18" customHeight="1" x14ac:dyDescent="0.25">
      <c r="A38" s="14"/>
      <c r="B38" s="16"/>
      <c r="C38" s="293" t="s">
        <v>358</v>
      </c>
      <c r="D38" s="293"/>
      <c r="E38" s="293"/>
      <c r="F38" s="293"/>
      <c r="G38" s="293"/>
      <c r="H38" s="293"/>
      <c r="I38" s="293"/>
      <c r="J38" s="293"/>
      <c r="K38" s="313"/>
      <c r="L38" s="25"/>
      <c r="M38" s="17"/>
      <c r="N38" s="31"/>
      <c r="O38" s="27"/>
      <c r="P38" s="27"/>
      <c r="Q38" s="27"/>
      <c r="R38" s="27"/>
      <c r="S38" s="27"/>
      <c r="U38" s="6"/>
      <c r="V38" s="6"/>
      <c r="W38" s="6"/>
      <c r="X38" s="6"/>
      <c r="Y38" s="6"/>
      <c r="Z38" s="6"/>
      <c r="AD38" s="5"/>
      <c r="AE38" s="5"/>
      <c r="AF38" s="6"/>
      <c r="AG38" s="6"/>
      <c r="AH38" s="6"/>
      <c r="AI38" s="6"/>
      <c r="AJ38" s="6"/>
      <c r="AK38" s="6"/>
      <c r="AL38" s="6"/>
      <c r="AM38" s="6"/>
      <c r="AN38" s="6"/>
      <c r="AO38" s="6"/>
    </row>
    <row r="39" spans="1:41" s="7" customFormat="1" ht="18" customHeight="1" x14ac:dyDescent="0.25">
      <c r="A39" s="14"/>
      <c r="B39" s="16"/>
      <c r="C39" s="293" t="s">
        <v>356</v>
      </c>
      <c r="D39" s="293"/>
      <c r="E39" s="293"/>
      <c r="F39" s="293"/>
      <c r="G39" s="293"/>
      <c r="H39" s="293"/>
      <c r="I39" s="293"/>
      <c r="J39" s="293"/>
      <c r="K39" s="313"/>
      <c r="L39" s="25"/>
      <c r="M39" s="17"/>
      <c r="N39" s="31"/>
      <c r="O39" s="27"/>
      <c r="P39" s="27"/>
      <c r="Q39" s="27"/>
      <c r="R39" s="27"/>
      <c r="S39" s="27"/>
      <c r="U39" s="6"/>
      <c r="V39" s="6"/>
      <c r="W39" s="6"/>
      <c r="X39" s="6"/>
      <c r="Y39" s="6"/>
      <c r="Z39" s="6"/>
      <c r="AD39" s="5"/>
      <c r="AE39" s="5"/>
      <c r="AF39" s="6"/>
      <c r="AG39" s="6"/>
      <c r="AH39" s="6"/>
      <c r="AI39" s="6"/>
      <c r="AJ39" s="6"/>
      <c r="AK39" s="6"/>
      <c r="AL39" s="6"/>
      <c r="AM39" s="6"/>
      <c r="AN39" s="6"/>
      <c r="AO39" s="6"/>
    </row>
    <row r="40" spans="1:41" s="7" customFormat="1" ht="18" customHeight="1" x14ac:dyDescent="0.25">
      <c r="A40" s="14"/>
      <c r="B40" s="16"/>
      <c r="C40" s="293" t="s">
        <v>359</v>
      </c>
      <c r="D40" s="293"/>
      <c r="E40" s="293"/>
      <c r="F40" s="293"/>
      <c r="G40" s="293"/>
      <c r="H40" s="293"/>
      <c r="I40" s="293"/>
      <c r="J40" s="293"/>
      <c r="K40" s="313"/>
      <c r="L40" s="25"/>
      <c r="M40" s="17"/>
      <c r="N40" s="31"/>
      <c r="O40" s="27"/>
      <c r="P40" s="27"/>
      <c r="Q40" s="27"/>
      <c r="R40" s="27"/>
      <c r="S40" s="27"/>
      <c r="U40" s="6"/>
      <c r="V40" s="6"/>
      <c r="W40" s="6"/>
      <c r="X40" s="6"/>
      <c r="Y40" s="6"/>
      <c r="Z40" s="6"/>
      <c r="AD40" s="5"/>
      <c r="AE40" s="5"/>
      <c r="AF40" s="6"/>
      <c r="AG40" s="6"/>
      <c r="AH40" s="6"/>
      <c r="AI40" s="6"/>
      <c r="AJ40" s="6"/>
      <c r="AK40" s="6"/>
      <c r="AL40" s="6"/>
      <c r="AM40" s="6"/>
      <c r="AN40" s="6"/>
      <c r="AO40" s="6"/>
    </row>
    <row r="41" spans="1:41" s="7" customFormat="1" ht="9.9499999999999993" customHeight="1" x14ac:dyDescent="0.25">
      <c r="A41" s="14"/>
      <c r="B41" s="16"/>
      <c r="C41" s="84"/>
      <c r="D41" s="84"/>
      <c r="E41" s="84"/>
      <c r="F41" s="84"/>
      <c r="G41" s="85"/>
      <c r="H41" s="85"/>
      <c r="I41" s="85"/>
      <c r="J41" s="85"/>
      <c r="K41" s="85"/>
      <c r="L41" s="85"/>
      <c r="M41" s="17"/>
      <c r="N41" s="31"/>
      <c r="O41" s="374"/>
      <c r="P41" s="374"/>
      <c r="Q41" s="374"/>
      <c r="R41" s="27"/>
      <c r="S41" s="27"/>
      <c r="U41" s="6"/>
      <c r="V41" s="6"/>
      <c r="W41" s="6"/>
      <c r="X41" s="6"/>
      <c r="Y41" s="6"/>
      <c r="Z41" s="6"/>
      <c r="AD41" s="5"/>
      <c r="AE41" s="5"/>
      <c r="AF41" s="6"/>
      <c r="AG41" s="6"/>
      <c r="AH41" s="6"/>
      <c r="AI41" s="6"/>
      <c r="AJ41" s="6"/>
      <c r="AK41" s="6"/>
      <c r="AL41" s="6"/>
      <c r="AM41" s="6"/>
      <c r="AN41" s="6"/>
      <c r="AO41" s="6"/>
    </row>
    <row r="42" spans="1:41" s="7" customFormat="1" ht="18" customHeight="1" x14ac:dyDescent="0.25">
      <c r="A42" s="14"/>
      <c r="B42" s="16"/>
      <c r="C42" s="15" t="s">
        <v>378</v>
      </c>
      <c r="D42" s="84"/>
      <c r="E42" s="84"/>
      <c r="F42" s="84"/>
      <c r="G42" s="85"/>
      <c r="H42" s="85"/>
      <c r="I42" s="85"/>
      <c r="J42" s="85"/>
      <c r="K42" s="85"/>
      <c r="L42" s="85"/>
      <c r="M42" s="17"/>
      <c r="N42" s="31"/>
      <c r="O42" s="141"/>
      <c r="P42" s="141"/>
      <c r="Q42" s="141"/>
      <c r="R42" s="27"/>
      <c r="S42" s="27"/>
      <c r="U42" s="6"/>
      <c r="V42" s="6"/>
      <c r="W42" s="6"/>
      <c r="X42" s="6"/>
      <c r="Y42" s="6"/>
      <c r="Z42" s="6"/>
      <c r="AD42" s="5"/>
      <c r="AE42" s="5"/>
      <c r="AF42" s="6"/>
      <c r="AG42" s="6"/>
      <c r="AH42" s="6"/>
      <c r="AI42" s="6"/>
      <c r="AJ42" s="6"/>
      <c r="AK42" s="6"/>
      <c r="AL42" s="6"/>
      <c r="AM42" s="6"/>
      <c r="AN42" s="6"/>
      <c r="AO42" s="6"/>
    </row>
    <row r="43" spans="1:41" s="7" customFormat="1" ht="18" customHeight="1" x14ac:dyDescent="0.25">
      <c r="A43" s="14"/>
      <c r="B43" s="16"/>
      <c r="C43" s="293" t="s">
        <v>1209</v>
      </c>
      <c r="D43" s="293"/>
      <c r="E43" s="293"/>
      <c r="F43" s="293"/>
      <c r="G43" s="293"/>
      <c r="H43" s="293"/>
      <c r="I43" s="293"/>
      <c r="J43" s="293"/>
      <c r="K43" s="293"/>
      <c r="L43" s="293"/>
      <c r="M43" s="17"/>
      <c r="N43" s="31"/>
      <c r="O43" s="141"/>
      <c r="P43" s="141"/>
      <c r="Q43" s="141"/>
      <c r="R43" s="27"/>
      <c r="S43" s="27"/>
      <c r="U43" s="6"/>
      <c r="V43" s="6"/>
      <c r="W43" s="6"/>
      <c r="X43" s="6"/>
      <c r="Y43" s="6"/>
      <c r="Z43" s="6"/>
      <c r="AD43" s="5"/>
      <c r="AE43" s="5"/>
      <c r="AF43" s="6"/>
      <c r="AG43" s="6"/>
      <c r="AH43" s="6"/>
      <c r="AI43" s="6"/>
      <c r="AJ43" s="6"/>
      <c r="AK43" s="6"/>
      <c r="AL43" s="6"/>
      <c r="AM43" s="6"/>
      <c r="AN43" s="6"/>
      <c r="AO43" s="6"/>
    </row>
    <row r="44" spans="1:41" s="7" customFormat="1" ht="9.9499999999999993" customHeight="1" x14ac:dyDescent="0.25">
      <c r="A44" s="14"/>
      <c r="B44" s="16"/>
      <c r="C44" s="15"/>
      <c r="D44" s="84"/>
      <c r="E44" s="84"/>
      <c r="F44" s="84"/>
      <c r="G44" s="85"/>
      <c r="H44" s="85"/>
      <c r="I44" s="85"/>
      <c r="J44" s="85"/>
      <c r="K44" s="85"/>
      <c r="L44" s="85"/>
      <c r="M44" s="17"/>
      <c r="N44" s="31"/>
      <c r="O44" s="141"/>
      <c r="P44" s="141"/>
      <c r="Q44" s="141"/>
      <c r="R44" s="27"/>
      <c r="S44" s="27"/>
      <c r="U44" s="6"/>
      <c r="V44" s="6"/>
      <c r="W44" s="6"/>
      <c r="X44" s="6"/>
      <c r="Y44" s="6"/>
      <c r="Z44" s="6"/>
      <c r="AD44" s="5"/>
      <c r="AE44" s="5"/>
      <c r="AF44" s="6"/>
      <c r="AG44" s="6"/>
      <c r="AH44" s="6"/>
      <c r="AI44" s="6"/>
      <c r="AJ44" s="6"/>
      <c r="AK44" s="6"/>
      <c r="AL44" s="6"/>
      <c r="AM44" s="6"/>
      <c r="AN44" s="6"/>
      <c r="AO44" s="6"/>
    </row>
    <row r="45" spans="1:41" s="7" customFormat="1" ht="18" customHeight="1" x14ac:dyDescent="0.25">
      <c r="A45" s="14"/>
      <c r="B45" s="379" t="s">
        <v>379</v>
      </c>
      <c r="C45" s="379" t="s">
        <v>380</v>
      </c>
      <c r="D45" s="379" t="s">
        <v>381</v>
      </c>
      <c r="E45" s="379" t="s">
        <v>382</v>
      </c>
      <c r="F45" s="381" t="s">
        <v>383</v>
      </c>
      <c r="G45" s="382" t="s">
        <v>384</v>
      </c>
      <c r="H45" s="383"/>
      <c r="I45" s="382" t="s">
        <v>370</v>
      </c>
      <c r="J45" s="383"/>
      <c r="K45" s="382" t="s">
        <v>386</v>
      </c>
      <c r="L45" s="383"/>
      <c r="M45" s="17"/>
      <c r="N45" s="31"/>
      <c r="P45" s="259"/>
      <c r="Q45" s="259"/>
      <c r="R45" s="308" t="s">
        <v>66</v>
      </c>
      <c r="S45" s="308"/>
      <c r="T45" s="308"/>
      <c r="U45" s="308"/>
      <c r="V45" s="308"/>
      <c r="W45" s="308"/>
      <c r="X45" s="6"/>
      <c r="Y45" s="6"/>
      <c r="Z45" s="6"/>
      <c r="AD45" s="5"/>
      <c r="AE45" s="5"/>
      <c r="AF45" s="6"/>
      <c r="AG45" s="6"/>
      <c r="AH45" s="6"/>
      <c r="AI45" s="6"/>
      <c r="AJ45" s="6"/>
      <c r="AK45" s="6"/>
      <c r="AL45" s="6"/>
      <c r="AM45" s="6"/>
      <c r="AN45" s="6"/>
      <c r="AO45" s="6"/>
    </row>
    <row r="46" spans="1:41" s="7" customFormat="1" ht="18" customHeight="1" x14ac:dyDescent="0.25">
      <c r="A46" s="14"/>
      <c r="B46" s="380"/>
      <c r="C46" s="380"/>
      <c r="D46" s="380"/>
      <c r="E46" s="380"/>
      <c r="F46" s="380"/>
      <c r="G46" s="156" t="s">
        <v>344</v>
      </c>
      <c r="H46" s="156" t="s">
        <v>385</v>
      </c>
      <c r="I46" s="156" t="s">
        <v>371</v>
      </c>
      <c r="J46" s="219" t="s">
        <v>1201</v>
      </c>
      <c r="K46" s="156" t="s">
        <v>387</v>
      </c>
      <c r="L46" s="219" t="s">
        <v>1201</v>
      </c>
      <c r="M46" s="17"/>
      <c r="N46" s="31"/>
      <c r="P46" s="259"/>
      <c r="Q46" s="259"/>
      <c r="R46" s="308" t="s">
        <v>262</v>
      </c>
      <c r="S46" s="308"/>
      <c r="T46" s="308" t="s">
        <v>67</v>
      </c>
      <c r="U46" s="308"/>
      <c r="V46" s="308" t="s">
        <v>68</v>
      </c>
      <c r="W46" s="308"/>
      <c r="X46" s="6"/>
      <c r="Y46" s="6"/>
      <c r="Z46" s="6"/>
      <c r="AD46" s="5"/>
      <c r="AE46" s="5"/>
      <c r="AF46" s="6"/>
      <c r="AG46" s="6"/>
      <c r="AH46" s="6"/>
      <c r="AI46" s="6"/>
      <c r="AJ46" s="6"/>
      <c r="AK46" s="6"/>
      <c r="AL46" s="6"/>
      <c r="AM46" s="6"/>
      <c r="AN46" s="6"/>
      <c r="AO46" s="6"/>
    </row>
    <row r="47" spans="1:41" s="7" customFormat="1" ht="18" customHeight="1" x14ac:dyDescent="0.25">
      <c r="A47" s="14"/>
      <c r="B47" s="21"/>
      <c r="C47" s="375" t="s">
        <v>388</v>
      </c>
      <c r="D47" s="376"/>
      <c r="E47" s="377"/>
      <c r="F47" s="175"/>
      <c r="G47" s="121"/>
      <c r="H47" s="121"/>
      <c r="I47" s="25"/>
      <c r="J47" s="25"/>
      <c r="K47" s="25"/>
      <c r="L47" s="25"/>
      <c r="M47" s="17"/>
      <c r="N47" s="31"/>
      <c r="O47" s="31"/>
      <c r="P47" s="31"/>
      <c r="Q47" s="31"/>
      <c r="R47" s="378">
        <f>COUNTIF($P48:PJ77,"&gt;=1")</f>
        <v>0</v>
      </c>
      <c r="S47" s="378"/>
      <c r="T47" s="378">
        <f>COUNTIF($P48:$P77,"&gt;=250")</f>
        <v>0</v>
      </c>
      <c r="U47" s="378"/>
      <c r="V47" s="378">
        <f>COUNTIF($P48:$P77,"&gt;=700")</f>
        <v>0</v>
      </c>
      <c r="W47" s="378"/>
      <c r="X47" s="6"/>
      <c r="Y47" s="6"/>
      <c r="Z47" s="6"/>
      <c r="AD47" s="5"/>
      <c r="AE47" s="5"/>
      <c r="AF47" s="6"/>
      <c r="AG47" s="6"/>
      <c r="AH47" s="6"/>
      <c r="AI47" s="6"/>
      <c r="AJ47" s="6"/>
      <c r="AK47" s="6"/>
      <c r="AL47" s="6"/>
      <c r="AM47" s="6"/>
      <c r="AN47" s="6"/>
      <c r="AO47" s="6"/>
    </row>
    <row r="48" spans="1:41" s="7" customFormat="1" ht="27.95" customHeight="1" x14ac:dyDescent="0.25">
      <c r="A48" s="14"/>
      <c r="B48" s="32">
        <v>1</v>
      </c>
      <c r="C48" s="171"/>
      <c r="D48" s="171"/>
      <c r="E48" s="171"/>
      <c r="F48" s="170"/>
      <c r="G48" s="121"/>
      <c r="H48" s="121"/>
      <c r="I48" s="25"/>
      <c r="J48" s="25"/>
      <c r="K48" s="25"/>
      <c r="L48" s="25"/>
      <c r="M48" s="17"/>
      <c r="N48" s="31"/>
      <c r="O48" s="173"/>
      <c r="P48" s="355">
        <f>IF(I48&gt;=J48,I48,J48)</f>
        <v>0</v>
      </c>
      <c r="Q48" s="355"/>
      <c r="R48" s="373"/>
      <c r="S48" s="373"/>
      <c r="T48" s="259"/>
      <c r="U48" s="258"/>
      <c r="V48" s="258"/>
      <c r="W48" s="258"/>
      <c r="X48" s="6"/>
      <c r="Y48" s="6"/>
      <c r="Z48" s="6"/>
      <c r="AD48" s="5"/>
      <c r="AE48" s="5"/>
      <c r="AF48" s="6"/>
      <c r="AG48" s="6"/>
      <c r="AH48" s="6"/>
      <c r="AI48" s="6"/>
      <c r="AJ48" s="6"/>
      <c r="AK48" s="6"/>
      <c r="AL48" s="6"/>
      <c r="AM48" s="6"/>
      <c r="AN48" s="6"/>
      <c r="AO48" s="6"/>
    </row>
    <row r="49" spans="1:41" s="7" customFormat="1" ht="27.95" customHeight="1" x14ac:dyDescent="0.25">
      <c r="A49" s="14"/>
      <c r="B49" s="32">
        <v>2</v>
      </c>
      <c r="C49" s="171"/>
      <c r="D49" s="171"/>
      <c r="E49" s="171"/>
      <c r="F49" s="170"/>
      <c r="G49" s="121"/>
      <c r="H49" s="121"/>
      <c r="I49" s="25"/>
      <c r="J49" s="25"/>
      <c r="K49" s="25"/>
      <c r="L49" s="25"/>
      <c r="M49" s="17"/>
      <c r="N49" s="31"/>
      <c r="O49" s="173"/>
      <c r="P49" s="355">
        <f t="shared" ref="P49:P77" si="11">IF(I49&gt;=J49,I49,J49)</f>
        <v>0</v>
      </c>
      <c r="Q49" s="355"/>
      <c r="R49" s="373"/>
      <c r="S49" s="373"/>
      <c r="T49" s="259"/>
      <c r="U49" s="258"/>
      <c r="V49" s="258"/>
      <c r="W49" s="258"/>
      <c r="X49" s="6"/>
      <c r="Y49" s="6"/>
      <c r="Z49" s="6"/>
      <c r="AD49" s="5"/>
      <c r="AE49" s="5"/>
      <c r="AF49" s="6"/>
      <c r="AG49" s="6"/>
      <c r="AH49" s="6"/>
      <c r="AI49" s="6"/>
      <c r="AJ49" s="6"/>
      <c r="AK49" s="6"/>
      <c r="AL49" s="6"/>
      <c r="AM49" s="6"/>
      <c r="AN49" s="6"/>
      <c r="AO49" s="6"/>
    </row>
    <row r="50" spans="1:41" s="7" customFormat="1" ht="27.95" customHeight="1" x14ac:dyDescent="0.25">
      <c r="A50" s="14"/>
      <c r="B50" s="32">
        <v>3</v>
      </c>
      <c r="C50" s="171"/>
      <c r="D50" s="171"/>
      <c r="E50" s="171"/>
      <c r="F50" s="170"/>
      <c r="G50" s="121"/>
      <c r="H50" s="121"/>
      <c r="I50" s="25"/>
      <c r="J50" s="25"/>
      <c r="K50" s="25"/>
      <c r="L50" s="25"/>
      <c r="M50" s="17"/>
      <c r="N50" s="31"/>
      <c r="O50" s="173"/>
      <c r="P50" s="355">
        <f t="shared" si="11"/>
        <v>0</v>
      </c>
      <c r="Q50" s="355"/>
      <c r="R50" s="373"/>
      <c r="S50" s="373"/>
      <c r="T50" s="259"/>
      <c r="U50" s="258"/>
      <c r="V50" s="258"/>
      <c r="W50" s="258"/>
      <c r="X50" s="6"/>
      <c r="Y50" s="6"/>
      <c r="Z50" s="6"/>
      <c r="AD50" s="5"/>
      <c r="AE50" s="5"/>
      <c r="AF50" s="6"/>
      <c r="AG50" s="6"/>
      <c r="AH50" s="6"/>
      <c r="AI50" s="6"/>
      <c r="AJ50" s="6"/>
      <c r="AK50" s="6"/>
      <c r="AL50" s="6"/>
      <c r="AM50" s="6"/>
      <c r="AN50" s="6"/>
      <c r="AO50" s="6"/>
    </row>
    <row r="51" spans="1:41" s="7" customFormat="1" ht="27.95" customHeight="1" x14ac:dyDescent="0.25">
      <c r="A51" s="14"/>
      <c r="B51" s="32">
        <v>4</v>
      </c>
      <c r="C51" s="171"/>
      <c r="D51" s="171"/>
      <c r="E51" s="171"/>
      <c r="F51" s="170"/>
      <c r="G51" s="121"/>
      <c r="H51" s="121"/>
      <c r="I51" s="25"/>
      <c r="J51" s="25"/>
      <c r="K51" s="25"/>
      <c r="L51" s="25"/>
      <c r="M51" s="17"/>
      <c r="N51" s="31"/>
      <c r="O51" s="173"/>
      <c r="P51" s="355">
        <f t="shared" si="11"/>
        <v>0</v>
      </c>
      <c r="Q51" s="355"/>
      <c r="R51" s="373"/>
      <c r="S51" s="373"/>
      <c r="T51" s="259"/>
      <c r="U51" s="258"/>
      <c r="V51" s="258"/>
      <c r="W51" s="258"/>
      <c r="X51" s="6"/>
      <c r="Y51" s="6"/>
      <c r="Z51" s="6"/>
      <c r="AD51" s="5"/>
      <c r="AE51" s="5"/>
      <c r="AF51" s="6"/>
      <c r="AG51" s="6"/>
      <c r="AH51" s="6"/>
      <c r="AI51" s="6"/>
      <c r="AJ51" s="6"/>
      <c r="AK51" s="6"/>
      <c r="AL51" s="6"/>
      <c r="AM51" s="6"/>
      <c r="AN51" s="6"/>
      <c r="AO51" s="6"/>
    </row>
    <row r="52" spans="1:41" s="7" customFormat="1" ht="27.95" customHeight="1" x14ac:dyDescent="0.25">
      <c r="A52" s="14"/>
      <c r="B52" s="32">
        <v>5</v>
      </c>
      <c r="C52" s="171"/>
      <c r="D52" s="171"/>
      <c r="E52" s="171"/>
      <c r="F52" s="170"/>
      <c r="G52" s="121"/>
      <c r="H52" s="121"/>
      <c r="I52" s="25"/>
      <c r="J52" s="25"/>
      <c r="K52" s="25"/>
      <c r="L52" s="25"/>
      <c r="M52" s="17"/>
      <c r="N52" s="31"/>
      <c r="O52" s="173"/>
      <c r="P52" s="355">
        <f t="shared" si="11"/>
        <v>0</v>
      </c>
      <c r="Q52" s="355"/>
      <c r="R52" s="373"/>
      <c r="S52" s="373"/>
      <c r="T52" s="259"/>
      <c r="U52" s="258"/>
      <c r="V52" s="258"/>
      <c r="W52" s="258"/>
      <c r="X52" s="6"/>
      <c r="Y52" s="6"/>
      <c r="Z52" s="6"/>
      <c r="AD52" s="5"/>
      <c r="AE52" s="5"/>
      <c r="AF52" s="6"/>
      <c r="AG52" s="6"/>
      <c r="AH52" s="6"/>
      <c r="AI52" s="6"/>
      <c r="AJ52" s="6"/>
      <c r="AK52" s="6"/>
      <c r="AL52" s="6"/>
      <c r="AM52" s="6"/>
      <c r="AN52" s="6"/>
      <c r="AO52" s="6"/>
    </row>
    <row r="53" spans="1:41" s="7" customFormat="1" ht="27.95" customHeight="1" x14ac:dyDescent="0.25">
      <c r="A53" s="14"/>
      <c r="B53" s="32">
        <v>6</v>
      </c>
      <c r="C53" s="171"/>
      <c r="D53" s="171"/>
      <c r="E53" s="171"/>
      <c r="F53" s="170"/>
      <c r="G53" s="121"/>
      <c r="H53" s="121"/>
      <c r="I53" s="25"/>
      <c r="J53" s="25"/>
      <c r="K53" s="25"/>
      <c r="L53" s="25"/>
      <c r="M53" s="17"/>
      <c r="N53" s="31"/>
      <c r="O53" s="173"/>
      <c r="P53" s="355">
        <f t="shared" si="11"/>
        <v>0</v>
      </c>
      <c r="Q53" s="355"/>
      <c r="R53" s="373"/>
      <c r="S53" s="373"/>
      <c r="T53" s="259"/>
      <c r="U53" s="258"/>
      <c r="V53" s="258"/>
      <c r="W53" s="258"/>
      <c r="X53" s="6"/>
      <c r="Y53" s="6"/>
      <c r="Z53" s="6"/>
      <c r="AD53" s="5"/>
      <c r="AE53" s="5"/>
      <c r="AF53" s="6"/>
      <c r="AG53" s="6"/>
      <c r="AH53" s="6"/>
      <c r="AI53" s="6"/>
      <c r="AJ53" s="6"/>
      <c r="AK53" s="6"/>
      <c r="AL53" s="6"/>
      <c r="AM53" s="6"/>
      <c r="AN53" s="6"/>
      <c r="AO53" s="6"/>
    </row>
    <row r="54" spans="1:41" s="7" customFormat="1" ht="27.95" customHeight="1" x14ac:dyDescent="0.25">
      <c r="A54" s="14"/>
      <c r="B54" s="32">
        <v>7</v>
      </c>
      <c r="C54" s="171"/>
      <c r="D54" s="171"/>
      <c r="E54" s="171"/>
      <c r="F54" s="170"/>
      <c r="G54" s="121"/>
      <c r="H54" s="121"/>
      <c r="I54" s="25"/>
      <c r="J54" s="25"/>
      <c r="K54" s="25"/>
      <c r="L54" s="25"/>
      <c r="M54" s="17"/>
      <c r="N54" s="31"/>
      <c r="O54" s="173"/>
      <c r="P54" s="355">
        <f t="shared" si="11"/>
        <v>0</v>
      </c>
      <c r="Q54" s="355"/>
      <c r="R54" s="373"/>
      <c r="S54" s="373"/>
      <c r="T54" s="259"/>
      <c r="U54" s="258"/>
      <c r="V54" s="258"/>
      <c r="W54" s="258"/>
      <c r="X54" s="6"/>
      <c r="Y54" s="6"/>
      <c r="Z54" s="6"/>
      <c r="AD54" s="5"/>
      <c r="AE54" s="5"/>
      <c r="AF54" s="6"/>
      <c r="AG54" s="6"/>
      <c r="AH54" s="6"/>
      <c r="AI54" s="6"/>
      <c r="AJ54" s="6"/>
      <c r="AK54" s="6"/>
      <c r="AL54" s="6"/>
      <c r="AM54" s="6"/>
      <c r="AN54" s="6"/>
      <c r="AO54" s="6"/>
    </row>
    <row r="55" spans="1:41" s="7" customFormat="1" ht="27.95" customHeight="1" x14ac:dyDescent="0.25">
      <c r="A55" s="14"/>
      <c r="B55" s="32">
        <v>8</v>
      </c>
      <c r="C55" s="171"/>
      <c r="D55" s="171"/>
      <c r="E55" s="171"/>
      <c r="F55" s="170"/>
      <c r="G55" s="121"/>
      <c r="H55" s="121"/>
      <c r="I55" s="25"/>
      <c r="J55" s="25"/>
      <c r="K55" s="25"/>
      <c r="L55" s="25"/>
      <c r="M55" s="17"/>
      <c r="N55" s="31"/>
      <c r="O55" s="173"/>
      <c r="P55" s="355">
        <f t="shared" si="11"/>
        <v>0</v>
      </c>
      <c r="Q55" s="355"/>
      <c r="R55" s="373"/>
      <c r="S55" s="373"/>
      <c r="T55" s="259"/>
      <c r="U55" s="258"/>
      <c r="V55" s="258"/>
      <c r="W55" s="258"/>
      <c r="X55" s="6"/>
      <c r="Y55" s="6"/>
      <c r="Z55" s="6"/>
      <c r="AD55" s="5"/>
      <c r="AE55" s="5"/>
      <c r="AF55" s="6"/>
      <c r="AG55" s="6"/>
      <c r="AH55" s="6"/>
      <c r="AI55" s="6"/>
      <c r="AJ55" s="6"/>
      <c r="AK55" s="6"/>
      <c r="AL55" s="6"/>
      <c r="AM55" s="6"/>
      <c r="AN55" s="6"/>
      <c r="AO55" s="6"/>
    </row>
    <row r="56" spans="1:41" s="7" customFormat="1" ht="27.95" customHeight="1" x14ac:dyDescent="0.25">
      <c r="A56" s="14"/>
      <c r="B56" s="32">
        <v>9</v>
      </c>
      <c r="C56" s="171"/>
      <c r="D56" s="171"/>
      <c r="E56" s="171"/>
      <c r="F56" s="170"/>
      <c r="G56" s="121"/>
      <c r="H56" s="121"/>
      <c r="I56" s="25"/>
      <c r="J56" s="25"/>
      <c r="K56" s="25"/>
      <c r="L56" s="25"/>
      <c r="M56" s="17"/>
      <c r="N56" s="31"/>
      <c r="O56" s="173"/>
      <c r="P56" s="355">
        <f t="shared" si="11"/>
        <v>0</v>
      </c>
      <c r="Q56" s="355"/>
      <c r="R56" s="373"/>
      <c r="S56" s="373"/>
      <c r="T56" s="259"/>
      <c r="U56" s="258"/>
      <c r="V56" s="258"/>
      <c r="W56" s="258"/>
      <c r="X56" s="6"/>
      <c r="Y56" s="6"/>
      <c r="Z56" s="6"/>
      <c r="AD56" s="5"/>
      <c r="AE56" s="5"/>
      <c r="AF56" s="6"/>
      <c r="AG56" s="6"/>
      <c r="AH56" s="6"/>
      <c r="AI56" s="6"/>
      <c r="AJ56" s="6"/>
      <c r="AK56" s="6"/>
      <c r="AL56" s="6"/>
      <c r="AM56" s="6"/>
      <c r="AN56" s="6"/>
      <c r="AO56" s="6"/>
    </row>
    <row r="57" spans="1:41" s="7" customFormat="1" ht="27.95" customHeight="1" x14ac:dyDescent="0.25">
      <c r="A57" s="14"/>
      <c r="B57" s="32">
        <v>10</v>
      </c>
      <c r="C57" s="171"/>
      <c r="D57" s="171"/>
      <c r="E57" s="171"/>
      <c r="F57" s="170"/>
      <c r="G57" s="121"/>
      <c r="H57" s="121"/>
      <c r="I57" s="25"/>
      <c r="J57" s="25"/>
      <c r="K57" s="25"/>
      <c r="L57" s="25"/>
      <c r="M57" s="17"/>
      <c r="N57" s="31"/>
      <c r="O57" s="173"/>
      <c r="P57" s="355">
        <f t="shared" si="11"/>
        <v>0</v>
      </c>
      <c r="Q57" s="355"/>
      <c r="R57" s="373"/>
      <c r="S57" s="373"/>
      <c r="T57" s="259"/>
      <c r="U57" s="258"/>
      <c r="V57" s="258"/>
      <c r="W57" s="258"/>
      <c r="X57" s="6"/>
      <c r="Y57" s="6"/>
      <c r="Z57" s="6"/>
      <c r="AD57" s="5"/>
      <c r="AE57" s="5"/>
      <c r="AF57" s="6"/>
      <c r="AG57" s="6"/>
      <c r="AH57" s="6"/>
      <c r="AI57" s="6"/>
      <c r="AJ57" s="6"/>
      <c r="AK57" s="6"/>
      <c r="AL57" s="6"/>
      <c r="AM57" s="6"/>
      <c r="AN57" s="6"/>
      <c r="AO57" s="6"/>
    </row>
    <row r="58" spans="1:41" s="7" customFormat="1" ht="27.95" customHeight="1" x14ac:dyDescent="0.25">
      <c r="A58" s="14"/>
      <c r="B58" s="32">
        <v>11</v>
      </c>
      <c r="C58" s="171"/>
      <c r="D58" s="171"/>
      <c r="E58" s="171"/>
      <c r="F58" s="170"/>
      <c r="G58" s="121"/>
      <c r="H58" s="121"/>
      <c r="I58" s="25"/>
      <c r="J58" s="25"/>
      <c r="K58" s="25"/>
      <c r="L58" s="25"/>
      <c r="M58" s="17"/>
      <c r="N58" s="31"/>
      <c r="O58" s="173"/>
      <c r="P58" s="355">
        <f t="shared" si="11"/>
        <v>0</v>
      </c>
      <c r="Q58" s="355"/>
      <c r="R58" s="373"/>
      <c r="S58" s="373"/>
      <c r="T58" s="259"/>
      <c r="U58" s="258"/>
      <c r="V58" s="258"/>
      <c r="W58" s="258"/>
      <c r="X58" s="6"/>
      <c r="Y58" s="6"/>
      <c r="Z58" s="6"/>
      <c r="AD58" s="5"/>
      <c r="AE58" s="5"/>
      <c r="AF58" s="6"/>
      <c r="AG58" s="6"/>
      <c r="AH58" s="6"/>
      <c r="AI58" s="6"/>
      <c r="AJ58" s="6"/>
      <c r="AK58" s="6"/>
      <c r="AL58" s="6"/>
      <c r="AM58" s="6"/>
      <c r="AN58" s="6"/>
      <c r="AO58" s="6"/>
    </row>
    <row r="59" spans="1:41" s="7" customFormat="1" ht="27.95" customHeight="1" x14ac:dyDescent="0.25">
      <c r="A59" s="14"/>
      <c r="B59" s="32">
        <v>12</v>
      </c>
      <c r="C59" s="171"/>
      <c r="D59" s="171"/>
      <c r="E59" s="171"/>
      <c r="F59" s="170"/>
      <c r="G59" s="121"/>
      <c r="H59" s="121"/>
      <c r="I59" s="25"/>
      <c r="J59" s="25"/>
      <c r="K59" s="25"/>
      <c r="L59" s="25"/>
      <c r="M59" s="17"/>
      <c r="N59" s="31"/>
      <c r="O59" s="173"/>
      <c r="P59" s="355">
        <f t="shared" si="11"/>
        <v>0</v>
      </c>
      <c r="Q59" s="355"/>
      <c r="R59" s="373"/>
      <c r="S59" s="373"/>
      <c r="T59" s="259"/>
      <c r="U59" s="258"/>
      <c r="V59" s="258"/>
      <c r="W59" s="258"/>
      <c r="X59" s="6"/>
      <c r="Y59" s="6"/>
      <c r="Z59" s="6"/>
      <c r="AD59" s="5"/>
      <c r="AE59" s="5"/>
      <c r="AF59" s="6"/>
      <c r="AG59" s="6"/>
      <c r="AH59" s="6"/>
      <c r="AI59" s="6"/>
      <c r="AJ59" s="6"/>
      <c r="AK59" s="6"/>
      <c r="AL59" s="6"/>
      <c r="AM59" s="6"/>
      <c r="AN59" s="6"/>
      <c r="AO59" s="6"/>
    </row>
    <row r="60" spans="1:41" s="7" customFormat="1" ht="27.95" customHeight="1" x14ac:dyDescent="0.25">
      <c r="A60" s="14"/>
      <c r="B60" s="32">
        <v>13</v>
      </c>
      <c r="C60" s="171"/>
      <c r="D60" s="171"/>
      <c r="E60" s="171"/>
      <c r="F60" s="170"/>
      <c r="G60" s="121"/>
      <c r="H60" s="121"/>
      <c r="I60" s="25"/>
      <c r="J60" s="25"/>
      <c r="K60" s="25"/>
      <c r="L60" s="25"/>
      <c r="M60" s="17"/>
      <c r="N60" s="31"/>
      <c r="O60" s="173"/>
      <c r="P60" s="355">
        <f t="shared" si="11"/>
        <v>0</v>
      </c>
      <c r="Q60" s="355"/>
      <c r="R60" s="373"/>
      <c r="S60" s="373"/>
      <c r="T60" s="259"/>
      <c r="U60" s="258"/>
      <c r="V60" s="258"/>
      <c r="W60" s="258"/>
      <c r="X60" s="6"/>
      <c r="Y60" s="6"/>
      <c r="Z60" s="6"/>
      <c r="AD60" s="5"/>
      <c r="AE60" s="5"/>
      <c r="AF60" s="6"/>
      <c r="AG60" s="6"/>
      <c r="AH60" s="6"/>
      <c r="AI60" s="6"/>
      <c r="AJ60" s="6"/>
      <c r="AK60" s="6"/>
      <c r="AL60" s="6"/>
      <c r="AM60" s="6"/>
      <c r="AN60" s="6"/>
      <c r="AO60" s="6"/>
    </row>
    <row r="61" spans="1:41" s="7" customFormat="1" ht="27.95" customHeight="1" x14ac:dyDescent="0.25">
      <c r="A61" s="14"/>
      <c r="B61" s="32">
        <v>14</v>
      </c>
      <c r="C61" s="171"/>
      <c r="D61" s="171"/>
      <c r="E61" s="171"/>
      <c r="F61" s="170"/>
      <c r="G61" s="121"/>
      <c r="H61" s="121"/>
      <c r="I61" s="25"/>
      <c r="J61" s="25"/>
      <c r="K61" s="25"/>
      <c r="L61" s="25"/>
      <c r="M61" s="17"/>
      <c r="N61" s="31"/>
      <c r="O61" s="173"/>
      <c r="P61" s="355">
        <f t="shared" si="11"/>
        <v>0</v>
      </c>
      <c r="Q61" s="355"/>
      <c r="R61" s="373"/>
      <c r="S61" s="373"/>
      <c r="T61" s="259"/>
      <c r="U61" s="258"/>
      <c r="V61" s="258"/>
      <c r="W61" s="258"/>
      <c r="X61" s="6"/>
      <c r="Y61" s="6"/>
      <c r="Z61" s="6"/>
      <c r="AD61" s="5"/>
      <c r="AE61" s="5"/>
      <c r="AF61" s="6"/>
      <c r="AG61" s="6"/>
      <c r="AH61" s="6"/>
      <c r="AI61" s="6"/>
      <c r="AJ61" s="6"/>
      <c r="AK61" s="6"/>
      <c r="AL61" s="6"/>
      <c r="AM61" s="6"/>
      <c r="AN61" s="6"/>
      <c r="AO61" s="6"/>
    </row>
    <row r="62" spans="1:41" s="7" customFormat="1" ht="27.95" customHeight="1" x14ac:dyDescent="0.25">
      <c r="A62" s="14"/>
      <c r="B62" s="32">
        <v>15</v>
      </c>
      <c r="C62" s="171"/>
      <c r="D62" s="171"/>
      <c r="E62" s="171"/>
      <c r="F62" s="170"/>
      <c r="G62" s="121"/>
      <c r="H62" s="121"/>
      <c r="I62" s="25"/>
      <c r="J62" s="25"/>
      <c r="K62" s="25"/>
      <c r="L62" s="25"/>
      <c r="M62" s="17"/>
      <c r="N62" s="31"/>
      <c r="O62" s="173"/>
      <c r="P62" s="355">
        <f t="shared" si="11"/>
        <v>0</v>
      </c>
      <c r="Q62" s="355"/>
      <c r="R62" s="373"/>
      <c r="S62" s="373"/>
      <c r="T62" s="259"/>
      <c r="U62" s="258"/>
      <c r="V62" s="258"/>
      <c r="W62" s="258"/>
      <c r="X62" s="6"/>
      <c r="Y62" s="6"/>
      <c r="Z62" s="6"/>
      <c r="AD62" s="5"/>
      <c r="AE62" s="5"/>
      <c r="AF62" s="6"/>
      <c r="AG62" s="6"/>
      <c r="AH62" s="6"/>
      <c r="AI62" s="6"/>
      <c r="AJ62" s="6"/>
      <c r="AK62" s="6"/>
      <c r="AL62" s="6"/>
      <c r="AM62" s="6"/>
      <c r="AN62" s="6"/>
      <c r="AO62" s="6"/>
    </row>
    <row r="63" spans="1:41" s="7" customFormat="1" ht="27.95" customHeight="1" x14ac:dyDescent="0.25">
      <c r="A63" s="14"/>
      <c r="B63" s="32">
        <v>16</v>
      </c>
      <c r="C63" s="171"/>
      <c r="D63" s="171"/>
      <c r="E63" s="171"/>
      <c r="F63" s="170"/>
      <c r="G63" s="121"/>
      <c r="H63" s="121"/>
      <c r="I63" s="25"/>
      <c r="J63" s="25"/>
      <c r="K63" s="25"/>
      <c r="L63" s="25"/>
      <c r="M63" s="17"/>
      <c r="N63" s="31"/>
      <c r="O63" s="173"/>
      <c r="P63" s="355">
        <f t="shared" si="11"/>
        <v>0</v>
      </c>
      <c r="Q63" s="355"/>
      <c r="R63" s="373"/>
      <c r="S63" s="373"/>
      <c r="T63" s="259"/>
      <c r="U63" s="258"/>
      <c r="V63" s="258"/>
      <c r="W63" s="258"/>
      <c r="X63" s="6"/>
      <c r="Y63" s="6"/>
      <c r="Z63" s="6"/>
      <c r="AD63" s="5"/>
      <c r="AE63" s="5"/>
      <c r="AF63" s="6"/>
      <c r="AG63" s="6"/>
      <c r="AH63" s="6"/>
      <c r="AI63" s="6"/>
      <c r="AJ63" s="6"/>
      <c r="AK63" s="6"/>
      <c r="AL63" s="6"/>
      <c r="AM63" s="6"/>
      <c r="AN63" s="6"/>
      <c r="AO63" s="6"/>
    </row>
    <row r="64" spans="1:41" s="7" customFormat="1" ht="27.95" customHeight="1" x14ac:dyDescent="0.25">
      <c r="A64" s="14"/>
      <c r="B64" s="32">
        <v>17</v>
      </c>
      <c r="C64" s="171"/>
      <c r="D64" s="171"/>
      <c r="E64" s="171"/>
      <c r="F64" s="170"/>
      <c r="G64" s="121"/>
      <c r="H64" s="121"/>
      <c r="I64" s="25"/>
      <c r="J64" s="25"/>
      <c r="K64" s="25"/>
      <c r="L64" s="25"/>
      <c r="M64" s="17"/>
      <c r="N64" s="31"/>
      <c r="O64" s="173"/>
      <c r="P64" s="355">
        <f t="shared" si="11"/>
        <v>0</v>
      </c>
      <c r="Q64" s="355"/>
      <c r="R64" s="373"/>
      <c r="S64" s="373"/>
      <c r="T64" s="259"/>
      <c r="U64" s="258"/>
      <c r="V64" s="258"/>
      <c r="W64" s="258"/>
      <c r="X64" s="6"/>
      <c r="Y64" s="6"/>
      <c r="Z64" s="6"/>
      <c r="AD64" s="5"/>
      <c r="AE64" s="5"/>
      <c r="AF64" s="6"/>
      <c r="AG64" s="6"/>
      <c r="AH64" s="6"/>
      <c r="AI64" s="6"/>
      <c r="AJ64" s="6"/>
      <c r="AK64" s="6"/>
      <c r="AL64" s="6"/>
      <c r="AM64" s="6"/>
      <c r="AN64" s="6"/>
      <c r="AO64" s="6"/>
    </row>
    <row r="65" spans="1:41" s="7" customFormat="1" ht="27.95" customHeight="1" x14ac:dyDescent="0.25">
      <c r="A65" s="14"/>
      <c r="B65" s="32">
        <v>18</v>
      </c>
      <c r="C65" s="171"/>
      <c r="D65" s="171"/>
      <c r="E65" s="171"/>
      <c r="F65" s="170"/>
      <c r="G65" s="121"/>
      <c r="H65" s="121"/>
      <c r="I65" s="25"/>
      <c r="J65" s="25"/>
      <c r="K65" s="25"/>
      <c r="L65" s="25"/>
      <c r="M65" s="17"/>
      <c r="N65" s="31"/>
      <c r="O65" s="173"/>
      <c r="P65" s="355">
        <f t="shared" si="11"/>
        <v>0</v>
      </c>
      <c r="Q65" s="355"/>
      <c r="R65" s="373"/>
      <c r="S65" s="373"/>
      <c r="T65" s="259"/>
      <c r="U65" s="258"/>
      <c r="V65" s="258"/>
      <c r="W65" s="258"/>
      <c r="X65" s="6"/>
      <c r="Y65" s="6"/>
      <c r="Z65" s="6"/>
      <c r="AD65" s="5"/>
      <c r="AE65" s="5"/>
      <c r="AF65" s="6"/>
      <c r="AG65" s="6"/>
      <c r="AH65" s="6"/>
      <c r="AI65" s="6"/>
      <c r="AJ65" s="6"/>
      <c r="AK65" s="6"/>
      <c r="AL65" s="6"/>
      <c r="AM65" s="6"/>
      <c r="AN65" s="6"/>
      <c r="AO65" s="6"/>
    </row>
    <row r="66" spans="1:41" s="7" customFormat="1" ht="27.95" customHeight="1" x14ac:dyDescent="0.25">
      <c r="A66" s="14"/>
      <c r="B66" s="32">
        <v>19</v>
      </c>
      <c r="C66" s="171"/>
      <c r="D66" s="171"/>
      <c r="E66" s="171"/>
      <c r="F66" s="170"/>
      <c r="G66" s="121"/>
      <c r="H66" s="121"/>
      <c r="I66" s="25"/>
      <c r="J66" s="25"/>
      <c r="K66" s="25"/>
      <c r="L66" s="25"/>
      <c r="M66" s="17"/>
      <c r="N66" s="31"/>
      <c r="O66" s="173"/>
      <c r="P66" s="355">
        <f t="shared" si="11"/>
        <v>0</v>
      </c>
      <c r="Q66" s="355"/>
      <c r="R66" s="373"/>
      <c r="S66" s="373"/>
      <c r="T66" s="259"/>
      <c r="U66" s="258"/>
      <c r="V66" s="258"/>
      <c r="W66" s="258"/>
      <c r="X66" s="6"/>
      <c r="Y66" s="6"/>
      <c r="Z66" s="6"/>
      <c r="AD66" s="5"/>
      <c r="AE66" s="5"/>
      <c r="AF66" s="6"/>
      <c r="AG66" s="6"/>
      <c r="AH66" s="6"/>
      <c r="AI66" s="6"/>
      <c r="AJ66" s="6"/>
      <c r="AK66" s="6"/>
      <c r="AL66" s="6"/>
      <c r="AM66" s="6"/>
      <c r="AN66" s="6"/>
      <c r="AO66" s="6"/>
    </row>
    <row r="67" spans="1:41" s="7" customFormat="1" ht="27.95" customHeight="1" x14ac:dyDescent="0.25">
      <c r="A67" s="14"/>
      <c r="B67" s="32">
        <v>20</v>
      </c>
      <c r="C67" s="171"/>
      <c r="D67" s="171"/>
      <c r="E67" s="171"/>
      <c r="F67" s="170"/>
      <c r="G67" s="121"/>
      <c r="H67" s="121"/>
      <c r="I67" s="25"/>
      <c r="J67" s="25"/>
      <c r="K67" s="25"/>
      <c r="L67" s="25"/>
      <c r="M67" s="17"/>
      <c r="N67" s="31"/>
      <c r="O67" s="173"/>
      <c r="P67" s="355">
        <f t="shared" si="11"/>
        <v>0</v>
      </c>
      <c r="Q67" s="355"/>
      <c r="R67" s="373"/>
      <c r="S67" s="373"/>
      <c r="T67" s="259"/>
      <c r="U67" s="258"/>
      <c r="V67" s="258"/>
      <c r="W67" s="258"/>
      <c r="X67" s="6"/>
      <c r="Y67" s="6"/>
      <c r="Z67" s="6"/>
      <c r="AD67" s="5"/>
      <c r="AE67" s="5"/>
      <c r="AF67" s="6"/>
      <c r="AG67" s="6"/>
      <c r="AH67" s="6"/>
      <c r="AI67" s="6"/>
      <c r="AJ67" s="6"/>
      <c r="AK67" s="6"/>
      <c r="AL67" s="6"/>
      <c r="AM67" s="6"/>
      <c r="AN67" s="6"/>
      <c r="AO67" s="6"/>
    </row>
    <row r="68" spans="1:41" s="7" customFormat="1" ht="27.95" customHeight="1" x14ac:dyDescent="0.25">
      <c r="A68" s="14"/>
      <c r="B68" s="32">
        <v>21</v>
      </c>
      <c r="C68" s="171"/>
      <c r="D68" s="171"/>
      <c r="E68" s="171"/>
      <c r="F68" s="170"/>
      <c r="G68" s="121"/>
      <c r="H68" s="121"/>
      <c r="I68" s="25"/>
      <c r="J68" s="25"/>
      <c r="K68" s="25"/>
      <c r="L68" s="25"/>
      <c r="M68" s="17"/>
      <c r="N68" s="31"/>
      <c r="O68" s="173"/>
      <c r="P68" s="355">
        <f t="shared" si="11"/>
        <v>0</v>
      </c>
      <c r="Q68" s="355"/>
      <c r="R68" s="373"/>
      <c r="S68" s="373"/>
      <c r="T68" s="259"/>
      <c r="U68" s="258"/>
      <c r="V68" s="258"/>
      <c r="W68" s="258"/>
      <c r="X68" s="6"/>
      <c r="Y68" s="6"/>
      <c r="Z68" s="6"/>
      <c r="AD68" s="5"/>
      <c r="AE68" s="5"/>
      <c r="AF68" s="6"/>
      <c r="AG68" s="6"/>
      <c r="AH68" s="6"/>
      <c r="AI68" s="6"/>
      <c r="AJ68" s="6"/>
      <c r="AK68" s="6"/>
      <c r="AL68" s="6"/>
      <c r="AM68" s="6"/>
      <c r="AN68" s="6"/>
      <c r="AO68" s="6"/>
    </row>
    <row r="69" spans="1:41" s="7" customFormat="1" ht="27.95" customHeight="1" x14ac:dyDescent="0.25">
      <c r="A69" s="14"/>
      <c r="B69" s="32">
        <v>22</v>
      </c>
      <c r="C69" s="171"/>
      <c r="D69" s="171"/>
      <c r="E69" s="171"/>
      <c r="F69" s="170"/>
      <c r="G69" s="121"/>
      <c r="H69" s="121"/>
      <c r="I69" s="25"/>
      <c r="J69" s="25"/>
      <c r="K69" s="25"/>
      <c r="L69" s="25"/>
      <c r="M69" s="17"/>
      <c r="N69" s="31"/>
      <c r="O69" s="173"/>
      <c r="P69" s="355">
        <f t="shared" si="11"/>
        <v>0</v>
      </c>
      <c r="Q69" s="355"/>
      <c r="R69" s="373"/>
      <c r="S69" s="373"/>
      <c r="T69" s="259"/>
      <c r="U69" s="258"/>
      <c r="V69" s="258"/>
      <c r="W69" s="258"/>
      <c r="X69" s="6"/>
      <c r="Y69" s="6"/>
      <c r="Z69" s="6"/>
      <c r="AD69" s="5"/>
      <c r="AE69" s="5"/>
      <c r="AF69" s="6"/>
      <c r="AG69" s="6"/>
      <c r="AH69" s="6"/>
      <c r="AI69" s="6"/>
      <c r="AJ69" s="6"/>
      <c r="AK69" s="6"/>
      <c r="AL69" s="6"/>
      <c r="AM69" s="6"/>
      <c r="AN69" s="6"/>
      <c r="AO69" s="6"/>
    </row>
    <row r="70" spans="1:41" s="7" customFormat="1" ht="27.95" customHeight="1" x14ac:dyDescent="0.25">
      <c r="A70" s="14"/>
      <c r="B70" s="32">
        <v>23</v>
      </c>
      <c r="C70" s="171"/>
      <c r="D70" s="171"/>
      <c r="E70" s="171"/>
      <c r="F70" s="170"/>
      <c r="G70" s="121"/>
      <c r="H70" s="121"/>
      <c r="I70" s="25"/>
      <c r="J70" s="25"/>
      <c r="K70" s="25"/>
      <c r="L70" s="25"/>
      <c r="M70" s="17"/>
      <c r="N70" s="31"/>
      <c r="O70" s="173"/>
      <c r="P70" s="355">
        <f t="shared" si="11"/>
        <v>0</v>
      </c>
      <c r="Q70" s="355"/>
      <c r="R70" s="373"/>
      <c r="S70" s="373"/>
      <c r="T70" s="259"/>
      <c r="U70" s="258"/>
      <c r="V70" s="258"/>
      <c r="W70" s="258"/>
      <c r="X70" s="6"/>
      <c r="Y70" s="6"/>
      <c r="Z70" s="6"/>
      <c r="AD70" s="5"/>
      <c r="AE70" s="5"/>
      <c r="AF70" s="6"/>
      <c r="AG70" s="6"/>
      <c r="AH70" s="6"/>
      <c r="AI70" s="6"/>
      <c r="AJ70" s="6"/>
      <c r="AK70" s="6"/>
      <c r="AL70" s="6"/>
      <c r="AM70" s="6"/>
      <c r="AN70" s="6"/>
      <c r="AO70" s="6"/>
    </row>
    <row r="71" spans="1:41" s="7" customFormat="1" ht="27.95" customHeight="1" x14ac:dyDescent="0.25">
      <c r="A71" s="14"/>
      <c r="B71" s="32">
        <v>24</v>
      </c>
      <c r="C71" s="171"/>
      <c r="D71" s="171"/>
      <c r="E71" s="171"/>
      <c r="F71" s="170"/>
      <c r="G71" s="121"/>
      <c r="H71" s="121"/>
      <c r="I71" s="25"/>
      <c r="J71" s="25"/>
      <c r="K71" s="25"/>
      <c r="L71" s="25"/>
      <c r="M71" s="17"/>
      <c r="N71" s="31"/>
      <c r="O71" s="173"/>
      <c r="P71" s="355">
        <f t="shared" si="11"/>
        <v>0</v>
      </c>
      <c r="Q71" s="355"/>
      <c r="R71" s="373"/>
      <c r="S71" s="373"/>
      <c r="T71" s="259"/>
      <c r="U71" s="258"/>
      <c r="V71" s="258"/>
      <c r="W71" s="258"/>
      <c r="X71" s="6"/>
      <c r="Y71" s="6"/>
      <c r="Z71" s="6"/>
      <c r="AD71" s="5"/>
      <c r="AE71" s="5"/>
      <c r="AF71" s="6"/>
      <c r="AG71" s="6"/>
      <c r="AH71" s="6"/>
      <c r="AI71" s="6"/>
      <c r="AJ71" s="6"/>
      <c r="AK71" s="6"/>
      <c r="AL71" s="6"/>
      <c r="AM71" s="6"/>
      <c r="AN71" s="6"/>
      <c r="AO71" s="6"/>
    </row>
    <row r="72" spans="1:41" s="7" customFormat="1" ht="27.95" customHeight="1" x14ac:dyDescent="0.25">
      <c r="A72" s="14"/>
      <c r="B72" s="32">
        <v>25</v>
      </c>
      <c r="C72" s="171"/>
      <c r="D72" s="171"/>
      <c r="E72" s="171"/>
      <c r="F72" s="170"/>
      <c r="G72" s="121"/>
      <c r="H72" s="121"/>
      <c r="I72" s="25"/>
      <c r="J72" s="25"/>
      <c r="K72" s="25"/>
      <c r="L72" s="25"/>
      <c r="M72" s="17"/>
      <c r="N72" s="31"/>
      <c r="O72" s="173"/>
      <c r="P72" s="355">
        <f t="shared" si="11"/>
        <v>0</v>
      </c>
      <c r="Q72" s="355"/>
      <c r="R72" s="373"/>
      <c r="S72" s="373"/>
      <c r="T72" s="259"/>
      <c r="U72" s="258"/>
      <c r="V72" s="258"/>
      <c r="W72" s="258"/>
      <c r="X72" s="6"/>
      <c r="Y72" s="6"/>
      <c r="Z72" s="6"/>
      <c r="AD72" s="5"/>
      <c r="AE72" s="5"/>
      <c r="AF72" s="6"/>
      <c r="AG72" s="6"/>
      <c r="AH72" s="6"/>
      <c r="AI72" s="6"/>
      <c r="AJ72" s="6"/>
      <c r="AK72" s="6"/>
      <c r="AL72" s="6"/>
      <c r="AM72" s="6"/>
      <c r="AN72" s="6"/>
      <c r="AO72" s="6"/>
    </row>
    <row r="73" spans="1:41" s="7" customFormat="1" ht="27.95" customHeight="1" x14ac:dyDescent="0.25">
      <c r="A73" s="14"/>
      <c r="B73" s="32">
        <v>26</v>
      </c>
      <c r="C73" s="171"/>
      <c r="D73" s="171"/>
      <c r="E73" s="171"/>
      <c r="F73" s="170"/>
      <c r="G73" s="121"/>
      <c r="H73" s="121"/>
      <c r="I73" s="25"/>
      <c r="J73" s="25"/>
      <c r="K73" s="25"/>
      <c r="L73" s="25"/>
      <c r="M73" s="17"/>
      <c r="N73" s="31"/>
      <c r="O73" s="173"/>
      <c r="P73" s="355">
        <f t="shared" si="11"/>
        <v>0</v>
      </c>
      <c r="Q73" s="355"/>
      <c r="R73" s="373"/>
      <c r="S73" s="373"/>
      <c r="T73" s="259"/>
      <c r="U73" s="258"/>
      <c r="V73" s="258"/>
      <c r="W73" s="258"/>
      <c r="X73" s="6"/>
      <c r="Y73" s="6"/>
      <c r="Z73" s="6"/>
      <c r="AD73" s="5"/>
      <c r="AE73" s="5"/>
      <c r="AF73" s="6"/>
      <c r="AG73" s="6"/>
      <c r="AH73" s="6"/>
      <c r="AI73" s="6"/>
      <c r="AJ73" s="6"/>
      <c r="AK73" s="6"/>
      <c r="AL73" s="6"/>
      <c r="AM73" s="6"/>
      <c r="AN73" s="6"/>
      <c r="AO73" s="6"/>
    </row>
    <row r="74" spans="1:41" s="7" customFormat="1" ht="27.95" customHeight="1" x14ac:dyDescent="0.25">
      <c r="A74" s="14"/>
      <c r="B74" s="32">
        <v>27</v>
      </c>
      <c r="C74" s="171"/>
      <c r="D74" s="171"/>
      <c r="E74" s="171"/>
      <c r="F74" s="170"/>
      <c r="G74" s="121"/>
      <c r="H74" s="121"/>
      <c r="I74" s="25"/>
      <c r="J74" s="25"/>
      <c r="K74" s="25"/>
      <c r="L74" s="25"/>
      <c r="M74" s="17"/>
      <c r="N74" s="31"/>
      <c r="O74" s="173"/>
      <c r="P74" s="355">
        <f t="shared" si="11"/>
        <v>0</v>
      </c>
      <c r="Q74" s="355"/>
      <c r="R74" s="373"/>
      <c r="S74" s="373"/>
      <c r="T74" s="259"/>
      <c r="U74" s="258"/>
      <c r="V74" s="258"/>
      <c r="W74" s="258"/>
      <c r="X74" s="6"/>
      <c r="Y74" s="6"/>
      <c r="Z74" s="6"/>
      <c r="AD74" s="5"/>
      <c r="AE74" s="5"/>
      <c r="AF74" s="6"/>
      <c r="AG74" s="6"/>
      <c r="AH74" s="6"/>
      <c r="AI74" s="6"/>
      <c r="AJ74" s="6"/>
      <c r="AK74" s="6"/>
      <c r="AL74" s="6"/>
      <c r="AM74" s="6"/>
      <c r="AN74" s="6"/>
      <c r="AO74" s="6"/>
    </row>
    <row r="75" spans="1:41" s="7" customFormat="1" ht="27.95" customHeight="1" x14ac:dyDescent="0.25">
      <c r="A75" s="14"/>
      <c r="B75" s="32">
        <v>28</v>
      </c>
      <c r="C75" s="171"/>
      <c r="D75" s="171"/>
      <c r="E75" s="171"/>
      <c r="F75" s="170"/>
      <c r="G75" s="121"/>
      <c r="H75" s="121"/>
      <c r="I75" s="25"/>
      <c r="J75" s="25"/>
      <c r="K75" s="25"/>
      <c r="L75" s="25"/>
      <c r="M75" s="17"/>
      <c r="N75" s="31"/>
      <c r="O75" s="173"/>
      <c r="P75" s="355">
        <f t="shared" si="11"/>
        <v>0</v>
      </c>
      <c r="Q75" s="355"/>
      <c r="R75" s="373"/>
      <c r="S75" s="373"/>
      <c r="T75" s="259"/>
      <c r="U75" s="258"/>
      <c r="V75" s="258"/>
      <c r="W75" s="258"/>
      <c r="X75" s="6"/>
      <c r="Y75" s="6"/>
      <c r="Z75" s="6"/>
      <c r="AD75" s="5"/>
      <c r="AE75" s="5"/>
      <c r="AF75" s="6"/>
      <c r="AG75" s="6"/>
      <c r="AH75" s="6"/>
      <c r="AI75" s="6"/>
      <c r="AJ75" s="6"/>
      <c r="AK75" s="6"/>
      <c r="AL75" s="6"/>
      <c r="AM75" s="6"/>
      <c r="AN75" s="6"/>
      <c r="AO75" s="6"/>
    </row>
    <row r="76" spans="1:41" s="7" customFormat="1" ht="27.95" customHeight="1" x14ac:dyDescent="0.25">
      <c r="A76" s="14"/>
      <c r="B76" s="32">
        <v>29</v>
      </c>
      <c r="C76" s="171"/>
      <c r="D76" s="171"/>
      <c r="E76" s="171"/>
      <c r="F76" s="170"/>
      <c r="G76" s="121"/>
      <c r="H76" s="121"/>
      <c r="I76" s="25"/>
      <c r="J76" s="25"/>
      <c r="K76" s="25"/>
      <c r="L76" s="25"/>
      <c r="M76" s="17"/>
      <c r="N76" s="31"/>
      <c r="O76" s="173"/>
      <c r="P76" s="355">
        <f t="shared" si="11"/>
        <v>0</v>
      </c>
      <c r="Q76" s="355"/>
      <c r="R76" s="373"/>
      <c r="S76" s="373"/>
      <c r="T76" s="259"/>
      <c r="U76" s="258"/>
      <c r="V76" s="258"/>
      <c r="W76" s="258"/>
      <c r="X76" s="6"/>
      <c r="Y76" s="6"/>
      <c r="Z76" s="6"/>
      <c r="AD76" s="5"/>
      <c r="AE76" s="5"/>
      <c r="AF76" s="6"/>
      <c r="AG76" s="6"/>
      <c r="AH76" s="6"/>
      <c r="AI76" s="6"/>
      <c r="AJ76" s="6"/>
      <c r="AK76" s="6"/>
      <c r="AL76" s="6"/>
      <c r="AM76" s="6"/>
      <c r="AN76" s="6"/>
      <c r="AO76" s="6"/>
    </row>
    <row r="77" spans="1:41" s="7" customFormat="1" ht="27.95" customHeight="1" x14ac:dyDescent="0.25">
      <c r="A77" s="14"/>
      <c r="B77" s="32">
        <v>30</v>
      </c>
      <c r="C77" s="171"/>
      <c r="D77" s="171"/>
      <c r="E77" s="171"/>
      <c r="F77" s="170"/>
      <c r="G77" s="121"/>
      <c r="H77" s="121"/>
      <c r="I77" s="25"/>
      <c r="J77" s="25"/>
      <c r="K77" s="25"/>
      <c r="L77" s="25"/>
      <c r="M77" s="17"/>
      <c r="N77" s="31"/>
      <c r="O77" s="173"/>
      <c r="P77" s="355">
        <f t="shared" si="11"/>
        <v>0</v>
      </c>
      <c r="Q77" s="355"/>
      <c r="R77" s="373"/>
      <c r="S77" s="373"/>
      <c r="T77" s="259"/>
      <c r="U77" s="258"/>
      <c r="V77" s="258"/>
      <c r="W77" s="258"/>
      <c r="X77" s="6"/>
      <c r="Y77" s="6"/>
      <c r="Z77" s="6"/>
      <c r="AD77" s="5"/>
      <c r="AE77" s="5"/>
      <c r="AF77" s="6"/>
      <c r="AG77" s="6"/>
      <c r="AH77" s="6"/>
      <c r="AI77" s="6"/>
      <c r="AJ77" s="6"/>
      <c r="AK77" s="6"/>
      <c r="AL77" s="6"/>
      <c r="AM77" s="6"/>
      <c r="AN77" s="6"/>
      <c r="AO77" s="6"/>
    </row>
    <row r="78" spans="1:41" s="7" customFormat="1" ht="18" customHeight="1" x14ac:dyDescent="0.25">
      <c r="A78" s="14"/>
      <c r="B78" s="22"/>
      <c r="C78" s="84"/>
      <c r="D78" s="84"/>
      <c r="E78" s="84"/>
      <c r="F78" s="32">
        <f>COUNTIF(F48:F77,"oui")</f>
        <v>0</v>
      </c>
      <c r="G78" s="365" t="s">
        <v>60</v>
      </c>
      <c r="H78" s="366"/>
      <c r="I78" s="153">
        <f>SUM(I47:I77)</f>
        <v>0</v>
      </c>
      <c r="J78" s="153">
        <f t="shared" ref="J78:L78" si="12">SUM(J47:J77)</f>
        <v>0</v>
      </c>
      <c r="K78" s="153">
        <f t="shared" si="12"/>
        <v>0</v>
      </c>
      <c r="L78" s="153">
        <f t="shared" si="12"/>
        <v>0</v>
      </c>
      <c r="M78" s="17"/>
      <c r="N78" s="31"/>
      <c r="O78" s="141"/>
      <c r="P78" s="373"/>
      <c r="Q78" s="373"/>
      <c r="R78" s="373"/>
      <c r="S78" s="373"/>
      <c r="U78" s="6"/>
      <c r="V78" s="6"/>
      <c r="W78" s="6"/>
      <c r="X78" s="6"/>
      <c r="Y78" s="6"/>
      <c r="Z78" s="6"/>
      <c r="AD78" s="5"/>
      <c r="AE78" s="5"/>
      <c r="AF78" s="6"/>
      <c r="AG78" s="6"/>
      <c r="AH78" s="6"/>
      <c r="AI78" s="6"/>
      <c r="AJ78" s="6"/>
      <c r="AK78" s="6"/>
      <c r="AL78" s="6"/>
      <c r="AM78" s="6"/>
      <c r="AN78" s="6"/>
      <c r="AO78" s="6"/>
    </row>
    <row r="79" spans="1:41" s="7" customFormat="1" ht="9.9499999999999993" customHeight="1" x14ac:dyDescent="0.25">
      <c r="A79" s="14"/>
      <c r="B79" s="16"/>
      <c r="C79" s="84"/>
      <c r="D79" s="84"/>
      <c r="E79" s="84"/>
      <c r="F79" s="84"/>
      <c r="G79" s="85"/>
      <c r="H79" s="85"/>
      <c r="I79" s="85"/>
      <c r="J79" s="85"/>
      <c r="K79" s="85"/>
      <c r="L79" s="85"/>
      <c r="M79" s="17"/>
      <c r="N79" s="31"/>
      <c r="O79" s="27"/>
      <c r="P79" s="27"/>
      <c r="Q79" s="27"/>
      <c r="R79" s="27"/>
      <c r="S79" s="27"/>
      <c r="U79" s="6"/>
      <c r="V79" s="6"/>
      <c r="W79" s="6"/>
      <c r="X79" s="6"/>
      <c r="Y79" s="6"/>
      <c r="Z79" s="6"/>
      <c r="AD79" s="5"/>
      <c r="AE79" s="5"/>
      <c r="AF79" s="6"/>
      <c r="AG79" s="6"/>
      <c r="AH79" s="6"/>
      <c r="AI79" s="6"/>
      <c r="AJ79" s="6"/>
      <c r="AK79" s="6"/>
      <c r="AL79" s="6"/>
      <c r="AM79" s="6"/>
      <c r="AN79" s="6"/>
      <c r="AO79" s="6"/>
    </row>
    <row r="80" spans="1:41" s="7" customFormat="1" ht="18" customHeight="1" x14ac:dyDescent="0.25">
      <c r="A80" s="14"/>
      <c r="B80" s="16"/>
      <c r="C80" s="15" t="s">
        <v>784</v>
      </c>
      <c r="D80" s="15"/>
      <c r="E80" s="15"/>
      <c r="F80" s="15"/>
      <c r="G80" s="85"/>
      <c r="H80" s="85"/>
      <c r="I80" s="85"/>
      <c r="J80" s="85"/>
      <c r="K80" s="85"/>
      <c r="L80" s="85"/>
      <c r="M80" s="17"/>
      <c r="N80" s="31"/>
      <c r="O80" s="27"/>
      <c r="P80" s="27"/>
      <c r="Q80" s="27"/>
      <c r="R80" s="27"/>
      <c r="S80" s="27"/>
      <c r="U80" s="6"/>
      <c r="V80" s="6"/>
      <c r="W80" s="6"/>
      <c r="X80" s="6"/>
      <c r="Y80" s="6"/>
      <c r="Z80" s="6"/>
      <c r="AD80" s="5"/>
      <c r="AE80" s="5"/>
      <c r="AF80" s="6"/>
      <c r="AG80" s="6"/>
      <c r="AH80" s="6"/>
      <c r="AI80" s="6"/>
      <c r="AJ80" s="6"/>
      <c r="AK80" s="6"/>
      <c r="AL80" s="6"/>
      <c r="AM80" s="6"/>
      <c r="AN80" s="6"/>
      <c r="AO80" s="6"/>
    </row>
    <row r="81" spans="1:41" s="7" customFormat="1" ht="18" customHeight="1" x14ac:dyDescent="0.25">
      <c r="A81" s="14"/>
      <c r="B81" s="16"/>
      <c r="C81" s="84" t="s">
        <v>360</v>
      </c>
      <c r="D81" s="84"/>
      <c r="E81" s="367"/>
      <c r="F81" s="368"/>
      <c r="G81" s="368"/>
      <c r="H81" s="368"/>
      <c r="I81" s="368"/>
      <c r="J81" s="368"/>
      <c r="K81" s="368"/>
      <c r="L81" s="369"/>
      <c r="M81" s="17"/>
      <c r="N81" s="31"/>
      <c r="O81" s="27"/>
      <c r="P81" s="27"/>
      <c r="Q81" s="27"/>
      <c r="R81" s="27"/>
      <c r="S81" s="27"/>
      <c r="U81" s="6"/>
      <c r="V81" s="6"/>
      <c r="W81" s="6"/>
      <c r="X81" s="6"/>
      <c r="Y81" s="6"/>
      <c r="Z81" s="6"/>
      <c r="AD81" s="5"/>
      <c r="AE81" s="5"/>
      <c r="AF81" s="6"/>
      <c r="AG81" s="6"/>
      <c r="AH81" s="6"/>
      <c r="AI81" s="6"/>
      <c r="AJ81" s="6"/>
      <c r="AK81" s="6"/>
      <c r="AL81" s="6"/>
      <c r="AM81" s="6"/>
      <c r="AN81" s="6"/>
      <c r="AO81" s="6"/>
    </row>
    <row r="82" spans="1:41" s="7" customFormat="1" ht="18" customHeight="1" x14ac:dyDescent="0.25">
      <c r="A82" s="14"/>
      <c r="B82" s="16"/>
      <c r="C82" s="84" t="s">
        <v>389</v>
      </c>
      <c r="D82" s="84"/>
      <c r="E82" s="367"/>
      <c r="F82" s="368"/>
      <c r="G82" s="368"/>
      <c r="H82" s="368"/>
      <c r="I82" s="368"/>
      <c r="J82" s="368"/>
      <c r="K82" s="368"/>
      <c r="L82" s="369"/>
      <c r="M82" s="17"/>
      <c r="N82" s="31"/>
      <c r="O82" s="27"/>
      <c r="P82" s="27"/>
      <c r="Q82" s="27"/>
      <c r="R82" s="27"/>
      <c r="S82" s="27"/>
      <c r="U82" s="6"/>
      <c r="V82" s="6"/>
      <c r="W82" s="6"/>
      <c r="X82" s="6"/>
      <c r="Y82" s="6"/>
      <c r="Z82" s="6"/>
      <c r="AD82" s="5"/>
      <c r="AE82" s="5"/>
      <c r="AF82" s="6"/>
      <c r="AG82" s="6"/>
      <c r="AH82" s="6"/>
      <c r="AI82" s="6"/>
      <c r="AJ82" s="6"/>
      <c r="AK82" s="6"/>
      <c r="AL82" s="6"/>
      <c r="AM82" s="6"/>
      <c r="AN82" s="6"/>
      <c r="AO82" s="6"/>
    </row>
    <row r="83" spans="1:41" s="7" customFormat="1" ht="18" customHeight="1" x14ac:dyDescent="0.25">
      <c r="A83" s="14"/>
      <c r="B83" s="16"/>
      <c r="C83" s="84" t="s">
        <v>336</v>
      </c>
      <c r="D83" s="84"/>
      <c r="E83" s="367"/>
      <c r="F83" s="368"/>
      <c r="G83" s="368"/>
      <c r="H83" s="368"/>
      <c r="I83" s="368"/>
      <c r="J83" s="368"/>
      <c r="K83" s="368"/>
      <c r="L83" s="369"/>
      <c r="M83" s="17"/>
      <c r="N83" s="31"/>
      <c r="O83" s="27"/>
      <c r="P83" s="27"/>
      <c r="Q83" s="27"/>
      <c r="R83" s="27"/>
      <c r="S83" s="27"/>
      <c r="U83" s="6"/>
      <c r="V83" s="6"/>
      <c r="W83" s="6"/>
      <c r="X83" s="6"/>
      <c r="Y83" s="6"/>
      <c r="Z83" s="6"/>
      <c r="AD83" s="5"/>
      <c r="AE83" s="5"/>
      <c r="AF83" s="6"/>
      <c r="AG83" s="6"/>
      <c r="AH83" s="6"/>
      <c r="AI83" s="6"/>
      <c r="AJ83" s="6"/>
      <c r="AK83" s="6"/>
      <c r="AL83" s="6"/>
      <c r="AM83" s="6"/>
      <c r="AN83" s="6"/>
      <c r="AO83" s="6"/>
    </row>
    <row r="84" spans="1:41" s="7" customFormat="1" ht="18" customHeight="1" x14ac:dyDescent="0.25">
      <c r="A84" s="14"/>
      <c r="B84" s="16"/>
      <c r="C84" s="84" t="s">
        <v>9</v>
      </c>
      <c r="D84" s="84"/>
      <c r="E84" s="367"/>
      <c r="F84" s="368"/>
      <c r="G84" s="368"/>
      <c r="H84" s="368"/>
      <c r="I84" s="368"/>
      <c r="J84" s="368"/>
      <c r="K84" s="368"/>
      <c r="L84" s="369"/>
      <c r="M84" s="17"/>
      <c r="N84" s="31"/>
      <c r="O84" s="27"/>
      <c r="P84" s="27"/>
      <c r="Q84" s="27"/>
      <c r="R84" s="27"/>
      <c r="S84" s="27"/>
      <c r="U84" s="6"/>
      <c r="V84" s="6"/>
      <c r="W84" s="6"/>
      <c r="X84" s="6"/>
      <c r="Y84" s="6"/>
      <c r="Z84" s="6"/>
      <c r="AD84" s="5"/>
      <c r="AE84" s="5"/>
      <c r="AF84" s="6"/>
      <c r="AG84" s="6"/>
      <c r="AH84" s="6"/>
      <c r="AI84" s="6"/>
      <c r="AJ84" s="6"/>
      <c r="AK84" s="6"/>
      <c r="AL84" s="6"/>
      <c r="AM84" s="6"/>
      <c r="AN84" s="6"/>
      <c r="AO84" s="6"/>
    </row>
    <row r="85" spans="1:41" s="7" customFormat="1" ht="9.9499999999999993" customHeight="1" x14ac:dyDescent="0.25">
      <c r="A85" s="19"/>
      <c r="B85" s="20"/>
      <c r="C85" s="20"/>
      <c r="D85" s="20"/>
      <c r="E85" s="20"/>
      <c r="F85" s="20"/>
      <c r="G85" s="20"/>
      <c r="H85" s="20"/>
      <c r="I85" s="20"/>
      <c r="J85" s="20"/>
      <c r="K85" s="20"/>
      <c r="L85" s="20"/>
      <c r="M85" s="21"/>
      <c r="N85" s="31"/>
      <c r="O85" s="27"/>
      <c r="P85" s="27"/>
      <c r="Q85" s="27"/>
      <c r="R85" s="27"/>
      <c r="S85" s="27"/>
      <c r="U85" s="6"/>
      <c r="V85" s="6"/>
      <c r="W85" s="6"/>
      <c r="X85" s="6"/>
      <c r="Y85" s="6"/>
      <c r="Z85" s="6"/>
      <c r="AD85" s="5"/>
      <c r="AE85" s="5"/>
      <c r="AF85" s="6"/>
      <c r="AG85" s="6"/>
      <c r="AH85" s="6"/>
      <c r="AI85" s="6"/>
      <c r="AJ85" s="6"/>
      <c r="AK85" s="6"/>
      <c r="AL85" s="6"/>
      <c r="AM85" s="6"/>
      <c r="AN85" s="6"/>
      <c r="AO85" s="6"/>
    </row>
    <row r="86" spans="1:41" s="7" customFormat="1" ht="9.9499999999999993" customHeight="1" x14ac:dyDescent="0.25">
      <c r="A86" s="6"/>
      <c r="B86" s="6"/>
      <c r="C86" s="6"/>
      <c r="D86" s="6"/>
      <c r="E86" s="6"/>
      <c r="F86" s="6"/>
      <c r="G86" s="6"/>
      <c r="H86" s="6"/>
      <c r="I86" s="6"/>
      <c r="J86" s="6"/>
      <c r="K86" s="6"/>
      <c r="L86" s="6"/>
      <c r="N86" s="31"/>
      <c r="O86" s="27"/>
      <c r="P86" s="27"/>
      <c r="Q86" s="27"/>
      <c r="R86" s="27"/>
      <c r="S86" s="27"/>
      <c r="U86" s="6"/>
      <c r="V86" s="6"/>
      <c r="W86" s="6"/>
      <c r="X86" s="6"/>
      <c r="Y86" s="6"/>
      <c r="Z86" s="6"/>
      <c r="AD86" s="9"/>
      <c r="AE86" s="9"/>
      <c r="AF86" s="6"/>
      <c r="AG86" s="6"/>
      <c r="AH86" s="6"/>
      <c r="AI86" s="6"/>
      <c r="AJ86" s="6"/>
      <c r="AK86" s="6"/>
      <c r="AL86" s="6"/>
      <c r="AM86" s="6"/>
      <c r="AN86" s="6"/>
      <c r="AO86" s="6"/>
    </row>
    <row r="87" spans="1:41" s="7" customFormat="1" ht="9.9499999999999993" customHeight="1" x14ac:dyDescent="0.25">
      <c r="A87" s="11"/>
      <c r="B87" s="12"/>
      <c r="C87" s="12"/>
      <c r="D87" s="12"/>
      <c r="E87" s="12"/>
      <c r="F87" s="12"/>
      <c r="G87" s="12"/>
      <c r="H87" s="12"/>
      <c r="I87" s="12"/>
      <c r="J87" s="12"/>
      <c r="K87" s="12"/>
      <c r="L87" s="12"/>
      <c r="M87" s="13"/>
      <c r="N87" s="31"/>
      <c r="O87" s="27"/>
      <c r="P87" s="27"/>
      <c r="Q87" s="27"/>
      <c r="R87" s="27"/>
      <c r="S87" s="27"/>
      <c r="U87" s="6"/>
      <c r="V87" s="6"/>
      <c r="W87" s="6"/>
      <c r="X87" s="6"/>
      <c r="Y87" s="6"/>
      <c r="Z87" s="6"/>
      <c r="AA87" s="6"/>
      <c r="AB87" s="6"/>
      <c r="AC87" s="6"/>
      <c r="AD87" s="6"/>
      <c r="AE87" s="6"/>
      <c r="AF87" s="6"/>
      <c r="AG87" s="6"/>
      <c r="AH87" s="6"/>
      <c r="AI87" s="6"/>
      <c r="AJ87" s="6"/>
      <c r="AK87" s="6"/>
      <c r="AL87" s="6"/>
      <c r="AM87" s="6"/>
      <c r="AN87" s="6"/>
      <c r="AO87" s="6"/>
    </row>
    <row r="88" spans="1:41" s="7" customFormat="1" ht="18" customHeight="1" x14ac:dyDescent="0.25">
      <c r="A88" s="14"/>
      <c r="B88" s="16"/>
      <c r="C88" s="15" t="s">
        <v>390</v>
      </c>
      <c r="D88" s="15"/>
      <c r="E88" s="354"/>
      <c r="F88" s="354"/>
      <c r="G88" s="354"/>
      <c r="H88" s="354"/>
      <c r="I88" s="354"/>
      <c r="J88" s="354"/>
      <c r="K88" s="354"/>
      <c r="L88" s="354"/>
      <c r="M88" s="17"/>
      <c r="N88" s="31"/>
      <c r="O88" s="27"/>
      <c r="P88" s="27"/>
      <c r="Q88" s="27"/>
      <c r="R88" s="27"/>
      <c r="S88" s="27"/>
      <c r="U88" s="6"/>
      <c r="V88" s="6"/>
      <c r="W88" s="6"/>
      <c r="X88" s="6"/>
      <c r="Y88" s="6"/>
      <c r="Z88" s="6"/>
      <c r="AA88" s="6"/>
      <c r="AB88" s="6"/>
      <c r="AC88" s="6"/>
      <c r="AD88" s="6"/>
      <c r="AE88" s="6"/>
      <c r="AF88" s="6"/>
      <c r="AG88" s="6"/>
      <c r="AH88" s="6"/>
      <c r="AI88" s="6"/>
      <c r="AJ88" s="6"/>
      <c r="AK88" s="6"/>
      <c r="AL88" s="6"/>
      <c r="AM88" s="6"/>
      <c r="AN88" s="6"/>
      <c r="AO88" s="6"/>
    </row>
    <row r="89" spans="1:41" s="7" customFormat="1" ht="18" customHeight="1" x14ac:dyDescent="0.25">
      <c r="A89" s="14"/>
      <c r="B89" s="16"/>
      <c r="C89" s="84" t="s">
        <v>365</v>
      </c>
      <c r="D89" s="84"/>
      <c r="E89" s="283"/>
      <c r="F89" s="283"/>
      <c r="G89" s="283"/>
      <c r="H89" s="283"/>
      <c r="I89" s="283"/>
      <c r="J89" s="283"/>
      <c r="K89" s="283"/>
      <c r="L89" s="283"/>
      <c r="M89" s="17"/>
      <c r="N89" s="31"/>
      <c r="O89" s="27"/>
      <c r="P89" s="27"/>
      <c r="Q89" s="27"/>
      <c r="R89" s="27"/>
      <c r="S89" s="27"/>
      <c r="U89" s="6"/>
      <c r="V89" s="6"/>
      <c r="W89" s="6"/>
      <c r="X89" s="6"/>
      <c r="Y89" s="6"/>
      <c r="Z89" s="6"/>
      <c r="AA89" s="6"/>
      <c r="AB89" s="6"/>
      <c r="AC89" s="6"/>
      <c r="AD89" s="6"/>
      <c r="AE89" s="6"/>
      <c r="AF89" s="6"/>
      <c r="AG89" s="6"/>
      <c r="AH89" s="6"/>
      <c r="AI89" s="6"/>
      <c r="AJ89" s="6"/>
      <c r="AK89" s="6"/>
      <c r="AL89" s="6"/>
      <c r="AM89" s="6"/>
      <c r="AN89" s="6"/>
      <c r="AO89" s="6"/>
    </row>
    <row r="90" spans="1:41" s="7" customFormat="1" ht="18" customHeight="1" x14ac:dyDescent="0.25">
      <c r="A90" s="14"/>
      <c r="B90" s="16"/>
      <c r="C90" s="84" t="s">
        <v>366</v>
      </c>
      <c r="D90" s="84"/>
      <c r="E90" s="283"/>
      <c r="F90" s="283"/>
      <c r="G90" s="283"/>
      <c r="H90" s="283"/>
      <c r="I90" s="283"/>
      <c r="J90" s="283"/>
      <c r="K90" s="283"/>
      <c r="L90" s="283"/>
      <c r="M90" s="17"/>
      <c r="N90" s="31"/>
      <c r="O90" s="27"/>
      <c r="P90" s="27"/>
      <c r="Q90" s="27"/>
      <c r="R90" s="27"/>
      <c r="S90" s="27"/>
      <c r="U90" s="6"/>
      <c r="V90" s="6"/>
      <c r="W90" s="6"/>
      <c r="X90" s="6"/>
      <c r="Y90" s="6"/>
      <c r="Z90" s="6"/>
      <c r="AA90" s="6"/>
      <c r="AB90" s="6"/>
      <c r="AC90" s="6"/>
      <c r="AD90" s="6"/>
      <c r="AE90" s="6"/>
      <c r="AF90" s="6"/>
      <c r="AG90" s="6"/>
      <c r="AH90" s="6"/>
      <c r="AI90" s="6"/>
      <c r="AJ90" s="6"/>
      <c r="AK90" s="6"/>
      <c r="AL90" s="6"/>
      <c r="AM90" s="6"/>
      <c r="AN90" s="6"/>
      <c r="AO90" s="6"/>
    </row>
    <row r="91" spans="1:41" s="7" customFormat="1" ht="60" customHeight="1" x14ac:dyDescent="0.25">
      <c r="A91" s="14"/>
      <c r="B91" s="16"/>
      <c r="C91" s="84" t="s">
        <v>367</v>
      </c>
      <c r="D91" s="84"/>
      <c r="E91" s="283"/>
      <c r="F91" s="283"/>
      <c r="G91" s="283"/>
      <c r="H91" s="283"/>
      <c r="I91" s="283"/>
      <c r="J91" s="283"/>
      <c r="K91" s="283"/>
      <c r="L91" s="283"/>
      <c r="M91" s="17"/>
      <c r="N91" s="31"/>
      <c r="O91" s="27"/>
      <c r="P91" s="27"/>
      <c r="Q91" s="27"/>
      <c r="R91" s="27"/>
      <c r="S91" s="27"/>
      <c r="U91" s="6"/>
      <c r="V91" s="6"/>
      <c r="W91" s="6"/>
      <c r="X91" s="6"/>
      <c r="Y91" s="6"/>
      <c r="Z91" s="6"/>
      <c r="AA91" s="6"/>
      <c r="AB91" s="6"/>
      <c r="AC91" s="6"/>
      <c r="AD91" s="6"/>
      <c r="AE91" s="6"/>
      <c r="AF91" s="6"/>
      <c r="AG91" s="6"/>
      <c r="AH91" s="6"/>
      <c r="AI91" s="6"/>
      <c r="AJ91" s="6"/>
      <c r="AK91" s="6"/>
      <c r="AL91" s="6"/>
      <c r="AM91" s="6"/>
      <c r="AN91" s="6"/>
      <c r="AO91" s="6"/>
    </row>
    <row r="92" spans="1:41" s="7" customFormat="1" ht="9.9499999999999993" customHeight="1" x14ac:dyDescent="0.25">
      <c r="A92" s="14"/>
      <c r="B92" s="16"/>
      <c r="C92" s="84"/>
      <c r="D92" s="84"/>
      <c r="E92" s="84"/>
      <c r="F92" s="84"/>
      <c r="G92" s="85"/>
      <c r="H92" s="85"/>
      <c r="I92" s="85"/>
      <c r="J92" s="85"/>
      <c r="K92" s="85"/>
      <c r="L92" s="85"/>
      <c r="M92" s="17"/>
      <c r="N92" s="31"/>
      <c r="O92" s="27"/>
      <c r="P92" s="27"/>
      <c r="Q92" s="27"/>
      <c r="R92" s="27"/>
      <c r="S92" s="27"/>
      <c r="U92" s="6"/>
      <c r="V92" s="6"/>
      <c r="W92" s="6"/>
      <c r="X92" s="6"/>
      <c r="Y92" s="6"/>
      <c r="Z92" s="6"/>
      <c r="AA92" s="6"/>
      <c r="AB92" s="6"/>
      <c r="AC92" s="6"/>
      <c r="AD92" s="6"/>
      <c r="AE92" s="6"/>
      <c r="AF92" s="6"/>
      <c r="AG92" s="6"/>
      <c r="AH92" s="6"/>
      <c r="AI92" s="6"/>
      <c r="AJ92" s="6"/>
      <c r="AK92" s="6"/>
      <c r="AL92" s="6"/>
      <c r="AM92" s="6"/>
      <c r="AN92" s="6"/>
      <c r="AO92" s="6"/>
    </row>
    <row r="93" spans="1:41" s="7" customFormat="1" ht="18" customHeight="1" x14ac:dyDescent="0.25">
      <c r="A93" s="14"/>
      <c r="B93" s="16"/>
      <c r="C93" s="15" t="s">
        <v>368</v>
      </c>
      <c r="D93" s="15"/>
      <c r="E93" s="15"/>
      <c r="F93" s="15"/>
      <c r="G93" s="157"/>
      <c r="H93" s="344" t="s">
        <v>780</v>
      </c>
      <c r="I93" s="344"/>
      <c r="J93" s="344"/>
      <c r="K93" s="43"/>
      <c r="L93" s="43" t="s">
        <v>325</v>
      </c>
      <c r="M93" s="17"/>
      <c r="N93" s="31"/>
      <c r="O93" s="27"/>
      <c r="P93" s="27"/>
      <c r="Q93" s="27"/>
      <c r="R93" s="27"/>
      <c r="S93" s="27"/>
      <c r="U93" s="6"/>
      <c r="V93" s="6"/>
      <c r="W93" s="6"/>
      <c r="X93" s="6"/>
      <c r="Y93" s="6"/>
      <c r="Z93" s="6"/>
      <c r="AD93" s="5"/>
      <c r="AE93" s="5"/>
      <c r="AF93" s="6"/>
      <c r="AG93" s="6"/>
      <c r="AH93" s="6"/>
      <c r="AI93" s="6"/>
      <c r="AJ93" s="6"/>
      <c r="AK93" s="6"/>
      <c r="AL93" s="6"/>
      <c r="AM93" s="6"/>
      <c r="AN93" s="6"/>
      <c r="AO93" s="6"/>
    </row>
    <row r="94" spans="1:41" s="7" customFormat="1" ht="18" customHeight="1" x14ac:dyDescent="0.25">
      <c r="A94" s="14"/>
      <c r="B94" s="16"/>
      <c r="C94" s="84" t="s">
        <v>369</v>
      </c>
      <c r="D94" s="154"/>
      <c r="E94" s="154"/>
      <c r="F94" s="154"/>
      <c r="G94" s="155" t="s">
        <v>345</v>
      </c>
      <c r="H94" s="121"/>
      <c r="I94" s="169" t="s">
        <v>346</v>
      </c>
      <c r="J94" s="121"/>
      <c r="K94" s="23"/>
      <c r="L94" s="153">
        <f>ROUND(((J94-H94)/30.4),0)</f>
        <v>0</v>
      </c>
      <c r="M94" s="17"/>
      <c r="N94" s="31"/>
      <c r="O94" s="27"/>
      <c r="P94" s="27"/>
      <c r="Q94" s="27"/>
      <c r="R94" s="125"/>
      <c r="S94" s="125"/>
      <c r="T94" s="126"/>
      <c r="U94" s="126"/>
      <c r="V94" s="126"/>
      <c r="W94" s="126"/>
      <c r="X94" s="126"/>
      <c r="Y94" s="126"/>
      <c r="Z94" s="126"/>
      <c r="AA94" s="126"/>
      <c r="AB94" s="126"/>
      <c r="AC94" s="126"/>
      <c r="AD94" s="127"/>
      <c r="AE94" s="127"/>
      <c r="AF94" s="126"/>
      <c r="AG94" s="126"/>
      <c r="AH94" s="126"/>
      <c r="AI94" s="126"/>
      <c r="AJ94" s="126"/>
      <c r="AK94" s="126"/>
      <c r="AL94" s="126"/>
      <c r="AM94" s="126"/>
      <c r="AN94" s="6"/>
      <c r="AO94" s="6"/>
    </row>
    <row r="95" spans="1:41" s="7" customFormat="1" ht="9.9499999999999993" customHeight="1" x14ac:dyDescent="0.25">
      <c r="A95" s="14"/>
      <c r="B95" s="16"/>
      <c r="C95" s="84"/>
      <c r="D95" s="154"/>
      <c r="E95" s="154"/>
      <c r="F95" s="154"/>
      <c r="G95" s="168"/>
      <c r="H95" s="160"/>
      <c r="I95" s="168"/>
      <c r="J95" s="85"/>
      <c r="K95" s="23"/>
      <c r="L95" s="23"/>
      <c r="M95" s="17"/>
      <c r="N95" s="31"/>
      <c r="O95" s="27"/>
      <c r="P95" s="27"/>
      <c r="Q95" s="27"/>
      <c r="R95" s="125"/>
      <c r="S95" s="125"/>
      <c r="T95" s="126"/>
      <c r="U95" s="126"/>
      <c r="V95" s="126"/>
      <c r="W95" s="126"/>
      <c r="X95" s="126"/>
      <c r="Y95" s="126"/>
      <c r="Z95" s="126"/>
      <c r="AA95" s="126"/>
      <c r="AB95" s="126"/>
      <c r="AC95" s="126"/>
      <c r="AD95" s="127"/>
      <c r="AE95" s="127"/>
      <c r="AF95" s="126"/>
      <c r="AG95" s="126"/>
      <c r="AH95" s="126"/>
      <c r="AI95" s="126"/>
      <c r="AJ95" s="126"/>
      <c r="AK95" s="126"/>
      <c r="AL95" s="126"/>
      <c r="AM95" s="126"/>
      <c r="AN95" s="6"/>
      <c r="AO95" s="6"/>
    </row>
    <row r="96" spans="1:41" s="7" customFormat="1" ht="18" customHeight="1" x14ac:dyDescent="0.25">
      <c r="A96" s="14"/>
      <c r="B96" s="16"/>
      <c r="C96" s="84"/>
      <c r="D96" s="154"/>
      <c r="E96" s="154"/>
      <c r="F96" s="154"/>
      <c r="G96" s="389" t="s">
        <v>374</v>
      </c>
      <c r="H96" s="390"/>
      <c r="I96" s="389" t="s">
        <v>370</v>
      </c>
      <c r="J96" s="390"/>
      <c r="K96" s="389" t="s">
        <v>386</v>
      </c>
      <c r="L96" s="390"/>
      <c r="M96" s="17"/>
      <c r="N96" s="31"/>
      <c r="O96" s="27"/>
      <c r="P96" s="27"/>
      <c r="Q96" s="27"/>
      <c r="R96" s="125"/>
      <c r="S96" s="125"/>
      <c r="T96" s="126"/>
      <c r="U96" s="126"/>
      <c r="V96" s="126"/>
      <c r="W96" s="126"/>
      <c r="X96" s="126"/>
      <c r="Y96" s="126"/>
      <c r="Z96" s="126"/>
      <c r="AA96" s="126"/>
      <c r="AB96" s="126"/>
      <c r="AC96" s="126"/>
      <c r="AD96" s="127"/>
      <c r="AE96" s="127"/>
      <c r="AF96" s="126"/>
      <c r="AG96" s="126"/>
      <c r="AH96" s="126"/>
      <c r="AI96" s="126"/>
      <c r="AJ96" s="126"/>
      <c r="AK96" s="126"/>
      <c r="AL96" s="126"/>
      <c r="AM96" s="126"/>
      <c r="AN96" s="6"/>
      <c r="AO96" s="6"/>
    </row>
    <row r="97" spans="1:45" s="7" customFormat="1" ht="18" customHeight="1" x14ac:dyDescent="0.25">
      <c r="A97" s="14"/>
      <c r="B97" s="16"/>
      <c r="C97" s="84"/>
      <c r="D97" s="154"/>
      <c r="E97" s="154"/>
      <c r="F97" s="154"/>
      <c r="G97" s="219" t="s">
        <v>372</v>
      </c>
      <c r="H97" s="219" t="s">
        <v>373</v>
      </c>
      <c r="I97" s="219" t="s">
        <v>371</v>
      </c>
      <c r="J97" s="219" t="s">
        <v>1201</v>
      </c>
      <c r="K97" s="219" t="s">
        <v>387</v>
      </c>
      <c r="L97" s="219" t="s">
        <v>1201</v>
      </c>
      <c r="M97" s="17"/>
      <c r="N97" s="31"/>
      <c r="O97" s="27"/>
      <c r="P97" s="27"/>
      <c r="Q97" s="27"/>
      <c r="R97" s="125"/>
      <c r="S97" s="125"/>
      <c r="T97" s="126"/>
      <c r="U97" s="126"/>
      <c r="V97" s="126"/>
      <c r="W97" s="126"/>
      <c r="X97" s="126"/>
      <c r="Y97" s="126"/>
      <c r="Z97" s="126"/>
      <c r="AA97" s="126"/>
      <c r="AB97" s="126"/>
      <c r="AC97" s="126"/>
      <c r="AD97" s="127"/>
      <c r="AE97" s="127"/>
      <c r="AF97" s="126"/>
      <c r="AG97" s="126"/>
      <c r="AH97" s="126"/>
      <c r="AI97" s="126"/>
      <c r="AJ97" s="126"/>
      <c r="AK97" s="126"/>
      <c r="AL97" s="126"/>
      <c r="AM97" s="126"/>
      <c r="AN97" s="6"/>
      <c r="AO97" s="6"/>
    </row>
    <row r="98" spans="1:45" s="7" customFormat="1" ht="18" customHeight="1" x14ac:dyDescent="0.25">
      <c r="A98" s="14"/>
      <c r="B98" s="16"/>
      <c r="C98" s="293" t="s">
        <v>375</v>
      </c>
      <c r="D98" s="293"/>
      <c r="E98" s="293"/>
      <c r="F98" s="154"/>
      <c r="G98" s="25"/>
      <c r="H98" s="25"/>
      <c r="I98" s="153">
        <f>I158</f>
        <v>0</v>
      </c>
      <c r="J98" s="153">
        <f>J158</f>
        <v>0</v>
      </c>
      <c r="K98" s="153">
        <f>K158</f>
        <v>0</v>
      </c>
      <c r="L98" s="153">
        <f>L158</f>
        <v>0</v>
      </c>
      <c r="M98" s="17"/>
      <c r="N98" s="31"/>
      <c r="O98" s="340" t="s">
        <v>249</v>
      </c>
      <c r="P98" s="341"/>
      <c r="Q98" s="340" t="s">
        <v>250</v>
      </c>
      <c r="R98" s="341"/>
      <c r="S98" s="340" t="s">
        <v>8</v>
      </c>
      <c r="T98" s="341"/>
      <c r="U98" s="308" t="s">
        <v>263</v>
      </c>
      <c r="V98" s="308"/>
      <c r="W98" s="126"/>
      <c r="X98" s="126"/>
      <c r="Y98" s="126"/>
      <c r="Z98" s="126"/>
      <c r="AA98" s="126"/>
      <c r="AB98" s="126"/>
      <c r="AC98" s="126"/>
      <c r="AD98" s="127"/>
      <c r="AE98" s="127"/>
      <c r="AF98" s="126"/>
      <c r="AG98" s="126"/>
      <c r="AH98" s="126"/>
      <c r="AI98" s="126"/>
      <c r="AJ98" s="126"/>
      <c r="AK98" s="126"/>
      <c r="AL98" s="126"/>
      <c r="AM98" s="126"/>
      <c r="AN98" s="6"/>
      <c r="AO98" s="6"/>
    </row>
    <row r="99" spans="1:45" s="7" customFormat="1" ht="18" customHeight="1" x14ac:dyDescent="0.25">
      <c r="A99" s="14"/>
      <c r="B99" s="16"/>
      <c r="C99" s="293" t="s">
        <v>392</v>
      </c>
      <c r="D99" s="293"/>
      <c r="E99" s="293"/>
      <c r="F99" s="154"/>
      <c r="G99" s="168"/>
      <c r="H99" s="43"/>
      <c r="I99" s="168"/>
      <c r="J99" s="43"/>
      <c r="K99" s="153">
        <f>IF(U99=0,0,(K98/S99)*12)</f>
        <v>0</v>
      </c>
      <c r="L99" s="153">
        <f>IF(U99=0,0,(L98/S99)*12)</f>
        <v>0</v>
      </c>
      <c r="M99" s="17"/>
      <c r="N99" s="31"/>
      <c r="O99" s="387">
        <f>MIN(G127:G157)</f>
        <v>0</v>
      </c>
      <c r="P99" s="388"/>
      <c r="Q99" s="387">
        <f>MAX(H127:H157)</f>
        <v>0</v>
      </c>
      <c r="R99" s="388"/>
      <c r="S99" s="356">
        <f>DATEDIF(O99,Q99,"m")+1</f>
        <v>1</v>
      </c>
      <c r="T99" s="357"/>
      <c r="U99" s="308">
        <f>COUNTA(G127:G157)</f>
        <v>0</v>
      </c>
      <c r="V99" s="308"/>
      <c r="W99" s="126"/>
      <c r="X99" s="126"/>
      <c r="Y99" s="126"/>
      <c r="Z99" s="126"/>
      <c r="AA99" s="126"/>
      <c r="AB99" s="126"/>
      <c r="AC99" s="126"/>
      <c r="AD99" s="127"/>
      <c r="AE99" s="127"/>
      <c r="AF99" s="126"/>
      <c r="AG99" s="126"/>
      <c r="AH99" s="126"/>
      <c r="AI99" s="126"/>
      <c r="AJ99" s="126"/>
      <c r="AK99" s="126"/>
      <c r="AL99" s="126"/>
      <c r="AM99" s="126"/>
      <c r="AN99" s="6"/>
      <c r="AO99" s="6"/>
    </row>
    <row r="100" spans="1:45" s="7" customFormat="1" ht="9.9499999999999993" customHeight="1" x14ac:dyDescent="0.25">
      <c r="A100" s="14"/>
      <c r="B100" s="16"/>
      <c r="C100" s="154"/>
      <c r="D100" s="154"/>
      <c r="E100" s="154"/>
      <c r="F100" s="154"/>
      <c r="G100" s="154"/>
      <c r="H100" s="154"/>
      <c r="I100" s="154"/>
      <c r="J100" s="154"/>
      <c r="K100" s="154"/>
      <c r="L100" s="154"/>
      <c r="M100" s="17"/>
      <c r="N100" s="31"/>
      <c r="O100" s="27"/>
      <c r="P100" s="27"/>
      <c r="Q100" s="27"/>
      <c r="R100" s="27"/>
      <c r="S100" s="27"/>
      <c r="U100" s="6"/>
      <c r="V100" s="6"/>
      <c r="W100" s="6"/>
      <c r="X100" s="6"/>
      <c r="Y100" s="6"/>
      <c r="Z100" s="6"/>
      <c r="AD100" s="5"/>
      <c r="AE100" s="5"/>
      <c r="AF100" s="6"/>
      <c r="AG100" s="6"/>
      <c r="AH100" s="6"/>
      <c r="AI100" s="6"/>
      <c r="AJ100" s="6"/>
      <c r="AK100" s="6"/>
      <c r="AL100" s="6"/>
      <c r="AM100" s="6"/>
      <c r="AN100" s="6"/>
      <c r="AO100" s="6"/>
    </row>
    <row r="101" spans="1:45" s="7" customFormat="1" ht="18" customHeight="1" x14ac:dyDescent="0.25">
      <c r="A101" s="14"/>
      <c r="B101" s="16"/>
      <c r="C101" s="293" t="s">
        <v>785</v>
      </c>
      <c r="D101" s="293"/>
      <c r="E101" s="293"/>
      <c r="F101" s="154"/>
      <c r="G101" s="154"/>
      <c r="H101" s="154"/>
      <c r="I101" s="154"/>
      <c r="J101" s="154"/>
      <c r="K101" s="154"/>
      <c r="L101" s="153">
        <f>SUMPRODUCT((E128:E157&lt;&gt;"")/COUNTIF(E128:E157,E128:E157&amp;""))</f>
        <v>0</v>
      </c>
      <c r="M101" s="17"/>
      <c r="N101" s="31"/>
      <c r="O101" s="27"/>
      <c r="P101" s="27"/>
      <c r="Q101" s="27"/>
      <c r="R101" s="27"/>
      <c r="S101" s="27"/>
      <c r="U101" s="6"/>
      <c r="V101" s="6"/>
      <c r="W101" s="6"/>
      <c r="X101" s="6"/>
      <c r="Y101" s="6"/>
      <c r="Z101" s="6"/>
      <c r="AD101" s="5"/>
      <c r="AE101" s="5"/>
      <c r="AF101" s="6"/>
      <c r="AG101" s="6"/>
      <c r="AH101" s="6"/>
      <c r="AI101" s="6"/>
      <c r="AJ101" s="6"/>
      <c r="AK101" s="6"/>
      <c r="AL101" s="6"/>
      <c r="AM101" s="6"/>
      <c r="AN101" s="6"/>
      <c r="AO101" s="6"/>
    </row>
    <row r="102" spans="1:45" s="7" customFormat="1" ht="18" customHeight="1" x14ac:dyDescent="0.25">
      <c r="A102" s="14"/>
      <c r="B102" s="16"/>
      <c r="C102" s="293" t="s">
        <v>377</v>
      </c>
      <c r="D102" s="293"/>
      <c r="E102" s="293"/>
      <c r="F102" s="84"/>
      <c r="G102" s="170"/>
      <c r="H102" s="335" t="s">
        <v>376</v>
      </c>
      <c r="I102" s="303"/>
      <c r="J102" s="303"/>
      <c r="K102" s="304"/>
      <c r="L102" s="153">
        <f>F158</f>
        <v>0</v>
      </c>
      <c r="M102" s="17"/>
      <c r="N102" s="31"/>
      <c r="O102" s="340" t="s">
        <v>62</v>
      </c>
      <c r="P102" s="386"/>
      <c r="Q102" s="386"/>
      <c r="R102" s="341"/>
      <c r="S102" s="340" t="s">
        <v>70</v>
      </c>
      <c r="T102" s="386"/>
      <c r="U102" s="386"/>
      <c r="V102" s="341"/>
      <c r="W102" s="340" t="s">
        <v>63</v>
      </c>
      <c r="X102" s="386"/>
      <c r="Y102" s="386"/>
      <c r="Z102" s="341"/>
      <c r="AA102" s="340" t="s">
        <v>64</v>
      </c>
      <c r="AB102" s="386"/>
      <c r="AC102" s="386"/>
      <c r="AD102" s="341"/>
      <c r="AE102" s="308" t="s">
        <v>61</v>
      </c>
      <c r="AF102" s="308"/>
      <c r="AG102" s="308"/>
      <c r="AH102" s="308"/>
      <c r="AI102" s="340" t="s">
        <v>65</v>
      </c>
      <c r="AJ102" s="386"/>
      <c r="AK102" s="386"/>
      <c r="AL102" s="341"/>
      <c r="AM102" s="134"/>
      <c r="AN102" s="308" t="s">
        <v>44</v>
      </c>
      <c r="AO102" s="308"/>
      <c r="AQ102" s="362" t="s">
        <v>255</v>
      </c>
      <c r="AS102" s="362" t="s">
        <v>256</v>
      </c>
    </row>
    <row r="103" spans="1:45" s="7" customFormat="1" ht="18" customHeight="1" x14ac:dyDescent="0.25">
      <c r="A103" s="14"/>
      <c r="B103" s="16"/>
      <c r="C103" s="293" t="s">
        <v>1324</v>
      </c>
      <c r="D103" s="293"/>
      <c r="E103" s="293"/>
      <c r="F103" s="293"/>
      <c r="G103" s="84"/>
      <c r="H103" s="84"/>
      <c r="I103" s="84"/>
      <c r="J103" s="84"/>
      <c r="K103" s="84"/>
      <c r="L103" s="25"/>
      <c r="M103" s="17"/>
      <c r="N103" s="31"/>
      <c r="O103" s="336" t="s">
        <v>6</v>
      </c>
      <c r="P103" s="336"/>
      <c r="Q103" s="336" t="s">
        <v>5</v>
      </c>
      <c r="R103" s="336"/>
      <c r="S103" s="308" t="s">
        <v>6</v>
      </c>
      <c r="T103" s="308"/>
      <c r="U103" s="308" t="s">
        <v>5</v>
      </c>
      <c r="V103" s="308"/>
      <c r="W103" s="308" t="s">
        <v>6</v>
      </c>
      <c r="X103" s="308"/>
      <c r="Y103" s="308" t="s">
        <v>5</v>
      </c>
      <c r="Z103" s="308"/>
      <c r="AA103" s="308" t="s">
        <v>6</v>
      </c>
      <c r="AB103" s="308"/>
      <c r="AC103" s="384" t="s">
        <v>5</v>
      </c>
      <c r="AD103" s="385"/>
      <c r="AE103" s="308" t="s">
        <v>6</v>
      </c>
      <c r="AF103" s="308"/>
      <c r="AG103" s="308" t="s">
        <v>5</v>
      </c>
      <c r="AH103" s="308"/>
      <c r="AI103" s="308" t="s">
        <v>6</v>
      </c>
      <c r="AJ103" s="308"/>
      <c r="AK103" s="308" t="s">
        <v>5</v>
      </c>
      <c r="AL103" s="308"/>
      <c r="AM103" s="134"/>
      <c r="AN103" s="159" t="s">
        <v>6</v>
      </c>
      <c r="AO103" s="159" t="s">
        <v>5</v>
      </c>
      <c r="AQ103" s="363"/>
      <c r="AS103" s="363"/>
    </row>
    <row r="104" spans="1:45" s="7" customFormat="1" ht="9.9499999999999993" customHeight="1" x14ac:dyDescent="0.25">
      <c r="A104" s="14"/>
      <c r="B104" s="16"/>
      <c r="C104" s="16"/>
      <c r="D104" s="16"/>
      <c r="E104" s="16"/>
      <c r="F104" s="16"/>
      <c r="G104" s="16"/>
      <c r="H104" s="16"/>
      <c r="I104" s="16"/>
      <c r="J104" s="16"/>
      <c r="K104" s="16"/>
      <c r="L104" s="16"/>
      <c r="M104" s="17"/>
      <c r="N104" s="31"/>
      <c r="O104" s="27"/>
      <c r="P104" s="27"/>
      <c r="Q104" s="27"/>
      <c r="R104" s="27"/>
      <c r="S104" s="27"/>
      <c r="AD104" s="131"/>
      <c r="AE104" s="131"/>
      <c r="AN104" s="6"/>
    </row>
    <row r="105" spans="1:45" s="7" customFormat="1" ht="18" customHeight="1" x14ac:dyDescent="0.25">
      <c r="A105" s="14"/>
      <c r="B105" s="16"/>
      <c r="C105" s="15" t="s">
        <v>786</v>
      </c>
      <c r="D105" s="15"/>
      <c r="E105" s="15"/>
      <c r="F105" s="15"/>
      <c r="G105" s="344" t="s">
        <v>780</v>
      </c>
      <c r="H105" s="344"/>
      <c r="I105" s="344"/>
      <c r="J105" s="16"/>
      <c r="K105" s="24" t="s">
        <v>347</v>
      </c>
      <c r="L105" s="22" t="s">
        <v>348</v>
      </c>
      <c r="M105" s="17"/>
      <c r="N105" s="31"/>
      <c r="O105" s="119"/>
      <c r="P105" s="119"/>
      <c r="Q105" s="119"/>
      <c r="R105" s="119"/>
      <c r="S105" s="119"/>
      <c r="T105" s="31"/>
      <c r="U105" s="132"/>
      <c r="V105" s="132"/>
      <c r="W105" s="132"/>
      <c r="X105" s="132"/>
      <c r="Y105" s="132"/>
      <c r="Z105" s="132"/>
      <c r="AA105" s="31"/>
      <c r="AB105" s="31"/>
      <c r="AC105" s="31"/>
      <c r="AD105" s="133"/>
      <c r="AE105" s="133"/>
      <c r="AF105" s="31"/>
      <c r="AG105" s="31"/>
      <c r="AH105" s="31"/>
      <c r="AI105" s="31"/>
      <c r="AJ105" s="31"/>
      <c r="AK105" s="31"/>
      <c r="AL105" s="31"/>
      <c r="AN105" s="6"/>
    </row>
    <row r="106" spans="1:45" s="7" customFormat="1" ht="18" customHeight="1" x14ac:dyDescent="0.25">
      <c r="A106" s="14"/>
      <c r="B106" s="166"/>
      <c r="C106" s="370"/>
      <c r="D106" s="371"/>
      <c r="E106" s="154"/>
      <c r="F106" s="154" t="s">
        <v>345</v>
      </c>
      <c r="G106" s="121"/>
      <c r="H106" s="161" t="s">
        <v>346</v>
      </c>
      <c r="I106" s="121"/>
      <c r="J106" s="161"/>
      <c r="K106" s="25"/>
      <c r="L106" s="153" t="str">
        <f>IFERROR(ROUND(K106/((I106-G106)/30.4),0),"")</f>
        <v/>
      </c>
      <c r="M106" s="17"/>
      <c r="N106" s="31"/>
      <c r="O106" s="130">
        <f>((($L99-$O$251)/($O$250-$O$251))*0.5+1)</f>
        <v>0.25</v>
      </c>
      <c r="P106" s="136">
        <f>IF($O106&gt;1.5,1.5,IF($O106&lt;0.5,0,$O106))</f>
        <v>0</v>
      </c>
      <c r="Q106" s="130">
        <f>((($L99-$Q$251)/($Q$250-$Q$251))*0.5+1)</f>
        <v>0</v>
      </c>
      <c r="R106" s="136">
        <f>IF($Q106&gt;1.5,1.5,IF($Q106&lt;0.5,0,$Q106))</f>
        <v>0</v>
      </c>
      <c r="S106" s="130">
        <f>((($K106-$S$251)/($S$250-$S$251))*0.5+1)</f>
        <v>-0.75</v>
      </c>
      <c r="T106" s="136">
        <f>IF($S106&gt;1.5,1.5,IF($S106&lt;0.5,0,$S106))</f>
        <v>0</v>
      </c>
      <c r="U106" s="130">
        <f>((($K106-$U$251)/($U$250-$U$251))*0.5+1)</f>
        <v>-1.4</v>
      </c>
      <c r="V106" s="136">
        <f>IF($U106&gt;1.5,1.5,IF($U106&lt;0.5,0,$U106))</f>
        <v>0</v>
      </c>
      <c r="W106" s="130">
        <f>((($G98-$W$251)/($W$250-$W$251))*0.5+1)</f>
        <v>0.25</v>
      </c>
      <c r="X106" s="136">
        <f>IF($W106&gt;1.5,1.5,IF($W106&lt;0.5,0,$W106))</f>
        <v>0</v>
      </c>
      <c r="Y106" s="130">
        <f>((($G98-$Y$251)/($Y$250-$Y$251))*0.5+1)</f>
        <v>0.125</v>
      </c>
      <c r="Z106" s="136">
        <f>IF($Y106&gt;1.5,1.5,IF($Y106&lt;0.5,0,$Y106))</f>
        <v>0</v>
      </c>
      <c r="AA106" s="130">
        <f>((($H98-$AA$251)/($AA$250-$AA$251))*0.5+1)</f>
        <v>0</v>
      </c>
      <c r="AB106" s="136">
        <f>IF($AA106&gt;1.5,1.5,IF($AA106&lt;0.5,0,$AA106))</f>
        <v>0</v>
      </c>
      <c r="AC106" s="130">
        <f>((($H98-$AC$251)/($AC$250-$AC$251))*0.5+1)</f>
        <v>-0.5</v>
      </c>
      <c r="AD106" s="136">
        <f>IF($AC106&gt;1.5,1.5,IF($AC106&lt;0.5,0,$AC106))</f>
        <v>0</v>
      </c>
      <c r="AE106" s="130">
        <f>((($L101-$AE$251)/($AE$250-$AE$251))*0.5+1)</f>
        <v>0</v>
      </c>
      <c r="AF106" s="136">
        <f>IF($AE106&gt;1.5,1.5,IF($AE106&lt;0.5,0,$AE106))</f>
        <v>0</v>
      </c>
      <c r="AG106" s="130">
        <f>((($L101-$AF$251)/($AF$250-$AF$251))*0.5+1)</f>
        <v>-0.5</v>
      </c>
      <c r="AH106" s="136">
        <f>IF($AG106&gt;1.5,1.5,IF($AG106&lt;0.5,0,$AG106))</f>
        <v>0</v>
      </c>
      <c r="AI106" s="130">
        <f>((($T127-$AG$251)/($AG$250-$AG$251))*0.5+1)</f>
        <v>0.16666666666666663</v>
      </c>
      <c r="AJ106" s="136">
        <f>IF($AI106&gt;1.5,1.5,IF($AI106&lt;0.5,0,$AI106))</f>
        <v>0</v>
      </c>
      <c r="AK106" s="130">
        <f>((($V127-$AI$251)/($AI$250-$AI$251))*0.5+1)</f>
        <v>0</v>
      </c>
      <c r="AL106" s="136">
        <f>IF($AK106&gt;1.5,1.5,IF($AK106&lt;0.5,0,$AK106))</f>
        <v>0</v>
      </c>
      <c r="AM106" s="135"/>
      <c r="AN106" s="137">
        <f>IF(AND($C106="Chef de programme",PRODUCT(P106,T106,X106,AB106,AF106,AJ106)&gt;=1,$L$110&gt;=$AO$250),1,0)</f>
        <v>0</v>
      </c>
      <c r="AO106" s="137">
        <f>IF(AND($C106="Chef de programme",PRODUCT(R106,V106,Z106,AD106,AH106,AL106)&gt;=1,$L$110&gt;=$AO$249),1,0)</f>
        <v>0</v>
      </c>
      <c r="AQ106" s="159">
        <f>IF(AND(OR(J98&gt;=O$257,L98&gt;=Q$257),K106&gt;=S$257,G98+H98&gt;=U$257,AS106&gt;=W$257,L110&gt;=Y$257,R127&gt;=AA$257),1,0)</f>
        <v>0</v>
      </c>
      <c r="AS106" s="147">
        <f>IF(I106="",0,DATEDIF(G106,I106,"m")+1)</f>
        <v>0</v>
      </c>
    </row>
    <row r="107" spans="1:45" s="7" customFormat="1" ht="18" customHeight="1" x14ac:dyDescent="0.25">
      <c r="A107" s="14"/>
      <c r="B107" s="166"/>
      <c r="C107" s="370"/>
      <c r="D107" s="371"/>
      <c r="E107" s="154"/>
      <c r="F107" s="154" t="s">
        <v>345</v>
      </c>
      <c r="G107" s="121"/>
      <c r="H107" s="161" t="s">
        <v>346</v>
      </c>
      <c r="I107" s="121"/>
      <c r="J107" s="161"/>
      <c r="K107" s="25"/>
      <c r="L107" s="153" t="str">
        <f t="shared" ref="L107:L108" si="13">IFERROR(ROUND(K107/((I107-G107)/30.4),0),"")</f>
        <v/>
      </c>
      <c r="M107" s="17"/>
      <c r="N107" s="31"/>
      <c r="O107" s="130">
        <f>((($L99-$O$251)/($O$250-$O$251))*0.5+1)</f>
        <v>0.25</v>
      </c>
      <c r="P107" s="136">
        <f t="shared" ref="P107:P108" si="14">IF($O107&gt;1.5,1.5,IF($O107&lt;0.5,0,$O107))</f>
        <v>0</v>
      </c>
      <c r="Q107" s="130">
        <f>((($L99-$Q$251)/($Q$250-$Q$251))*0.5+1)</f>
        <v>0</v>
      </c>
      <c r="R107" s="136">
        <f t="shared" ref="R107:R108" si="15">IF($Q107&gt;1.5,1.5,IF($Q107&lt;0.5,0,$Q107))</f>
        <v>0</v>
      </c>
      <c r="S107" s="130">
        <f>((($K107-$S$251)/($S$250-$S$251))*0.5+1)</f>
        <v>-0.75</v>
      </c>
      <c r="T107" s="136">
        <f t="shared" ref="T107:T108" si="16">IF($S107&gt;1.5,1.5,IF($S107&lt;0.5,0,$S107))</f>
        <v>0</v>
      </c>
      <c r="U107" s="130">
        <f>((($K107-$U$251)/($U$250-$U$251))*0.5+1)</f>
        <v>-1.4</v>
      </c>
      <c r="V107" s="136">
        <f t="shared" ref="V107:V108" si="17">IF($U107&gt;1.5,1.5,IF($U107&lt;0.5,0,$U107))</f>
        <v>0</v>
      </c>
      <c r="W107" s="130">
        <f>((($G98-$W$251)/($W$250-$W$251))*0.5+1)</f>
        <v>0.25</v>
      </c>
      <c r="X107" s="136">
        <f t="shared" ref="X107:X108" si="18">IF($W107&gt;1.5,1.5,IF($W107&lt;0.5,0,$W107))</f>
        <v>0</v>
      </c>
      <c r="Y107" s="130">
        <f>((($G98-$Y$251)/($Y$250-$Y$251))*0.5+1)</f>
        <v>0.125</v>
      </c>
      <c r="Z107" s="136">
        <f t="shared" ref="Z107:Z108" si="19">IF($Y107&gt;1.5,1.5,IF($Y107&lt;0.5,0,$Y107))</f>
        <v>0</v>
      </c>
      <c r="AA107" s="130">
        <f>((($H98-$AA$251)/($AA$250-$AA$251))*0.5+1)</f>
        <v>0</v>
      </c>
      <c r="AB107" s="136">
        <f t="shared" ref="AB107:AB108" si="20">IF($AA107&gt;1.5,1.5,IF($AA107&lt;0.5,0,$AA107))</f>
        <v>0</v>
      </c>
      <c r="AC107" s="130">
        <f>((($H98-$AC$251)/($AC$250-$AC$251))*0.5+1)</f>
        <v>-0.5</v>
      </c>
      <c r="AD107" s="136">
        <f t="shared" ref="AD107:AD108" si="21">IF($AC107&gt;1.5,1.5,IF($AC107&lt;0.5,0,$AC107))</f>
        <v>0</v>
      </c>
      <c r="AE107" s="130">
        <f>((($L101-$AE$251)/($AE$250-$AE$251))*0.5+1)</f>
        <v>0</v>
      </c>
      <c r="AF107" s="136">
        <f t="shared" ref="AF107:AF108" si="22">IF($AE107&gt;1.5,1.5,IF($AE107&lt;0.5,0,$AE107))</f>
        <v>0</v>
      </c>
      <c r="AG107" s="130">
        <f>((($L101-$AF$251)/($AF$250-$AF$251))*0.5+1)</f>
        <v>-0.5</v>
      </c>
      <c r="AH107" s="136">
        <f>IF($AG107&gt;1.5,1.5,IF($AG107&lt;0.5,0,$AG107))</f>
        <v>0</v>
      </c>
      <c r="AI107" s="130">
        <f>((($T127-$AG$251)/($AG$250-$AG$251))*0.5+1)</f>
        <v>0.16666666666666663</v>
      </c>
      <c r="AJ107" s="136">
        <f>IF($AI107&gt;1.5,1.5,IF($AI107&lt;0.5,0,$AI107))</f>
        <v>0</v>
      </c>
      <c r="AK107" s="130">
        <f>((($V127-$AI$251)/($AI$250-$AI$251))*0.5+1)</f>
        <v>0</v>
      </c>
      <c r="AL107" s="136">
        <f>IF($AK107&gt;1.5,1.5,IF($AK107&lt;0.5,0,$AK107))</f>
        <v>0</v>
      </c>
      <c r="AM107" s="135"/>
      <c r="AN107" s="137">
        <f>IF(AND($C107="Chef de programme",PRODUCT(P107,T107,X107,AB107,AF107,AJ107)&gt;=1,$L$110&gt;=$AO$250),1,0)</f>
        <v>0</v>
      </c>
      <c r="AO107" s="137">
        <f>IF(AND($C107="Chef de programme",PRODUCT(R107,V107,Z107,AD107,AH107,AL107)&gt;=1,$L$110&gt;=$AO$249),1,0)</f>
        <v>0</v>
      </c>
      <c r="AQ107" s="159">
        <f>IF(AND(OR(J98&gt;=O$257,L98&gt;=Q$257),K107&gt;=S$257,G98+H98&gt;=U$257,AS107&gt;=W$257,L110&gt;=Y$257,R127&gt;=AA$257),1,0)</f>
        <v>0</v>
      </c>
      <c r="AS107" s="147">
        <f t="shared" ref="AS107:AS108" si="23">IF(I107="",0,DATEDIF(G107,I107,"m")+1)</f>
        <v>0</v>
      </c>
    </row>
    <row r="108" spans="1:45" s="7" customFormat="1" ht="18" customHeight="1" x14ac:dyDescent="0.25">
      <c r="A108" s="14"/>
      <c r="B108" s="166"/>
      <c r="C108" s="372"/>
      <c r="D108" s="372"/>
      <c r="E108" s="154"/>
      <c r="F108" s="154" t="s">
        <v>345</v>
      </c>
      <c r="G108" s="121"/>
      <c r="H108" s="161" t="s">
        <v>346</v>
      </c>
      <c r="I108" s="121"/>
      <c r="J108" s="161"/>
      <c r="K108" s="25"/>
      <c r="L108" s="153" t="str">
        <f t="shared" si="13"/>
        <v/>
      </c>
      <c r="M108" s="17"/>
      <c r="N108" s="31"/>
      <c r="O108" s="130">
        <f>((($L99-$O$251)/($O$250-$O$251))*0.5+1)</f>
        <v>0.25</v>
      </c>
      <c r="P108" s="136">
        <f t="shared" si="14"/>
        <v>0</v>
      </c>
      <c r="Q108" s="130">
        <f>((($L99-$Q$251)/($Q$250-$Q$251))*0.5+1)</f>
        <v>0</v>
      </c>
      <c r="R108" s="136">
        <f t="shared" si="15"/>
        <v>0</v>
      </c>
      <c r="S108" s="130">
        <f>((($K108-$S$251)/($S$250-$S$251))*0.5+1)</f>
        <v>-0.75</v>
      </c>
      <c r="T108" s="136">
        <f t="shared" si="16"/>
        <v>0</v>
      </c>
      <c r="U108" s="130">
        <f>((($K108-$U$251)/($U$250-$U$251))*0.5+1)</f>
        <v>-1.4</v>
      </c>
      <c r="V108" s="136">
        <f t="shared" si="17"/>
        <v>0</v>
      </c>
      <c r="W108" s="130">
        <f>((($G98-$W$251)/($W$250-$W$251))*0.5+1)</f>
        <v>0.25</v>
      </c>
      <c r="X108" s="136">
        <f t="shared" si="18"/>
        <v>0</v>
      </c>
      <c r="Y108" s="130">
        <f>((($G98-$Y$251)/($Y$250-$Y$251))*0.5+1)</f>
        <v>0.125</v>
      </c>
      <c r="Z108" s="136">
        <f t="shared" si="19"/>
        <v>0</v>
      </c>
      <c r="AA108" s="130">
        <f>((($H98-$AA$251)/($AA$250-$AA$251))*0.5+1)</f>
        <v>0</v>
      </c>
      <c r="AB108" s="136">
        <f t="shared" si="20"/>
        <v>0</v>
      </c>
      <c r="AC108" s="130">
        <f>((($H98-$AC$251)/($AC$250-$AC$251))*0.5+1)</f>
        <v>-0.5</v>
      </c>
      <c r="AD108" s="136">
        <f t="shared" si="21"/>
        <v>0</v>
      </c>
      <c r="AE108" s="130">
        <f>((($L101-$AE$251)/($AE$250-$AE$251))*0.5+1)</f>
        <v>0</v>
      </c>
      <c r="AF108" s="136">
        <f t="shared" si="22"/>
        <v>0</v>
      </c>
      <c r="AG108" s="130">
        <f>((($L101-$AF$251)/($AF$250-$AF$251))*0.5+1)</f>
        <v>-0.5</v>
      </c>
      <c r="AH108" s="136">
        <f>IF($AG108&gt;1.5,1.5,IF($AG108&lt;0.5,0,$AG108))</f>
        <v>0</v>
      </c>
      <c r="AI108" s="130">
        <f>((($T127-$AG$251)/($AG$250-$AG$251))*0.5+1)</f>
        <v>0.16666666666666663</v>
      </c>
      <c r="AJ108" s="136">
        <f>IF($AI108&gt;1.5,1.5,IF($AI108&lt;0.5,0,$AI108))</f>
        <v>0</v>
      </c>
      <c r="AK108" s="130">
        <f>((($V127-$AI$251)/($AI$250-$AI$251))*0.5+1)</f>
        <v>0</v>
      </c>
      <c r="AL108" s="136">
        <f>IF($AK108&gt;1.5,1.5,IF($AK108&lt;0.5,0,$AK108))</f>
        <v>0</v>
      </c>
      <c r="AM108" s="135"/>
      <c r="AN108" s="137">
        <f>IF(AND($C108="Chef de programme",PRODUCT(P108,T108,X108,AB108,AF108,AJ108)&gt;=1,$L$110&gt;=$AO$250),1,0)</f>
        <v>0</v>
      </c>
      <c r="AO108" s="137">
        <f>IF(AND($C108="Chef de programme",PRODUCT(R108,V108,Z108,AD108,AH108,AL108)&gt;=1,$L$110&gt;=$AO$249),1,0)</f>
        <v>0</v>
      </c>
      <c r="AQ108" s="159">
        <f>IF(AND(OR(J98&gt;=O$257,L98&gt;=Q$257),K108&gt;=S$257,G98+H98&gt;=U$257,AS108&gt;=W$257,L110&gt;=Y$257,R127&gt;=AA$257),1,0)</f>
        <v>0</v>
      </c>
      <c r="AS108" s="147">
        <f t="shared" si="23"/>
        <v>0</v>
      </c>
    </row>
    <row r="109" spans="1:45" s="7" customFormat="1" ht="9.9499999999999993" customHeight="1" x14ac:dyDescent="0.25">
      <c r="A109" s="14"/>
      <c r="B109" s="16"/>
      <c r="C109" s="84"/>
      <c r="D109" s="84"/>
      <c r="E109" s="84"/>
      <c r="F109" s="84"/>
      <c r="G109" s="152"/>
      <c r="H109" s="85"/>
      <c r="I109" s="85"/>
      <c r="J109" s="85"/>
      <c r="K109" s="85"/>
      <c r="L109" s="85"/>
      <c r="M109" s="17"/>
      <c r="N109" s="31"/>
      <c r="O109" s="27"/>
      <c r="P109" s="27"/>
      <c r="Q109" s="27"/>
      <c r="R109" s="27"/>
      <c r="S109" s="27"/>
      <c r="U109" s="6"/>
      <c r="V109" s="6"/>
      <c r="W109" s="6"/>
      <c r="X109" s="6"/>
      <c r="Y109" s="6"/>
      <c r="Z109" s="6"/>
      <c r="AD109" s="5"/>
      <c r="AE109" s="5"/>
      <c r="AF109" s="6"/>
      <c r="AG109" s="6"/>
      <c r="AH109" s="6"/>
      <c r="AI109" s="6"/>
      <c r="AJ109" s="6"/>
      <c r="AK109" s="6"/>
      <c r="AL109" s="6"/>
      <c r="AM109" s="6"/>
      <c r="AN109" s="6"/>
      <c r="AO109" s="6"/>
    </row>
    <row r="110" spans="1:45" s="7" customFormat="1" ht="18" customHeight="1" x14ac:dyDescent="0.25">
      <c r="A110" s="14"/>
      <c r="B110" s="16"/>
      <c r="C110" s="278" t="s">
        <v>1197</v>
      </c>
      <c r="D110" s="278"/>
      <c r="E110" s="278"/>
      <c r="F110" s="278"/>
      <c r="G110" s="85"/>
      <c r="H110" s="85"/>
      <c r="I110" s="85"/>
      <c r="J110" s="85"/>
      <c r="K110" s="85"/>
      <c r="L110" s="153">
        <f>SUM(L111:L120)</f>
        <v>0</v>
      </c>
      <c r="M110" s="17"/>
      <c r="N110" s="31"/>
      <c r="O110" s="27"/>
      <c r="P110" s="27"/>
      <c r="Q110" s="27"/>
      <c r="R110" s="27"/>
      <c r="S110" s="27"/>
      <c r="U110" s="6"/>
      <c r="V110" s="6"/>
      <c r="W110" s="6"/>
      <c r="X110" s="6"/>
      <c r="Y110" s="6"/>
      <c r="Z110" s="6"/>
      <c r="AD110" s="5"/>
      <c r="AE110" s="5"/>
      <c r="AF110" s="6"/>
      <c r="AG110" s="6"/>
      <c r="AH110" s="6"/>
      <c r="AI110" s="6"/>
      <c r="AJ110" s="6"/>
      <c r="AK110" s="6"/>
      <c r="AL110" s="6"/>
      <c r="AM110" s="6"/>
      <c r="AN110" s="6"/>
      <c r="AO110" s="6"/>
    </row>
    <row r="111" spans="1:45" s="7" customFormat="1" ht="18" customHeight="1" x14ac:dyDescent="0.25">
      <c r="A111" s="14"/>
      <c r="B111" s="16"/>
      <c r="C111" s="293" t="s">
        <v>352</v>
      </c>
      <c r="D111" s="293"/>
      <c r="E111" s="293"/>
      <c r="F111" s="293"/>
      <c r="G111" s="293"/>
      <c r="H111" s="293"/>
      <c r="I111" s="293"/>
      <c r="J111" s="293"/>
      <c r="K111" s="313"/>
      <c r="L111" s="25"/>
      <c r="M111" s="17"/>
      <c r="N111" s="31"/>
      <c r="O111" s="27"/>
      <c r="P111" s="27"/>
      <c r="Q111" s="27"/>
      <c r="R111" s="27"/>
      <c r="S111" s="27"/>
      <c r="U111" s="6"/>
      <c r="V111" s="6"/>
      <c r="W111" s="6"/>
      <c r="X111" s="6"/>
      <c r="Y111" s="6"/>
      <c r="Z111" s="6"/>
      <c r="AD111" s="5"/>
      <c r="AE111" s="5"/>
      <c r="AF111" s="6"/>
      <c r="AG111" s="6"/>
      <c r="AH111" s="6"/>
      <c r="AI111" s="6"/>
      <c r="AJ111" s="6"/>
      <c r="AK111" s="6"/>
      <c r="AL111" s="6"/>
      <c r="AM111" s="6"/>
      <c r="AN111" s="6"/>
      <c r="AO111" s="6"/>
    </row>
    <row r="112" spans="1:45" s="7" customFormat="1" ht="18" customHeight="1" x14ac:dyDescent="0.25">
      <c r="A112" s="14"/>
      <c r="B112" s="16"/>
      <c r="C112" s="293" t="s">
        <v>918</v>
      </c>
      <c r="D112" s="293"/>
      <c r="E112" s="293"/>
      <c r="F112" s="293"/>
      <c r="G112" s="293"/>
      <c r="H112" s="293"/>
      <c r="I112" s="293"/>
      <c r="J112" s="293"/>
      <c r="K112" s="313"/>
      <c r="L112" s="25"/>
      <c r="M112" s="17"/>
      <c r="N112" s="31"/>
      <c r="O112" s="27"/>
      <c r="P112" s="27"/>
      <c r="Q112" s="27"/>
      <c r="R112" s="27"/>
      <c r="S112" s="27"/>
      <c r="U112" s="6"/>
      <c r="V112" s="6"/>
      <c r="W112" s="6"/>
      <c r="X112" s="6"/>
      <c r="Y112" s="6"/>
      <c r="Z112" s="6"/>
      <c r="AD112" s="5"/>
      <c r="AE112" s="5"/>
      <c r="AF112" s="6"/>
      <c r="AG112" s="6"/>
      <c r="AH112" s="6"/>
      <c r="AI112" s="6"/>
      <c r="AJ112" s="6"/>
      <c r="AK112" s="6"/>
      <c r="AL112" s="6"/>
      <c r="AM112" s="6"/>
      <c r="AN112" s="6"/>
      <c r="AO112" s="6"/>
    </row>
    <row r="113" spans="1:41" s="7" customFormat="1" ht="18" customHeight="1" x14ac:dyDescent="0.25">
      <c r="A113" s="14"/>
      <c r="B113" s="16"/>
      <c r="C113" s="293" t="s">
        <v>353</v>
      </c>
      <c r="D113" s="293"/>
      <c r="E113" s="293"/>
      <c r="F113" s="293"/>
      <c r="G113" s="293"/>
      <c r="H113" s="293"/>
      <c r="I113" s="293"/>
      <c r="J113" s="293"/>
      <c r="K113" s="313"/>
      <c r="L113" s="25"/>
      <c r="M113" s="17"/>
      <c r="N113" s="31"/>
      <c r="O113" s="27"/>
      <c r="P113" s="27"/>
      <c r="Q113" s="27"/>
      <c r="R113" s="27"/>
      <c r="S113" s="27"/>
      <c r="U113" s="6"/>
      <c r="V113" s="6"/>
      <c r="W113" s="6"/>
      <c r="X113" s="6"/>
      <c r="Y113" s="6"/>
      <c r="Z113" s="6"/>
      <c r="AD113" s="5"/>
      <c r="AE113" s="5"/>
      <c r="AF113" s="6"/>
      <c r="AG113" s="6"/>
      <c r="AH113" s="6"/>
      <c r="AI113" s="6"/>
      <c r="AJ113" s="6"/>
      <c r="AK113" s="6"/>
      <c r="AL113" s="6"/>
      <c r="AM113" s="6"/>
      <c r="AN113" s="6"/>
      <c r="AO113" s="6"/>
    </row>
    <row r="114" spans="1:41" s="7" customFormat="1" ht="18" customHeight="1" x14ac:dyDescent="0.25">
      <c r="A114" s="14"/>
      <c r="B114" s="16"/>
      <c r="C114" s="293" t="s">
        <v>354</v>
      </c>
      <c r="D114" s="293"/>
      <c r="E114" s="293"/>
      <c r="F114" s="293"/>
      <c r="G114" s="293"/>
      <c r="H114" s="293"/>
      <c r="I114" s="293"/>
      <c r="J114" s="293"/>
      <c r="K114" s="313"/>
      <c r="L114" s="25"/>
      <c r="M114" s="17"/>
      <c r="N114" s="31"/>
      <c r="O114" s="27"/>
      <c r="P114" s="27"/>
      <c r="Q114" s="27"/>
      <c r="R114" s="27"/>
      <c r="S114" s="27"/>
      <c r="U114" s="6"/>
      <c r="V114" s="6"/>
      <c r="W114" s="6"/>
      <c r="X114" s="6"/>
      <c r="Y114" s="6"/>
      <c r="Z114" s="6"/>
      <c r="AD114" s="5"/>
      <c r="AE114" s="5"/>
      <c r="AF114" s="6"/>
      <c r="AG114" s="6"/>
      <c r="AH114" s="6"/>
      <c r="AI114" s="6"/>
      <c r="AJ114" s="6"/>
      <c r="AK114" s="6"/>
      <c r="AL114" s="6"/>
      <c r="AM114" s="6"/>
      <c r="AN114" s="6"/>
      <c r="AO114" s="6"/>
    </row>
    <row r="115" spans="1:41" s="7" customFormat="1" ht="18" customHeight="1" x14ac:dyDescent="0.25">
      <c r="A115" s="14"/>
      <c r="B115" s="16"/>
      <c r="C115" s="293" t="s">
        <v>355</v>
      </c>
      <c r="D115" s="293"/>
      <c r="E115" s="293"/>
      <c r="F115" s="293"/>
      <c r="G115" s="293"/>
      <c r="H115" s="293"/>
      <c r="I115" s="293"/>
      <c r="J115" s="293"/>
      <c r="K115" s="313"/>
      <c r="L115" s="25"/>
      <c r="M115" s="17"/>
      <c r="N115" s="31"/>
      <c r="O115" s="27"/>
      <c r="P115" s="27"/>
      <c r="Q115" s="27"/>
      <c r="R115" s="27"/>
      <c r="S115" s="27"/>
      <c r="U115" s="6"/>
      <c r="V115" s="6"/>
      <c r="W115" s="6"/>
      <c r="X115" s="6"/>
      <c r="Y115" s="6"/>
      <c r="Z115" s="6"/>
      <c r="AD115" s="5"/>
      <c r="AE115" s="5"/>
      <c r="AF115" s="6"/>
      <c r="AG115" s="6"/>
      <c r="AH115" s="6"/>
      <c r="AI115" s="6"/>
      <c r="AJ115" s="6"/>
      <c r="AK115" s="6"/>
      <c r="AL115" s="6"/>
      <c r="AM115" s="6"/>
      <c r="AN115" s="6"/>
      <c r="AO115" s="6"/>
    </row>
    <row r="116" spans="1:41" s="7" customFormat="1" ht="18" customHeight="1" x14ac:dyDescent="0.25">
      <c r="A116" s="14"/>
      <c r="B116" s="16"/>
      <c r="C116" s="293" t="s">
        <v>357</v>
      </c>
      <c r="D116" s="293"/>
      <c r="E116" s="293"/>
      <c r="F116" s="293"/>
      <c r="G116" s="293"/>
      <c r="H116" s="293"/>
      <c r="I116" s="293"/>
      <c r="J116" s="293"/>
      <c r="K116" s="313"/>
      <c r="L116" s="25"/>
      <c r="M116" s="17"/>
      <c r="N116" s="31"/>
      <c r="O116" s="27"/>
      <c r="P116" s="27"/>
      <c r="Q116" s="27"/>
      <c r="R116" s="27"/>
      <c r="S116" s="27"/>
      <c r="U116" s="6"/>
      <c r="V116" s="6"/>
      <c r="W116" s="6"/>
      <c r="X116" s="6"/>
      <c r="Y116" s="6"/>
      <c r="Z116" s="6"/>
      <c r="AD116" s="5"/>
      <c r="AE116" s="5"/>
      <c r="AF116" s="6"/>
      <c r="AG116" s="6"/>
      <c r="AH116" s="6"/>
      <c r="AI116" s="6"/>
      <c r="AJ116" s="6"/>
      <c r="AK116" s="6"/>
      <c r="AL116" s="6"/>
      <c r="AM116" s="6"/>
      <c r="AN116" s="6"/>
      <c r="AO116" s="6"/>
    </row>
    <row r="117" spans="1:41" s="7" customFormat="1" ht="18" customHeight="1" x14ac:dyDescent="0.25">
      <c r="A117" s="14"/>
      <c r="B117" s="16"/>
      <c r="C117" s="293" t="s">
        <v>920</v>
      </c>
      <c r="D117" s="293"/>
      <c r="E117" s="293"/>
      <c r="F117" s="293"/>
      <c r="G117" s="293"/>
      <c r="H117" s="293"/>
      <c r="I117" s="293"/>
      <c r="J117" s="293"/>
      <c r="K117" s="313"/>
      <c r="L117" s="25"/>
      <c r="M117" s="17"/>
      <c r="N117" s="31"/>
      <c r="O117" s="27"/>
      <c r="P117" s="27"/>
      <c r="Q117" s="27"/>
      <c r="R117" s="27"/>
      <c r="S117" s="27"/>
      <c r="U117" s="6"/>
      <c r="V117" s="6"/>
      <c r="W117" s="6"/>
      <c r="X117" s="6"/>
      <c r="Y117" s="6"/>
      <c r="Z117" s="6"/>
      <c r="AD117" s="5"/>
      <c r="AE117" s="5"/>
      <c r="AF117" s="6"/>
      <c r="AG117" s="6"/>
      <c r="AH117" s="6"/>
      <c r="AI117" s="6"/>
      <c r="AJ117" s="6"/>
      <c r="AK117" s="6"/>
      <c r="AL117" s="6"/>
      <c r="AM117" s="6"/>
      <c r="AN117" s="6"/>
      <c r="AO117" s="6"/>
    </row>
    <row r="118" spans="1:41" s="7" customFormat="1" ht="18" customHeight="1" x14ac:dyDescent="0.25">
      <c r="A118" s="14"/>
      <c r="B118" s="16"/>
      <c r="C118" s="293" t="s">
        <v>358</v>
      </c>
      <c r="D118" s="293"/>
      <c r="E118" s="293"/>
      <c r="F118" s="293"/>
      <c r="G118" s="293"/>
      <c r="H118" s="293"/>
      <c r="I118" s="293"/>
      <c r="J118" s="293"/>
      <c r="K118" s="313"/>
      <c r="L118" s="25"/>
      <c r="M118" s="17"/>
      <c r="N118" s="31"/>
      <c r="O118" s="27"/>
      <c r="P118" s="27"/>
      <c r="Q118" s="27"/>
      <c r="R118" s="27"/>
      <c r="S118" s="27"/>
      <c r="U118" s="6"/>
      <c r="V118" s="6"/>
      <c r="W118" s="6"/>
      <c r="X118" s="6"/>
      <c r="Y118" s="6"/>
      <c r="Z118" s="6"/>
      <c r="AD118" s="5"/>
      <c r="AE118" s="5"/>
      <c r="AF118" s="6"/>
      <c r="AG118" s="6"/>
      <c r="AH118" s="6"/>
      <c r="AI118" s="6"/>
      <c r="AJ118" s="6"/>
      <c r="AK118" s="6"/>
      <c r="AL118" s="6"/>
      <c r="AM118" s="6"/>
      <c r="AN118" s="6"/>
      <c r="AO118" s="6"/>
    </row>
    <row r="119" spans="1:41" s="7" customFormat="1" ht="18" customHeight="1" x14ac:dyDescent="0.25">
      <c r="A119" s="14"/>
      <c r="B119" s="16"/>
      <c r="C119" s="293" t="s">
        <v>356</v>
      </c>
      <c r="D119" s="293"/>
      <c r="E119" s="293"/>
      <c r="F119" s="293"/>
      <c r="G119" s="293"/>
      <c r="H119" s="293"/>
      <c r="I119" s="293"/>
      <c r="J119" s="293"/>
      <c r="K119" s="313"/>
      <c r="L119" s="25"/>
      <c r="M119" s="17"/>
      <c r="N119" s="31"/>
      <c r="O119" s="27"/>
      <c r="P119" s="27"/>
      <c r="Q119" s="27"/>
      <c r="R119" s="27"/>
      <c r="S119" s="27"/>
      <c r="U119" s="6"/>
      <c r="V119" s="6"/>
      <c r="W119" s="6"/>
      <c r="X119" s="6"/>
      <c r="Y119" s="6"/>
      <c r="Z119" s="6"/>
      <c r="AD119" s="5"/>
      <c r="AE119" s="5"/>
      <c r="AF119" s="6"/>
      <c r="AG119" s="6"/>
      <c r="AH119" s="6"/>
      <c r="AI119" s="6"/>
      <c r="AJ119" s="6"/>
      <c r="AK119" s="6"/>
      <c r="AL119" s="6"/>
      <c r="AM119" s="6"/>
      <c r="AN119" s="6"/>
      <c r="AO119" s="6"/>
    </row>
    <row r="120" spans="1:41" s="7" customFormat="1" ht="18" customHeight="1" x14ac:dyDescent="0.25">
      <c r="A120" s="14"/>
      <c r="B120" s="16"/>
      <c r="C120" s="293" t="s">
        <v>359</v>
      </c>
      <c r="D120" s="293"/>
      <c r="E120" s="293"/>
      <c r="F120" s="293"/>
      <c r="G120" s="293"/>
      <c r="H120" s="293"/>
      <c r="I120" s="293"/>
      <c r="J120" s="293"/>
      <c r="K120" s="313"/>
      <c r="L120" s="25"/>
      <c r="M120" s="17"/>
      <c r="N120" s="31"/>
      <c r="O120" s="27"/>
      <c r="P120" s="27"/>
      <c r="Q120" s="27"/>
      <c r="R120" s="27"/>
      <c r="S120" s="27"/>
      <c r="U120" s="6"/>
      <c r="V120" s="6"/>
      <c r="W120" s="6"/>
      <c r="X120" s="6"/>
      <c r="Y120" s="6"/>
      <c r="Z120" s="6"/>
      <c r="AD120" s="5"/>
      <c r="AE120" s="5"/>
      <c r="AF120" s="6"/>
      <c r="AG120" s="6"/>
      <c r="AH120" s="6"/>
      <c r="AI120" s="6"/>
      <c r="AJ120" s="6"/>
      <c r="AK120" s="6"/>
      <c r="AL120" s="6"/>
      <c r="AM120" s="6"/>
      <c r="AN120" s="6"/>
      <c r="AO120" s="6"/>
    </row>
    <row r="121" spans="1:41" s="7" customFormat="1" ht="9.9499999999999993" customHeight="1" x14ac:dyDescent="0.25">
      <c r="A121" s="14"/>
      <c r="B121" s="16"/>
      <c r="C121" s="84"/>
      <c r="D121" s="84"/>
      <c r="E121" s="84"/>
      <c r="F121" s="84"/>
      <c r="G121" s="85"/>
      <c r="H121" s="85"/>
      <c r="I121" s="85"/>
      <c r="J121" s="85"/>
      <c r="K121" s="85"/>
      <c r="L121" s="85"/>
      <c r="M121" s="17"/>
      <c r="N121" s="31"/>
      <c r="O121" s="374"/>
      <c r="P121" s="374"/>
      <c r="Q121" s="374"/>
      <c r="R121" s="27"/>
      <c r="S121" s="27"/>
      <c r="U121" s="6"/>
      <c r="V121" s="6"/>
      <c r="W121" s="6"/>
      <c r="X121" s="6"/>
      <c r="Y121" s="6"/>
      <c r="Z121" s="6"/>
      <c r="AD121" s="5"/>
      <c r="AE121" s="5"/>
      <c r="AF121" s="6"/>
      <c r="AG121" s="6"/>
      <c r="AH121" s="6"/>
      <c r="AI121" s="6"/>
      <c r="AJ121" s="6"/>
      <c r="AK121" s="6"/>
      <c r="AL121" s="6"/>
      <c r="AM121" s="6"/>
      <c r="AN121" s="6"/>
      <c r="AO121" s="6"/>
    </row>
    <row r="122" spans="1:41" s="7" customFormat="1" ht="18" customHeight="1" x14ac:dyDescent="0.25">
      <c r="A122" s="14"/>
      <c r="B122" s="16"/>
      <c r="C122" s="15" t="s">
        <v>391</v>
      </c>
      <c r="D122" s="84"/>
      <c r="E122" s="84"/>
      <c r="F122" s="84"/>
      <c r="G122" s="85"/>
      <c r="H122" s="85"/>
      <c r="I122" s="85"/>
      <c r="J122" s="85"/>
      <c r="K122" s="85"/>
      <c r="L122" s="85"/>
      <c r="M122" s="17"/>
      <c r="N122" s="31"/>
      <c r="O122" s="141"/>
      <c r="P122" s="141"/>
      <c r="Q122" s="141"/>
      <c r="R122" s="27"/>
      <c r="S122" s="27"/>
      <c r="U122" s="6"/>
      <c r="V122" s="6"/>
      <c r="W122" s="6"/>
      <c r="X122" s="6"/>
      <c r="Y122" s="6"/>
      <c r="Z122" s="6"/>
      <c r="AD122" s="5"/>
      <c r="AE122" s="5"/>
      <c r="AF122" s="6"/>
      <c r="AG122" s="6"/>
      <c r="AH122" s="6"/>
      <c r="AI122" s="6"/>
      <c r="AJ122" s="6"/>
      <c r="AK122" s="6"/>
      <c r="AL122" s="6"/>
      <c r="AM122" s="6"/>
      <c r="AN122" s="6"/>
      <c r="AO122" s="6"/>
    </row>
    <row r="123" spans="1:41" s="7" customFormat="1" ht="18" customHeight="1" x14ac:dyDescent="0.25">
      <c r="A123" s="14"/>
      <c r="B123" s="16"/>
      <c r="C123" s="293" t="s">
        <v>1209</v>
      </c>
      <c r="D123" s="293"/>
      <c r="E123" s="293"/>
      <c r="F123" s="293"/>
      <c r="G123" s="293"/>
      <c r="H123" s="293"/>
      <c r="I123" s="293"/>
      <c r="J123" s="293"/>
      <c r="K123" s="293"/>
      <c r="L123" s="293"/>
      <c r="M123" s="17"/>
      <c r="N123" s="31"/>
      <c r="O123" s="141"/>
      <c r="P123" s="141"/>
      <c r="Q123" s="141"/>
      <c r="R123" s="27"/>
      <c r="S123" s="27"/>
      <c r="U123" s="6"/>
      <c r="V123" s="6"/>
      <c r="W123" s="6"/>
      <c r="X123" s="6"/>
      <c r="Y123" s="6"/>
      <c r="Z123" s="6"/>
      <c r="AD123" s="5"/>
      <c r="AE123" s="5"/>
      <c r="AF123" s="6"/>
      <c r="AG123" s="6"/>
      <c r="AH123" s="6"/>
      <c r="AI123" s="6"/>
      <c r="AJ123" s="6"/>
      <c r="AK123" s="6"/>
      <c r="AL123" s="6"/>
      <c r="AM123" s="6"/>
      <c r="AN123" s="6"/>
      <c r="AO123" s="6"/>
    </row>
    <row r="124" spans="1:41" s="7" customFormat="1" ht="9.9499999999999993" customHeight="1" x14ac:dyDescent="0.25">
      <c r="A124" s="14"/>
      <c r="B124" s="16"/>
      <c r="C124" s="15"/>
      <c r="D124" s="84"/>
      <c r="E124" s="84"/>
      <c r="F124" s="84"/>
      <c r="G124" s="85"/>
      <c r="H124" s="85"/>
      <c r="I124" s="85"/>
      <c r="J124" s="85"/>
      <c r="K124" s="85"/>
      <c r="L124" s="85"/>
      <c r="M124" s="17"/>
      <c r="N124" s="31"/>
      <c r="O124" s="141"/>
      <c r="P124" s="141"/>
      <c r="Q124" s="141"/>
      <c r="R124" s="27"/>
      <c r="S124" s="27"/>
      <c r="U124" s="6"/>
      <c r="V124" s="6"/>
      <c r="W124" s="6"/>
      <c r="X124" s="6"/>
      <c r="Y124" s="6"/>
      <c r="Z124" s="6"/>
      <c r="AD124" s="5"/>
      <c r="AE124" s="5"/>
      <c r="AF124" s="6"/>
      <c r="AG124" s="6"/>
      <c r="AH124" s="6"/>
      <c r="AI124" s="6"/>
      <c r="AJ124" s="6"/>
      <c r="AK124" s="6"/>
      <c r="AL124" s="6"/>
      <c r="AM124" s="6"/>
      <c r="AN124" s="6"/>
      <c r="AO124" s="6"/>
    </row>
    <row r="125" spans="1:41" s="7" customFormat="1" ht="18" customHeight="1" x14ac:dyDescent="0.25">
      <c r="A125" s="14"/>
      <c r="B125" s="379" t="s">
        <v>379</v>
      </c>
      <c r="C125" s="379" t="s">
        <v>380</v>
      </c>
      <c r="D125" s="379" t="s">
        <v>381</v>
      </c>
      <c r="E125" s="379" t="s">
        <v>382</v>
      </c>
      <c r="F125" s="381" t="s">
        <v>383</v>
      </c>
      <c r="G125" s="382" t="s">
        <v>384</v>
      </c>
      <c r="H125" s="383"/>
      <c r="I125" s="382" t="s">
        <v>370</v>
      </c>
      <c r="J125" s="383"/>
      <c r="K125" s="382" t="s">
        <v>386</v>
      </c>
      <c r="L125" s="383"/>
      <c r="M125" s="17"/>
      <c r="N125" s="31"/>
      <c r="O125" s="374"/>
      <c r="P125" s="259"/>
      <c r="Q125" s="259"/>
      <c r="R125" s="308" t="s">
        <v>66</v>
      </c>
      <c r="S125" s="308"/>
      <c r="T125" s="308"/>
      <c r="U125" s="308"/>
      <c r="V125" s="308"/>
      <c r="W125" s="308"/>
      <c r="X125" s="6"/>
      <c r="Y125" s="6"/>
      <c r="Z125" s="6"/>
      <c r="AD125" s="5"/>
      <c r="AE125" s="5"/>
      <c r="AF125" s="6"/>
      <c r="AG125" s="6"/>
      <c r="AH125" s="6"/>
      <c r="AI125" s="6"/>
      <c r="AJ125" s="6"/>
      <c r="AK125" s="6"/>
      <c r="AL125" s="6"/>
      <c r="AM125" s="6"/>
      <c r="AN125" s="6"/>
      <c r="AO125" s="6"/>
    </row>
    <row r="126" spans="1:41" s="7" customFormat="1" ht="18" customHeight="1" x14ac:dyDescent="0.25">
      <c r="A126" s="14"/>
      <c r="B126" s="380"/>
      <c r="C126" s="380"/>
      <c r="D126" s="380"/>
      <c r="E126" s="380"/>
      <c r="F126" s="380"/>
      <c r="G126" s="156" t="s">
        <v>344</v>
      </c>
      <c r="H126" s="156" t="s">
        <v>385</v>
      </c>
      <c r="I126" s="156" t="s">
        <v>371</v>
      </c>
      <c r="J126" s="219" t="s">
        <v>1201</v>
      </c>
      <c r="K126" s="156" t="s">
        <v>387</v>
      </c>
      <c r="L126" s="219" t="s">
        <v>1201</v>
      </c>
      <c r="M126" s="17"/>
      <c r="N126" s="31"/>
      <c r="O126" s="374"/>
      <c r="P126" s="259"/>
      <c r="Q126" s="259"/>
      <c r="R126" s="308" t="s">
        <v>262</v>
      </c>
      <c r="S126" s="308"/>
      <c r="T126" s="308" t="s">
        <v>67</v>
      </c>
      <c r="U126" s="308"/>
      <c r="V126" s="308" t="s">
        <v>68</v>
      </c>
      <c r="W126" s="308"/>
      <c r="X126" s="6"/>
      <c r="Y126" s="6"/>
      <c r="Z126" s="6"/>
      <c r="AD126" s="5"/>
      <c r="AE126" s="5"/>
      <c r="AF126" s="6"/>
      <c r="AG126" s="6"/>
      <c r="AH126" s="6"/>
      <c r="AI126" s="6"/>
      <c r="AJ126" s="6"/>
      <c r="AK126" s="6"/>
      <c r="AL126" s="6"/>
      <c r="AM126" s="6"/>
      <c r="AN126" s="6"/>
      <c r="AO126" s="6"/>
    </row>
    <row r="127" spans="1:41" s="7" customFormat="1" ht="18" customHeight="1" x14ac:dyDescent="0.25">
      <c r="A127" s="14"/>
      <c r="B127" s="21"/>
      <c r="C127" s="375" t="s">
        <v>388</v>
      </c>
      <c r="D127" s="376"/>
      <c r="E127" s="377"/>
      <c r="F127" s="175"/>
      <c r="G127" s="121"/>
      <c r="H127" s="121"/>
      <c r="I127" s="25"/>
      <c r="J127" s="25"/>
      <c r="K127" s="25"/>
      <c r="L127" s="25"/>
      <c r="M127" s="17"/>
      <c r="N127" s="31"/>
      <c r="O127" s="173"/>
      <c r="P127" s="31"/>
      <c r="Q127" s="31"/>
      <c r="R127" s="378">
        <f>COUNTIF($P128:PJ157,"&gt;=1")</f>
        <v>0</v>
      </c>
      <c r="S127" s="378"/>
      <c r="T127" s="378">
        <f>COUNTIF($P128:$P157,"&gt;=250")</f>
        <v>0</v>
      </c>
      <c r="U127" s="378"/>
      <c r="V127" s="378">
        <f>COUNTIF($P128:$P157,"&gt;=700")</f>
        <v>0</v>
      </c>
      <c r="W127" s="378"/>
      <c r="X127" s="6"/>
      <c r="Y127" s="6"/>
      <c r="Z127" s="6"/>
      <c r="AD127" s="5"/>
      <c r="AE127" s="5"/>
      <c r="AF127" s="6"/>
      <c r="AG127" s="6"/>
      <c r="AH127" s="6"/>
      <c r="AI127" s="6"/>
      <c r="AJ127" s="6"/>
      <c r="AK127" s="6"/>
      <c r="AL127" s="6"/>
      <c r="AM127" s="6"/>
      <c r="AN127" s="6"/>
      <c r="AO127" s="6"/>
    </row>
    <row r="128" spans="1:41" s="7" customFormat="1" ht="27.95" customHeight="1" x14ac:dyDescent="0.25">
      <c r="A128" s="14"/>
      <c r="B128" s="32">
        <v>1</v>
      </c>
      <c r="C128" s="171"/>
      <c r="D128" s="171"/>
      <c r="E128" s="171"/>
      <c r="F128" s="170"/>
      <c r="G128" s="121"/>
      <c r="H128" s="121"/>
      <c r="I128" s="25"/>
      <c r="J128" s="25"/>
      <c r="K128" s="25"/>
      <c r="L128" s="25"/>
      <c r="M128" s="17"/>
      <c r="N128" s="31"/>
      <c r="O128" s="173"/>
      <c r="P128" s="355">
        <f>IF(I128&gt;=J128,I128,J128)</f>
        <v>0</v>
      </c>
      <c r="Q128" s="355"/>
      <c r="R128" s="373"/>
      <c r="S128" s="373"/>
      <c r="T128" s="259"/>
      <c r="U128" s="258"/>
      <c r="V128" s="258"/>
      <c r="W128" s="258"/>
      <c r="X128" s="6"/>
      <c r="Y128" s="6"/>
      <c r="Z128" s="6"/>
      <c r="AD128" s="5"/>
      <c r="AE128" s="5"/>
      <c r="AF128" s="6"/>
      <c r="AG128" s="6"/>
      <c r="AH128" s="6"/>
      <c r="AI128" s="6"/>
      <c r="AJ128" s="6"/>
      <c r="AK128" s="6"/>
      <c r="AL128" s="6"/>
      <c r="AM128" s="6"/>
      <c r="AN128" s="6"/>
      <c r="AO128" s="6"/>
    </row>
    <row r="129" spans="1:41" s="7" customFormat="1" ht="27.95" customHeight="1" x14ac:dyDescent="0.25">
      <c r="A129" s="14"/>
      <c r="B129" s="32">
        <v>2</v>
      </c>
      <c r="C129" s="171"/>
      <c r="D129" s="171"/>
      <c r="E129" s="171"/>
      <c r="F129" s="170"/>
      <c r="G129" s="121"/>
      <c r="H129" s="121"/>
      <c r="I129" s="25"/>
      <c r="J129" s="25"/>
      <c r="K129" s="25"/>
      <c r="L129" s="25"/>
      <c r="M129" s="17"/>
      <c r="N129" s="31"/>
      <c r="O129" s="173"/>
      <c r="P129" s="355">
        <f t="shared" ref="P129:P157" si="24">IF(I129&gt;=J129,I129,J129)</f>
        <v>0</v>
      </c>
      <c r="Q129" s="355"/>
      <c r="R129" s="373"/>
      <c r="S129" s="373"/>
      <c r="T129" s="259"/>
      <c r="U129" s="258"/>
      <c r="V129" s="258"/>
      <c r="W129" s="258"/>
      <c r="X129" s="6"/>
      <c r="Y129" s="6"/>
      <c r="Z129" s="6"/>
      <c r="AD129" s="5"/>
      <c r="AE129" s="5"/>
      <c r="AF129" s="6"/>
      <c r="AG129" s="6"/>
      <c r="AH129" s="6"/>
      <c r="AI129" s="6"/>
      <c r="AJ129" s="6"/>
      <c r="AK129" s="6"/>
      <c r="AL129" s="6"/>
      <c r="AM129" s="6"/>
      <c r="AN129" s="6"/>
      <c r="AO129" s="6"/>
    </row>
    <row r="130" spans="1:41" s="7" customFormat="1" ht="27.95" customHeight="1" x14ac:dyDescent="0.25">
      <c r="A130" s="14"/>
      <c r="B130" s="32">
        <v>3</v>
      </c>
      <c r="C130" s="171"/>
      <c r="D130" s="171"/>
      <c r="E130" s="171"/>
      <c r="F130" s="170"/>
      <c r="G130" s="121"/>
      <c r="H130" s="121"/>
      <c r="I130" s="25"/>
      <c r="J130" s="25"/>
      <c r="K130" s="25"/>
      <c r="L130" s="25"/>
      <c r="M130" s="17"/>
      <c r="N130" s="31"/>
      <c r="O130" s="173"/>
      <c r="P130" s="355">
        <f t="shared" si="24"/>
        <v>0</v>
      </c>
      <c r="Q130" s="355"/>
      <c r="R130" s="373"/>
      <c r="S130" s="373"/>
      <c r="T130" s="259"/>
      <c r="U130" s="258"/>
      <c r="V130" s="258"/>
      <c r="W130" s="258"/>
      <c r="X130" s="6"/>
      <c r="Y130" s="6"/>
      <c r="Z130" s="6"/>
      <c r="AD130" s="5"/>
      <c r="AE130" s="5"/>
      <c r="AF130" s="6"/>
      <c r="AG130" s="6"/>
      <c r="AH130" s="6"/>
      <c r="AI130" s="6"/>
      <c r="AJ130" s="6"/>
      <c r="AK130" s="6"/>
      <c r="AL130" s="6"/>
      <c r="AM130" s="6"/>
      <c r="AN130" s="6"/>
      <c r="AO130" s="6"/>
    </row>
    <row r="131" spans="1:41" s="7" customFormat="1" ht="27.95" customHeight="1" x14ac:dyDescent="0.25">
      <c r="A131" s="14"/>
      <c r="B131" s="32">
        <v>4</v>
      </c>
      <c r="C131" s="171"/>
      <c r="D131" s="171"/>
      <c r="E131" s="171"/>
      <c r="F131" s="170"/>
      <c r="G131" s="121"/>
      <c r="H131" s="121"/>
      <c r="I131" s="25"/>
      <c r="J131" s="25"/>
      <c r="K131" s="25"/>
      <c r="L131" s="25"/>
      <c r="M131" s="17"/>
      <c r="N131" s="31"/>
      <c r="O131" s="173"/>
      <c r="P131" s="355">
        <f t="shared" si="24"/>
        <v>0</v>
      </c>
      <c r="Q131" s="355"/>
      <c r="R131" s="373"/>
      <c r="S131" s="373"/>
      <c r="T131" s="259"/>
      <c r="U131" s="258"/>
      <c r="V131" s="258"/>
      <c r="W131" s="258"/>
      <c r="X131" s="6"/>
      <c r="Y131" s="6"/>
      <c r="Z131" s="6"/>
      <c r="AD131" s="5"/>
      <c r="AE131" s="5"/>
      <c r="AF131" s="6"/>
      <c r="AG131" s="6"/>
      <c r="AH131" s="6"/>
      <c r="AI131" s="6"/>
      <c r="AJ131" s="6"/>
      <c r="AK131" s="6"/>
      <c r="AL131" s="6"/>
      <c r="AM131" s="6"/>
      <c r="AN131" s="6"/>
      <c r="AO131" s="6"/>
    </row>
    <row r="132" spans="1:41" s="7" customFormat="1" ht="27.95" customHeight="1" x14ac:dyDescent="0.25">
      <c r="A132" s="14"/>
      <c r="B132" s="32">
        <v>5</v>
      </c>
      <c r="C132" s="171"/>
      <c r="D132" s="171"/>
      <c r="E132" s="171"/>
      <c r="F132" s="170"/>
      <c r="G132" s="121"/>
      <c r="H132" s="121"/>
      <c r="I132" s="25"/>
      <c r="J132" s="25"/>
      <c r="K132" s="25"/>
      <c r="L132" s="25"/>
      <c r="M132" s="17"/>
      <c r="N132" s="31"/>
      <c r="O132" s="173"/>
      <c r="P132" s="355">
        <f t="shared" si="24"/>
        <v>0</v>
      </c>
      <c r="Q132" s="355"/>
      <c r="R132" s="373"/>
      <c r="S132" s="373"/>
      <c r="T132" s="259"/>
      <c r="U132" s="258"/>
      <c r="V132" s="258"/>
      <c r="W132" s="258"/>
      <c r="X132" s="6"/>
      <c r="Y132" s="6"/>
      <c r="Z132" s="6"/>
      <c r="AD132" s="5"/>
      <c r="AE132" s="5"/>
      <c r="AF132" s="6"/>
      <c r="AG132" s="6"/>
      <c r="AH132" s="6"/>
      <c r="AI132" s="6"/>
      <c r="AJ132" s="6"/>
      <c r="AK132" s="6"/>
      <c r="AL132" s="6"/>
      <c r="AM132" s="6"/>
      <c r="AN132" s="6"/>
      <c r="AO132" s="6"/>
    </row>
    <row r="133" spans="1:41" s="7" customFormat="1" ht="27.95" customHeight="1" x14ac:dyDescent="0.25">
      <c r="A133" s="14"/>
      <c r="B133" s="32">
        <v>6</v>
      </c>
      <c r="C133" s="171"/>
      <c r="D133" s="171"/>
      <c r="E133" s="171"/>
      <c r="F133" s="170"/>
      <c r="G133" s="121"/>
      <c r="H133" s="121"/>
      <c r="I133" s="25"/>
      <c r="J133" s="25"/>
      <c r="K133" s="25"/>
      <c r="L133" s="25"/>
      <c r="M133" s="17"/>
      <c r="N133" s="31"/>
      <c r="O133" s="173"/>
      <c r="P133" s="355">
        <f t="shared" si="24"/>
        <v>0</v>
      </c>
      <c r="Q133" s="355"/>
      <c r="R133" s="373"/>
      <c r="S133" s="373"/>
      <c r="T133" s="259"/>
      <c r="U133" s="258"/>
      <c r="V133" s="258"/>
      <c r="W133" s="258"/>
      <c r="X133" s="6"/>
      <c r="Y133" s="6"/>
      <c r="Z133" s="6"/>
      <c r="AD133" s="5"/>
      <c r="AE133" s="5"/>
      <c r="AF133" s="6"/>
      <c r="AG133" s="6"/>
      <c r="AH133" s="6"/>
      <c r="AI133" s="6"/>
      <c r="AJ133" s="6"/>
      <c r="AK133" s="6"/>
      <c r="AL133" s="6"/>
      <c r="AM133" s="6"/>
      <c r="AN133" s="6"/>
      <c r="AO133" s="6"/>
    </row>
    <row r="134" spans="1:41" s="7" customFormat="1" ht="27.95" customHeight="1" x14ac:dyDescent="0.25">
      <c r="A134" s="14"/>
      <c r="B134" s="32">
        <v>7</v>
      </c>
      <c r="C134" s="171"/>
      <c r="D134" s="171"/>
      <c r="E134" s="171"/>
      <c r="F134" s="170"/>
      <c r="G134" s="121"/>
      <c r="H134" s="121"/>
      <c r="I134" s="25"/>
      <c r="J134" s="25"/>
      <c r="K134" s="25"/>
      <c r="L134" s="25"/>
      <c r="M134" s="17"/>
      <c r="N134" s="31"/>
      <c r="O134" s="173"/>
      <c r="P134" s="355">
        <f t="shared" si="24"/>
        <v>0</v>
      </c>
      <c r="Q134" s="355"/>
      <c r="R134" s="373"/>
      <c r="S134" s="373"/>
      <c r="T134" s="259"/>
      <c r="U134" s="258"/>
      <c r="V134" s="258"/>
      <c r="W134" s="258"/>
      <c r="X134" s="6"/>
      <c r="Y134" s="6"/>
      <c r="Z134" s="6"/>
      <c r="AD134" s="5"/>
      <c r="AE134" s="5"/>
      <c r="AF134" s="6"/>
      <c r="AG134" s="6"/>
      <c r="AH134" s="6"/>
      <c r="AI134" s="6"/>
      <c r="AJ134" s="6"/>
      <c r="AK134" s="6"/>
      <c r="AL134" s="6"/>
      <c r="AM134" s="6"/>
      <c r="AN134" s="6"/>
      <c r="AO134" s="6"/>
    </row>
    <row r="135" spans="1:41" s="7" customFormat="1" ht="27.95" customHeight="1" x14ac:dyDescent="0.25">
      <c r="A135" s="14"/>
      <c r="B135" s="32">
        <v>8</v>
      </c>
      <c r="C135" s="171"/>
      <c r="D135" s="171"/>
      <c r="E135" s="171"/>
      <c r="F135" s="170"/>
      <c r="G135" s="121"/>
      <c r="H135" s="121"/>
      <c r="I135" s="25"/>
      <c r="J135" s="25"/>
      <c r="K135" s="25"/>
      <c r="L135" s="25"/>
      <c r="M135" s="17"/>
      <c r="N135" s="31"/>
      <c r="O135" s="173"/>
      <c r="P135" s="355">
        <f t="shared" si="24"/>
        <v>0</v>
      </c>
      <c r="Q135" s="355"/>
      <c r="R135" s="373"/>
      <c r="S135" s="373"/>
      <c r="T135" s="259"/>
      <c r="U135" s="258"/>
      <c r="V135" s="258"/>
      <c r="W135" s="258"/>
      <c r="X135" s="6"/>
      <c r="Y135" s="6"/>
      <c r="Z135" s="6"/>
      <c r="AD135" s="5"/>
      <c r="AE135" s="5"/>
      <c r="AF135" s="6"/>
      <c r="AG135" s="6"/>
      <c r="AH135" s="6"/>
      <c r="AI135" s="6"/>
      <c r="AJ135" s="6"/>
      <c r="AK135" s="6"/>
      <c r="AL135" s="6"/>
      <c r="AM135" s="6"/>
      <c r="AN135" s="6"/>
      <c r="AO135" s="6"/>
    </row>
    <row r="136" spans="1:41" s="7" customFormat="1" ht="27.95" customHeight="1" x14ac:dyDescent="0.25">
      <c r="A136" s="14"/>
      <c r="B136" s="32">
        <v>9</v>
      </c>
      <c r="C136" s="171"/>
      <c r="D136" s="171"/>
      <c r="E136" s="171"/>
      <c r="F136" s="170"/>
      <c r="G136" s="121"/>
      <c r="H136" s="121"/>
      <c r="I136" s="25"/>
      <c r="J136" s="25"/>
      <c r="K136" s="25"/>
      <c r="L136" s="25"/>
      <c r="M136" s="17"/>
      <c r="N136" s="31"/>
      <c r="O136" s="173"/>
      <c r="P136" s="355">
        <f t="shared" si="24"/>
        <v>0</v>
      </c>
      <c r="Q136" s="355"/>
      <c r="R136" s="373"/>
      <c r="S136" s="373"/>
      <c r="T136" s="259"/>
      <c r="U136" s="258"/>
      <c r="V136" s="258"/>
      <c r="W136" s="258"/>
      <c r="X136" s="6"/>
      <c r="Y136" s="6"/>
      <c r="Z136" s="6"/>
      <c r="AD136" s="5"/>
      <c r="AE136" s="5"/>
      <c r="AF136" s="6"/>
      <c r="AG136" s="6"/>
      <c r="AH136" s="6"/>
      <c r="AI136" s="6"/>
      <c r="AJ136" s="6"/>
      <c r="AK136" s="6"/>
      <c r="AL136" s="6"/>
      <c r="AM136" s="6"/>
      <c r="AN136" s="6"/>
      <c r="AO136" s="6"/>
    </row>
    <row r="137" spans="1:41" s="7" customFormat="1" ht="27.95" customHeight="1" x14ac:dyDescent="0.25">
      <c r="A137" s="14"/>
      <c r="B137" s="32">
        <v>10</v>
      </c>
      <c r="C137" s="171"/>
      <c r="D137" s="171"/>
      <c r="E137" s="171"/>
      <c r="F137" s="170"/>
      <c r="G137" s="121"/>
      <c r="H137" s="121"/>
      <c r="I137" s="25"/>
      <c r="J137" s="25"/>
      <c r="K137" s="25"/>
      <c r="L137" s="25"/>
      <c r="M137" s="17"/>
      <c r="N137" s="31"/>
      <c r="O137" s="173"/>
      <c r="P137" s="355">
        <f t="shared" si="24"/>
        <v>0</v>
      </c>
      <c r="Q137" s="355"/>
      <c r="R137" s="373"/>
      <c r="S137" s="373"/>
      <c r="T137" s="259"/>
      <c r="U137" s="258"/>
      <c r="V137" s="258"/>
      <c r="W137" s="258"/>
      <c r="X137" s="6"/>
      <c r="Y137" s="6"/>
      <c r="Z137" s="6"/>
      <c r="AD137" s="5"/>
      <c r="AE137" s="5"/>
      <c r="AF137" s="6"/>
      <c r="AG137" s="6"/>
      <c r="AH137" s="6"/>
      <c r="AI137" s="6"/>
      <c r="AJ137" s="6"/>
      <c r="AK137" s="6"/>
      <c r="AL137" s="6"/>
      <c r="AM137" s="6"/>
      <c r="AN137" s="6"/>
      <c r="AO137" s="6"/>
    </row>
    <row r="138" spans="1:41" s="7" customFormat="1" ht="27.95" customHeight="1" x14ac:dyDescent="0.25">
      <c r="A138" s="14"/>
      <c r="B138" s="32">
        <v>11</v>
      </c>
      <c r="C138" s="171"/>
      <c r="D138" s="171"/>
      <c r="E138" s="171"/>
      <c r="F138" s="170"/>
      <c r="G138" s="121"/>
      <c r="H138" s="121"/>
      <c r="I138" s="25"/>
      <c r="J138" s="25"/>
      <c r="K138" s="25"/>
      <c r="L138" s="25"/>
      <c r="M138" s="17"/>
      <c r="N138" s="31"/>
      <c r="O138" s="173"/>
      <c r="P138" s="355">
        <f t="shared" si="24"/>
        <v>0</v>
      </c>
      <c r="Q138" s="355"/>
      <c r="R138" s="373"/>
      <c r="S138" s="373"/>
      <c r="T138" s="259"/>
      <c r="U138" s="258"/>
      <c r="V138" s="258"/>
      <c r="W138" s="258"/>
      <c r="X138" s="6"/>
      <c r="Y138" s="6"/>
      <c r="Z138" s="6"/>
      <c r="AD138" s="5"/>
      <c r="AE138" s="5"/>
      <c r="AF138" s="6"/>
      <c r="AG138" s="6"/>
      <c r="AH138" s="6"/>
      <c r="AI138" s="6"/>
      <c r="AJ138" s="6"/>
      <c r="AK138" s="6"/>
      <c r="AL138" s="6"/>
      <c r="AM138" s="6"/>
      <c r="AN138" s="6"/>
      <c r="AO138" s="6"/>
    </row>
    <row r="139" spans="1:41" s="7" customFormat="1" ht="27.95" customHeight="1" x14ac:dyDescent="0.25">
      <c r="A139" s="14"/>
      <c r="B139" s="32">
        <v>12</v>
      </c>
      <c r="C139" s="171"/>
      <c r="D139" s="171"/>
      <c r="E139" s="171"/>
      <c r="F139" s="170"/>
      <c r="G139" s="121"/>
      <c r="H139" s="121"/>
      <c r="I139" s="25"/>
      <c r="J139" s="25"/>
      <c r="K139" s="25"/>
      <c r="L139" s="25"/>
      <c r="M139" s="17"/>
      <c r="N139" s="31"/>
      <c r="O139" s="173"/>
      <c r="P139" s="355">
        <f t="shared" si="24"/>
        <v>0</v>
      </c>
      <c r="Q139" s="355"/>
      <c r="R139" s="373"/>
      <c r="S139" s="373"/>
      <c r="T139" s="259"/>
      <c r="U139" s="258"/>
      <c r="V139" s="258"/>
      <c r="W139" s="258"/>
      <c r="X139" s="6"/>
      <c r="Y139" s="6"/>
      <c r="Z139" s="6"/>
      <c r="AD139" s="5"/>
      <c r="AE139" s="5"/>
      <c r="AF139" s="6"/>
      <c r="AG139" s="6"/>
      <c r="AH139" s="6"/>
      <c r="AI139" s="6"/>
      <c r="AJ139" s="6"/>
      <c r="AK139" s="6"/>
      <c r="AL139" s="6"/>
      <c r="AM139" s="6"/>
      <c r="AN139" s="6"/>
      <c r="AO139" s="6"/>
    </row>
    <row r="140" spans="1:41" s="7" customFormat="1" ht="27.95" customHeight="1" x14ac:dyDescent="0.25">
      <c r="A140" s="14"/>
      <c r="B140" s="32">
        <v>13</v>
      </c>
      <c r="C140" s="171"/>
      <c r="D140" s="171"/>
      <c r="E140" s="171"/>
      <c r="F140" s="170"/>
      <c r="G140" s="121"/>
      <c r="H140" s="121"/>
      <c r="I140" s="25"/>
      <c r="J140" s="25"/>
      <c r="K140" s="25"/>
      <c r="L140" s="25"/>
      <c r="M140" s="17"/>
      <c r="N140" s="31"/>
      <c r="O140" s="173"/>
      <c r="P140" s="355">
        <f t="shared" si="24"/>
        <v>0</v>
      </c>
      <c r="Q140" s="355"/>
      <c r="R140" s="373"/>
      <c r="S140" s="373"/>
      <c r="T140" s="259"/>
      <c r="U140" s="258"/>
      <c r="V140" s="258"/>
      <c r="W140" s="258"/>
      <c r="X140" s="6"/>
      <c r="Y140" s="6"/>
      <c r="Z140" s="6"/>
      <c r="AD140" s="5"/>
      <c r="AE140" s="5"/>
      <c r="AF140" s="6"/>
      <c r="AG140" s="6"/>
      <c r="AH140" s="6"/>
      <c r="AI140" s="6"/>
      <c r="AJ140" s="6"/>
      <c r="AK140" s="6"/>
      <c r="AL140" s="6"/>
      <c r="AM140" s="6"/>
      <c r="AN140" s="6"/>
      <c r="AO140" s="6"/>
    </row>
    <row r="141" spans="1:41" s="7" customFormat="1" ht="27.95" customHeight="1" x14ac:dyDescent="0.25">
      <c r="A141" s="14"/>
      <c r="B141" s="32">
        <v>14</v>
      </c>
      <c r="C141" s="171"/>
      <c r="D141" s="171"/>
      <c r="E141" s="171"/>
      <c r="F141" s="170"/>
      <c r="G141" s="121"/>
      <c r="H141" s="121"/>
      <c r="I141" s="25"/>
      <c r="J141" s="25"/>
      <c r="K141" s="25"/>
      <c r="L141" s="25"/>
      <c r="M141" s="17"/>
      <c r="N141" s="31"/>
      <c r="O141" s="173"/>
      <c r="P141" s="355">
        <f t="shared" si="24"/>
        <v>0</v>
      </c>
      <c r="Q141" s="355"/>
      <c r="R141" s="373"/>
      <c r="S141" s="373"/>
      <c r="T141" s="259"/>
      <c r="U141" s="258"/>
      <c r="V141" s="258"/>
      <c r="W141" s="258"/>
      <c r="X141" s="6"/>
      <c r="Y141" s="6"/>
      <c r="Z141" s="6"/>
      <c r="AD141" s="5"/>
      <c r="AE141" s="5"/>
      <c r="AF141" s="6"/>
      <c r="AG141" s="6"/>
      <c r="AH141" s="6"/>
      <c r="AI141" s="6"/>
      <c r="AJ141" s="6"/>
      <c r="AK141" s="6"/>
      <c r="AL141" s="6"/>
      <c r="AM141" s="6"/>
      <c r="AN141" s="6"/>
      <c r="AO141" s="6"/>
    </row>
    <row r="142" spans="1:41" s="7" customFormat="1" ht="27.95" customHeight="1" x14ac:dyDescent="0.25">
      <c r="A142" s="14"/>
      <c r="B142" s="32">
        <v>15</v>
      </c>
      <c r="C142" s="171"/>
      <c r="D142" s="171"/>
      <c r="E142" s="171"/>
      <c r="F142" s="170"/>
      <c r="G142" s="121"/>
      <c r="H142" s="121"/>
      <c r="I142" s="25"/>
      <c r="J142" s="25"/>
      <c r="K142" s="25"/>
      <c r="L142" s="25"/>
      <c r="M142" s="17"/>
      <c r="N142" s="31"/>
      <c r="O142" s="173"/>
      <c r="P142" s="355">
        <f t="shared" si="24"/>
        <v>0</v>
      </c>
      <c r="Q142" s="355"/>
      <c r="R142" s="373"/>
      <c r="S142" s="373"/>
      <c r="T142" s="259"/>
      <c r="U142" s="258"/>
      <c r="V142" s="258"/>
      <c r="W142" s="258"/>
      <c r="X142" s="6"/>
      <c r="Y142" s="6"/>
      <c r="Z142" s="6"/>
      <c r="AD142" s="5"/>
      <c r="AE142" s="5"/>
      <c r="AF142" s="6"/>
      <c r="AG142" s="6"/>
      <c r="AH142" s="6"/>
      <c r="AI142" s="6"/>
      <c r="AJ142" s="6"/>
      <c r="AK142" s="6"/>
      <c r="AL142" s="6"/>
      <c r="AM142" s="6"/>
      <c r="AN142" s="6"/>
      <c r="AO142" s="6"/>
    </row>
    <row r="143" spans="1:41" s="7" customFormat="1" ht="27.95" customHeight="1" x14ac:dyDescent="0.25">
      <c r="A143" s="14"/>
      <c r="B143" s="32">
        <v>16</v>
      </c>
      <c r="C143" s="171"/>
      <c r="D143" s="171"/>
      <c r="E143" s="171"/>
      <c r="F143" s="170"/>
      <c r="G143" s="121"/>
      <c r="H143" s="121"/>
      <c r="I143" s="25"/>
      <c r="J143" s="25"/>
      <c r="K143" s="25"/>
      <c r="L143" s="25"/>
      <c r="M143" s="17"/>
      <c r="N143" s="31"/>
      <c r="O143" s="173"/>
      <c r="P143" s="355">
        <f t="shared" si="24"/>
        <v>0</v>
      </c>
      <c r="Q143" s="355"/>
      <c r="R143" s="373"/>
      <c r="S143" s="373"/>
      <c r="T143" s="259"/>
      <c r="U143" s="258"/>
      <c r="V143" s="258"/>
      <c r="W143" s="258"/>
      <c r="X143" s="6"/>
      <c r="Y143" s="6"/>
      <c r="Z143" s="6"/>
      <c r="AD143" s="5"/>
      <c r="AE143" s="5"/>
      <c r="AF143" s="6"/>
      <c r="AG143" s="6"/>
      <c r="AH143" s="6"/>
      <c r="AI143" s="6"/>
      <c r="AJ143" s="6"/>
      <c r="AK143" s="6"/>
      <c r="AL143" s="6"/>
      <c r="AM143" s="6"/>
      <c r="AN143" s="6"/>
      <c r="AO143" s="6"/>
    </row>
    <row r="144" spans="1:41" s="7" customFormat="1" ht="27.95" customHeight="1" x14ac:dyDescent="0.25">
      <c r="A144" s="14"/>
      <c r="B144" s="32">
        <v>17</v>
      </c>
      <c r="C144" s="171"/>
      <c r="D144" s="171"/>
      <c r="E144" s="171"/>
      <c r="F144" s="170"/>
      <c r="G144" s="121"/>
      <c r="H144" s="121"/>
      <c r="I144" s="25"/>
      <c r="J144" s="25"/>
      <c r="K144" s="25"/>
      <c r="L144" s="25"/>
      <c r="M144" s="17"/>
      <c r="N144" s="31"/>
      <c r="O144" s="173"/>
      <c r="P144" s="355">
        <f t="shared" si="24"/>
        <v>0</v>
      </c>
      <c r="Q144" s="355"/>
      <c r="R144" s="373"/>
      <c r="S144" s="373"/>
      <c r="T144" s="259"/>
      <c r="U144" s="258"/>
      <c r="V144" s="258"/>
      <c r="W144" s="258"/>
      <c r="X144" s="6"/>
      <c r="Y144" s="6"/>
      <c r="Z144" s="6"/>
      <c r="AD144" s="5"/>
      <c r="AE144" s="5"/>
      <c r="AF144" s="6"/>
      <c r="AG144" s="6"/>
      <c r="AH144" s="6"/>
      <c r="AI144" s="6"/>
      <c r="AJ144" s="6"/>
      <c r="AK144" s="6"/>
      <c r="AL144" s="6"/>
      <c r="AM144" s="6"/>
      <c r="AN144" s="6"/>
      <c r="AO144" s="6"/>
    </row>
    <row r="145" spans="1:41" s="7" customFormat="1" ht="27.95" customHeight="1" x14ac:dyDescent="0.25">
      <c r="A145" s="14"/>
      <c r="B145" s="32">
        <v>18</v>
      </c>
      <c r="C145" s="171"/>
      <c r="D145" s="171"/>
      <c r="E145" s="171"/>
      <c r="F145" s="170"/>
      <c r="G145" s="121"/>
      <c r="H145" s="121"/>
      <c r="I145" s="25"/>
      <c r="J145" s="25"/>
      <c r="K145" s="25"/>
      <c r="L145" s="25"/>
      <c r="M145" s="17"/>
      <c r="N145" s="31"/>
      <c r="O145" s="173"/>
      <c r="P145" s="355">
        <f t="shared" si="24"/>
        <v>0</v>
      </c>
      <c r="Q145" s="355"/>
      <c r="R145" s="373"/>
      <c r="S145" s="373"/>
      <c r="T145" s="259"/>
      <c r="U145" s="258"/>
      <c r="V145" s="258"/>
      <c r="W145" s="258"/>
      <c r="X145" s="6"/>
      <c r="Y145" s="6"/>
      <c r="Z145" s="6"/>
      <c r="AD145" s="5"/>
      <c r="AE145" s="5"/>
      <c r="AF145" s="6"/>
      <c r="AG145" s="6"/>
      <c r="AH145" s="6"/>
      <c r="AI145" s="6"/>
      <c r="AJ145" s="6"/>
      <c r="AK145" s="6"/>
      <c r="AL145" s="6"/>
      <c r="AM145" s="6"/>
      <c r="AN145" s="6"/>
      <c r="AO145" s="6"/>
    </row>
    <row r="146" spans="1:41" s="7" customFormat="1" ht="27.95" customHeight="1" x14ac:dyDescent="0.25">
      <c r="A146" s="14"/>
      <c r="B146" s="32">
        <v>19</v>
      </c>
      <c r="C146" s="171"/>
      <c r="D146" s="171"/>
      <c r="E146" s="171"/>
      <c r="F146" s="170"/>
      <c r="G146" s="121"/>
      <c r="H146" s="121"/>
      <c r="I146" s="25"/>
      <c r="J146" s="25"/>
      <c r="K146" s="25"/>
      <c r="L146" s="25"/>
      <c r="M146" s="17"/>
      <c r="N146" s="31"/>
      <c r="O146" s="173"/>
      <c r="P146" s="355">
        <f t="shared" si="24"/>
        <v>0</v>
      </c>
      <c r="Q146" s="355"/>
      <c r="R146" s="373"/>
      <c r="S146" s="373"/>
      <c r="T146" s="259"/>
      <c r="U146" s="258"/>
      <c r="V146" s="258"/>
      <c r="W146" s="258"/>
      <c r="X146" s="6"/>
      <c r="Y146" s="6"/>
      <c r="Z146" s="6"/>
      <c r="AD146" s="5"/>
      <c r="AE146" s="5"/>
      <c r="AF146" s="6"/>
      <c r="AG146" s="6"/>
      <c r="AH146" s="6"/>
      <c r="AI146" s="6"/>
      <c r="AJ146" s="6"/>
      <c r="AK146" s="6"/>
      <c r="AL146" s="6"/>
      <c r="AM146" s="6"/>
      <c r="AN146" s="6"/>
      <c r="AO146" s="6"/>
    </row>
    <row r="147" spans="1:41" s="7" customFormat="1" ht="27.95" customHeight="1" x14ac:dyDescent="0.25">
      <c r="A147" s="14"/>
      <c r="B147" s="32">
        <v>20</v>
      </c>
      <c r="C147" s="171"/>
      <c r="D147" s="171"/>
      <c r="E147" s="171"/>
      <c r="F147" s="170"/>
      <c r="G147" s="121"/>
      <c r="H147" s="121"/>
      <c r="I147" s="25"/>
      <c r="J147" s="25"/>
      <c r="K147" s="25"/>
      <c r="L147" s="25"/>
      <c r="M147" s="17"/>
      <c r="N147" s="31"/>
      <c r="O147" s="173"/>
      <c r="P147" s="355">
        <f t="shared" si="24"/>
        <v>0</v>
      </c>
      <c r="Q147" s="355"/>
      <c r="R147" s="373"/>
      <c r="S147" s="373"/>
      <c r="T147" s="259"/>
      <c r="U147" s="258"/>
      <c r="V147" s="258"/>
      <c r="W147" s="258"/>
      <c r="X147" s="6"/>
      <c r="Y147" s="6"/>
      <c r="Z147" s="6"/>
      <c r="AD147" s="5"/>
      <c r="AE147" s="5"/>
      <c r="AF147" s="6"/>
      <c r="AG147" s="6"/>
      <c r="AH147" s="6"/>
      <c r="AI147" s="6"/>
      <c r="AJ147" s="6"/>
      <c r="AK147" s="6"/>
      <c r="AL147" s="6"/>
      <c r="AM147" s="6"/>
      <c r="AN147" s="6"/>
      <c r="AO147" s="6"/>
    </row>
    <row r="148" spans="1:41" s="7" customFormat="1" ht="27.95" customHeight="1" x14ac:dyDescent="0.25">
      <c r="A148" s="14"/>
      <c r="B148" s="32">
        <v>21</v>
      </c>
      <c r="C148" s="171"/>
      <c r="D148" s="171"/>
      <c r="E148" s="171"/>
      <c r="F148" s="170"/>
      <c r="G148" s="121"/>
      <c r="H148" s="121"/>
      <c r="I148" s="25"/>
      <c r="J148" s="25"/>
      <c r="K148" s="25"/>
      <c r="L148" s="25"/>
      <c r="M148" s="17"/>
      <c r="N148" s="31"/>
      <c r="O148" s="173"/>
      <c r="P148" s="355">
        <f t="shared" si="24"/>
        <v>0</v>
      </c>
      <c r="Q148" s="355"/>
      <c r="R148" s="373"/>
      <c r="S148" s="373"/>
      <c r="T148" s="259"/>
      <c r="U148" s="258"/>
      <c r="V148" s="258"/>
      <c r="W148" s="258"/>
      <c r="X148" s="6"/>
      <c r="Y148" s="6"/>
      <c r="Z148" s="6"/>
      <c r="AD148" s="5"/>
      <c r="AE148" s="5"/>
      <c r="AF148" s="6"/>
      <c r="AG148" s="6"/>
      <c r="AH148" s="6"/>
      <c r="AI148" s="6"/>
      <c r="AJ148" s="6"/>
      <c r="AK148" s="6"/>
      <c r="AL148" s="6"/>
      <c r="AM148" s="6"/>
      <c r="AN148" s="6"/>
      <c r="AO148" s="6"/>
    </row>
    <row r="149" spans="1:41" s="7" customFormat="1" ht="27.95" customHeight="1" x14ac:dyDescent="0.25">
      <c r="A149" s="14"/>
      <c r="B149" s="32">
        <v>22</v>
      </c>
      <c r="C149" s="171"/>
      <c r="D149" s="171"/>
      <c r="E149" s="171"/>
      <c r="F149" s="170"/>
      <c r="G149" s="121"/>
      <c r="H149" s="121"/>
      <c r="I149" s="25"/>
      <c r="J149" s="25"/>
      <c r="K149" s="25"/>
      <c r="L149" s="25"/>
      <c r="M149" s="17"/>
      <c r="N149" s="31"/>
      <c r="O149" s="173"/>
      <c r="P149" s="355">
        <f t="shared" si="24"/>
        <v>0</v>
      </c>
      <c r="Q149" s="355"/>
      <c r="R149" s="373"/>
      <c r="S149" s="373"/>
      <c r="T149" s="259"/>
      <c r="U149" s="258"/>
      <c r="V149" s="258"/>
      <c r="W149" s="258"/>
      <c r="X149" s="6"/>
      <c r="Y149" s="6"/>
      <c r="Z149" s="6"/>
      <c r="AD149" s="5"/>
      <c r="AE149" s="5"/>
      <c r="AF149" s="6"/>
      <c r="AG149" s="6"/>
      <c r="AH149" s="6"/>
      <c r="AI149" s="6"/>
      <c r="AJ149" s="6"/>
      <c r="AK149" s="6"/>
      <c r="AL149" s="6"/>
      <c r="AM149" s="6"/>
      <c r="AN149" s="6"/>
      <c r="AO149" s="6"/>
    </row>
    <row r="150" spans="1:41" s="7" customFormat="1" ht="27.95" customHeight="1" x14ac:dyDescent="0.25">
      <c r="A150" s="14"/>
      <c r="B150" s="32">
        <v>23</v>
      </c>
      <c r="C150" s="171"/>
      <c r="D150" s="171"/>
      <c r="E150" s="171"/>
      <c r="F150" s="170"/>
      <c r="G150" s="121"/>
      <c r="H150" s="121"/>
      <c r="I150" s="25"/>
      <c r="J150" s="25"/>
      <c r="K150" s="25"/>
      <c r="L150" s="25"/>
      <c r="M150" s="17"/>
      <c r="N150" s="31"/>
      <c r="O150" s="173"/>
      <c r="P150" s="355">
        <f t="shared" si="24"/>
        <v>0</v>
      </c>
      <c r="Q150" s="355"/>
      <c r="R150" s="373"/>
      <c r="S150" s="373"/>
      <c r="T150" s="259"/>
      <c r="U150" s="258"/>
      <c r="V150" s="258"/>
      <c r="W150" s="258"/>
      <c r="X150" s="6"/>
      <c r="Y150" s="6"/>
      <c r="Z150" s="6"/>
      <c r="AD150" s="5"/>
      <c r="AE150" s="5"/>
      <c r="AF150" s="6"/>
      <c r="AG150" s="6"/>
      <c r="AH150" s="6"/>
      <c r="AI150" s="6"/>
      <c r="AJ150" s="6"/>
      <c r="AK150" s="6"/>
      <c r="AL150" s="6"/>
      <c r="AM150" s="6"/>
      <c r="AN150" s="6"/>
      <c r="AO150" s="6"/>
    </row>
    <row r="151" spans="1:41" s="7" customFormat="1" ht="27.95" customHeight="1" x14ac:dyDescent="0.25">
      <c r="A151" s="14"/>
      <c r="B151" s="32">
        <v>24</v>
      </c>
      <c r="C151" s="171"/>
      <c r="D151" s="171"/>
      <c r="E151" s="171"/>
      <c r="F151" s="170"/>
      <c r="G151" s="121"/>
      <c r="H151" s="121"/>
      <c r="I151" s="25"/>
      <c r="J151" s="25"/>
      <c r="K151" s="25"/>
      <c r="L151" s="25"/>
      <c r="M151" s="17"/>
      <c r="N151" s="31"/>
      <c r="O151" s="173"/>
      <c r="P151" s="355">
        <f t="shared" si="24"/>
        <v>0</v>
      </c>
      <c r="Q151" s="355"/>
      <c r="R151" s="373"/>
      <c r="S151" s="373"/>
      <c r="T151" s="259"/>
      <c r="U151" s="258"/>
      <c r="V151" s="258"/>
      <c r="W151" s="258"/>
      <c r="X151" s="6"/>
      <c r="Y151" s="6"/>
      <c r="Z151" s="6"/>
      <c r="AD151" s="5"/>
      <c r="AE151" s="5"/>
      <c r="AF151" s="6"/>
      <c r="AG151" s="6"/>
      <c r="AH151" s="6"/>
      <c r="AI151" s="6"/>
      <c r="AJ151" s="6"/>
      <c r="AK151" s="6"/>
      <c r="AL151" s="6"/>
      <c r="AM151" s="6"/>
      <c r="AN151" s="6"/>
      <c r="AO151" s="6"/>
    </row>
    <row r="152" spans="1:41" s="7" customFormat="1" ht="27.95" customHeight="1" x14ac:dyDescent="0.25">
      <c r="A152" s="14"/>
      <c r="B152" s="32">
        <v>25</v>
      </c>
      <c r="C152" s="171"/>
      <c r="D152" s="171"/>
      <c r="E152" s="171"/>
      <c r="F152" s="170"/>
      <c r="G152" s="121"/>
      <c r="H152" s="121"/>
      <c r="I152" s="25"/>
      <c r="J152" s="25"/>
      <c r="K152" s="25"/>
      <c r="L152" s="25"/>
      <c r="M152" s="17"/>
      <c r="N152" s="31"/>
      <c r="O152" s="173"/>
      <c r="P152" s="355">
        <f t="shared" si="24"/>
        <v>0</v>
      </c>
      <c r="Q152" s="355"/>
      <c r="R152" s="373"/>
      <c r="S152" s="373"/>
      <c r="T152" s="259"/>
      <c r="U152" s="258"/>
      <c r="V152" s="258"/>
      <c r="W152" s="258"/>
      <c r="X152" s="6"/>
      <c r="Y152" s="6"/>
      <c r="Z152" s="6"/>
      <c r="AD152" s="5"/>
      <c r="AE152" s="5"/>
      <c r="AF152" s="6"/>
      <c r="AG152" s="6"/>
      <c r="AH152" s="6"/>
      <c r="AI152" s="6"/>
      <c r="AJ152" s="6"/>
      <c r="AK152" s="6"/>
      <c r="AL152" s="6"/>
      <c r="AM152" s="6"/>
      <c r="AN152" s="6"/>
      <c r="AO152" s="6"/>
    </row>
    <row r="153" spans="1:41" s="7" customFormat="1" ht="27.95" customHeight="1" x14ac:dyDescent="0.25">
      <c r="A153" s="14"/>
      <c r="B153" s="32">
        <v>26</v>
      </c>
      <c r="C153" s="171"/>
      <c r="D153" s="171"/>
      <c r="E153" s="171"/>
      <c r="F153" s="170"/>
      <c r="G153" s="121"/>
      <c r="H153" s="121"/>
      <c r="I153" s="25"/>
      <c r="J153" s="25"/>
      <c r="K153" s="25"/>
      <c r="L153" s="25"/>
      <c r="M153" s="17"/>
      <c r="N153" s="31"/>
      <c r="O153" s="173"/>
      <c r="P153" s="355">
        <f t="shared" si="24"/>
        <v>0</v>
      </c>
      <c r="Q153" s="355"/>
      <c r="R153" s="373"/>
      <c r="S153" s="373"/>
      <c r="T153" s="259"/>
      <c r="U153" s="258"/>
      <c r="V153" s="258"/>
      <c r="W153" s="258"/>
      <c r="X153" s="6"/>
      <c r="Y153" s="6"/>
      <c r="Z153" s="6"/>
      <c r="AD153" s="5"/>
      <c r="AE153" s="5"/>
      <c r="AF153" s="6"/>
      <c r="AG153" s="6"/>
      <c r="AH153" s="6"/>
      <c r="AI153" s="6"/>
      <c r="AJ153" s="6"/>
      <c r="AK153" s="6"/>
      <c r="AL153" s="6"/>
      <c r="AM153" s="6"/>
      <c r="AN153" s="6"/>
      <c r="AO153" s="6"/>
    </row>
    <row r="154" spans="1:41" s="7" customFormat="1" ht="27.95" customHeight="1" x14ac:dyDescent="0.25">
      <c r="A154" s="14"/>
      <c r="B154" s="32">
        <v>27</v>
      </c>
      <c r="C154" s="171"/>
      <c r="D154" s="171"/>
      <c r="E154" s="171"/>
      <c r="F154" s="170"/>
      <c r="G154" s="121"/>
      <c r="H154" s="121"/>
      <c r="I154" s="25"/>
      <c r="J154" s="25"/>
      <c r="K154" s="25"/>
      <c r="L154" s="25"/>
      <c r="M154" s="17"/>
      <c r="N154" s="31"/>
      <c r="O154" s="173"/>
      <c r="P154" s="355">
        <f t="shared" si="24"/>
        <v>0</v>
      </c>
      <c r="Q154" s="355"/>
      <c r="R154" s="373"/>
      <c r="S154" s="373"/>
      <c r="T154" s="259"/>
      <c r="U154" s="258"/>
      <c r="V154" s="258"/>
      <c r="W154" s="258"/>
      <c r="X154" s="6"/>
      <c r="Y154" s="6"/>
      <c r="Z154" s="6"/>
      <c r="AD154" s="5"/>
      <c r="AE154" s="5"/>
      <c r="AF154" s="6"/>
      <c r="AG154" s="6"/>
      <c r="AH154" s="6"/>
      <c r="AI154" s="6"/>
      <c r="AJ154" s="6"/>
      <c r="AK154" s="6"/>
      <c r="AL154" s="6"/>
      <c r="AM154" s="6"/>
      <c r="AN154" s="6"/>
      <c r="AO154" s="6"/>
    </row>
    <row r="155" spans="1:41" s="7" customFormat="1" ht="27.95" customHeight="1" x14ac:dyDescent="0.25">
      <c r="A155" s="14"/>
      <c r="B155" s="32">
        <v>28</v>
      </c>
      <c r="C155" s="171"/>
      <c r="D155" s="171"/>
      <c r="E155" s="171"/>
      <c r="F155" s="170"/>
      <c r="G155" s="121"/>
      <c r="H155" s="121"/>
      <c r="I155" s="25"/>
      <c r="J155" s="25"/>
      <c r="K155" s="25"/>
      <c r="L155" s="25"/>
      <c r="M155" s="17"/>
      <c r="N155" s="31"/>
      <c r="O155" s="173"/>
      <c r="P155" s="355">
        <f t="shared" si="24"/>
        <v>0</v>
      </c>
      <c r="Q155" s="355"/>
      <c r="R155" s="373"/>
      <c r="S155" s="373"/>
      <c r="T155" s="259"/>
      <c r="U155" s="258"/>
      <c r="V155" s="258"/>
      <c r="W155" s="258"/>
      <c r="X155" s="6"/>
      <c r="Y155" s="6"/>
      <c r="Z155" s="6"/>
      <c r="AD155" s="5"/>
      <c r="AE155" s="5"/>
      <c r="AF155" s="6"/>
      <c r="AG155" s="6"/>
      <c r="AH155" s="6"/>
      <c r="AI155" s="6"/>
      <c r="AJ155" s="6"/>
      <c r="AK155" s="6"/>
      <c r="AL155" s="6"/>
      <c r="AM155" s="6"/>
      <c r="AN155" s="6"/>
      <c r="AO155" s="6"/>
    </row>
    <row r="156" spans="1:41" s="7" customFormat="1" ht="27.95" customHeight="1" x14ac:dyDescent="0.25">
      <c r="A156" s="14"/>
      <c r="B156" s="32">
        <v>29</v>
      </c>
      <c r="C156" s="171"/>
      <c r="D156" s="171"/>
      <c r="E156" s="171"/>
      <c r="F156" s="170"/>
      <c r="G156" s="121"/>
      <c r="H156" s="121"/>
      <c r="I156" s="25"/>
      <c r="J156" s="25"/>
      <c r="K156" s="25"/>
      <c r="L156" s="25"/>
      <c r="M156" s="17"/>
      <c r="N156" s="31"/>
      <c r="O156" s="173"/>
      <c r="P156" s="355">
        <f t="shared" si="24"/>
        <v>0</v>
      </c>
      <c r="Q156" s="355"/>
      <c r="R156" s="373"/>
      <c r="S156" s="373"/>
      <c r="T156" s="259"/>
      <c r="U156" s="258"/>
      <c r="V156" s="258"/>
      <c r="W156" s="258"/>
      <c r="X156" s="6"/>
      <c r="Y156" s="6"/>
      <c r="Z156" s="6"/>
      <c r="AD156" s="5"/>
      <c r="AE156" s="5"/>
      <c r="AF156" s="6"/>
      <c r="AG156" s="6"/>
      <c r="AH156" s="6"/>
      <c r="AI156" s="6"/>
      <c r="AJ156" s="6"/>
      <c r="AK156" s="6"/>
      <c r="AL156" s="6"/>
      <c r="AM156" s="6"/>
      <c r="AN156" s="6"/>
      <c r="AO156" s="6"/>
    </row>
    <row r="157" spans="1:41" s="7" customFormat="1" ht="27.95" customHeight="1" x14ac:dyDescent="0.25">
      <c r="A157" s="14"/>
      <c r="B157" s="32">
        <v>30</v>
      </c>
      <c r="C157" s="171"/>
      <c r="D157" s="171"/>
      <c r="E157" s="171"/>
      <c r="F157" s="170"/>
      <c r="G157" s="121"/>
      <c r="H157" s="121"/>
      <c r="I157" s="25"/>
      <c r="J157" s="25"/>
      <c r="K157" s="25"/>
      <c r="L157" s="25"/>
      <c r="M157" s="17"/>
      <c r="N157" s="31"/>
      <c r="O157" s="173"/>
      <c r="P157" s="355">
        <f t="shared" si="24"/>
        <v>0</v>
      </c>
      <c r="Q157" s="355"/>
      <c r="R157" s="373"/>
      <c r="S157" s="373"/>
      <c r="T157" s="259"/>
      <c r="U157" s="258"/>
      <c r="V157" s="258"/>
      <c r="W157" s="258"/>
      <c r="X157" s="6"/>
      <c r="Y157" s="6"/>
      <c r="Z157" s="6"/>
      <c r="AD157" s="5"/>
      <c r="AE157" s="5"/>
      <c r="AF157" s="6"/>
      <c r="AG157" s="6"/>
      <c r="AH157" s="6"/>
      <c r="AI157" s="6"/>
      <c r="AJ157" s="6"/>
      <c r="AK157" s="6"/>
      <c r="AL157" s="6"/>
      <c r="AM157" s="6"/>
      <c r="AN157" s="6"/>
      <c r="AO157" s="6"/>
    </row>
    <row r="158" spans="1:41" s="7" customFormat="1" ht="18" customHeight="1" x14ac:dyDescent="0.25">
      <c r="A158" s="14"/>
      <c r="B158" s="22"/>
      <c r="C158" s="84"/>
      <c r="D158" s="84"/>
      <c r="E158" s="84"/>
      <c r="F158" s="32">
        <f>COUNTIF(F128:F157,"oui")</f>
        <v>0</v>
      </c>
      <c r="G158" s="365" t="s">
        <v>60</v>
      </c>
      <c r="H158" s="366"/>
      <c r="I158" s="153">
        <f>SUM(I127:I157)</f>
        <v>0</v>
      </c>
      <c r="J158" s="153">
        <f>SUM(J127:J157)</f>
        <v>0</v>
      </c>
      <c r="K158" s="153">
        <f>SUM(K127:K157)</f>
        <v>0</v>
      </c>
      <c r="L158" s="153">
        <f>SUM(L127:L157)</f>
        <v>0</v>
      </c>
      <c r="M158" s="17"/>
      <c r="N158" s="31"/>
      <c r="O158" s="141"/>
      <c r="P158" s="373"/>
      <c r="Q158" s="374"/>
      <c r="R158" s="373"/>
      <c r="S158" s="374"/>
      <c r="U158" s="6"/>
      <c r="V158" s="6"/>
      <c r="W158" s="6"/>
      <c r="X158" s="6"/>
      <c r="Y158" s="6"/>
      <c r="Z158" s="6"/>
      <c r="AD158" s="5"/>
      <c r="AE158" s="5"/>
      <c r="AF158" s="6"/>
      <c r="AG158" s="6"/>
      <c r="AH158" s="6"/>
      <c r="AI158" s="6"/>
      <c r="AJ158" s="6"/>
      <c r="AK158" s="6"/>
      <c r="AL158" s="6"/>
      <c r="AM158" s="6"/>
      <c r="AN158" s="6"/>
      <c r="AO158" s="6"/>
    </row>
    <row r="159" spans="1:41" s="7" customFormat="1" ht="9.9499999999999993" customHeight="1" x14ac:dyDescent="0.25">
      <c r="A159" s="14"/>
      <c r="B159" s="22"/>
      <c r="C159" s="84"/>
      <c r="D159" s="84"/>
      <c r="E159" s="84"/>
      <c r="F159" s="22"/>
      <c r="G159" s="43"/>
      <c r="H159" s="43"/>
      <c r="I159" s="23"/>
      <c r="J159" s="23"/>
      <c r="K159" s="23"/>
      <c r="L159" s="23"/>
      <c r="M159" s="17"/>
      <c r="N159" s="31"/>
      <c r="O159" s="141"/>
      <c r="P159" s="173"/>
      <c r="Q159" s="141"/>
      <c r="R159" s="173"/>
      <c r="S159" s="141"/>
      <c r="U159" s="6"/>
      <c r="V159" s="6"/>
      <c r="W159" s="6"/>
      <c r="X159" s="6"/>
      <c r="Y159" s="6"/>
      <c r="Z159" s="6"/>
      <c r="AD159" s="5"/>
      <c r="AE159" s="5"/>
      <c r="AF159" s="6"/>
      <c r="AG159" s="6"/>
      <c r="AH159" s="6"/>
      <c r="AI159" s="6"/>
      <c r="AJ159" s="6"/>
      <c r="AK159" s="6"/>
      <c r="AL159" s="6"/>
      <c r="AM159" s="6"/>
      <c r="AN159" s="6"/>
      <c r="AO159" s="6"/>
    </row>
    <row r="160" spans="1:41" s="7" customFormat="1" ht="18" customHeight="1" x14ac:dyDescent="0.25">
      <c r="A160" s="14"/>
      <c r="B160" s="16"/>
      <c r="C160" s="15" t="s">
        <v>784</v>
      </c>
      <c r="D160" s="15"/>
      <c r="E160" s="15"/>
      <c r="F160" s="15"/>
      <c r="G160" s="85"/>
      <c r="H160" s="85"/>
      <c r="I160" s="85"/>
      <c r="J160" s="85"/>
      <c r="K160" s="85"/>
      <c r="L160" s="85"/>
      <c r="M160" s="17"/>
      <c r="N160" s="31"/>
      <c r="O160" s="27"/>
      <c r="P160" s="27"/>
      <c r="Q160" s="27"/>
      <c r="R160" s="27"/>
      <c r="S160" s="27"/>
      <c r="U160" s="6"/>
      <c r="V160" s="6"/>
      <c r="W160" s="6"/>
      <c r="X160" s="6"/>
      <c r="Y160" s="6"/>
      <c r="Z160" s="6"/>
      <c r="AD160" s="5"/>
      <c r="AE160" s="5"/>
      <c r="AF160" s="6"/>
      <c r="AG160" s="6"/>
      <c r="AH160" s="6"/>
      <c r="AI160" s="6"/>
      <c r="AJ160" s="6"/>
      <c r="AK160" s="6"/>
      <c r="AL160" s="6"/>
      <c r="AM160" s="6"/>
      <c r="AN160" s="6"/>
      <c r="AO160" s="6"/>
    </row>
    <row r="161" spans="1:41" s="7" customFormat="1" ht="18" customHeight="1" x14ac:dyDescent="0.25">
      <c r="A161" s="14"/>
      <c r="B161" s="16"/>
      <c r="C161" s="84" t="s">
        <v>360</v>
      </c>
      <c r="D161" s="84"/>
      <c r="E161" s="367"/>
      <c r="F161" s="368"/>
      <c r="G161" s="368"/>
      <c r="H161" s="368"/>
      <c r="I161" s="368"/>
      <c r="J161" s="368"/>
      <c r="K161" s="368"/>
      <c r="L161" s="369"/>
      <c r="M161" s="17"/>
      <c r="N161" s="31"/>
      <c r="O161" s="27"/>
      <c r="P161" s="27"/>
      <c r="Q161" s="27"/>
      <c r="R161" s="27"/>
      <c r="S161" s="27"/>
      <c r="U161" s="6"/>
      <c r="V161" s="6"/>
      <c r="W161" s="6"/>
      <c r="X161" s="6"/>
      <c r="Y161" s="6"/>
      <c r="Z161" s="6"/>
      <c r="AD161" s="5"/>
      <c r="AE161" s="5"/>
      <c r="AF161" s="6"/>
      <c r="AG161" s="6"/>
      <c r="AH161" s="6"/>
      <c r="AI161" s="6"/>
      <c r="AJ161" s="6"/>
      <c r="AK161" s="6"/>
      <c r="AL161" s="6"/>
      <c r="AM161" s="6"/>
      <c r="AN161" s="6"/>
      <c r="AO161" s="6"/>
    </row>
    <row r="162" spans="1:41" s="7" customFormat="1" ht="18" customHeight="1" x14ac:dyDescent="0.25">
      <c r="A162" s="14"/>
      <c r="B162" s="16"/>
      <c r="C162" s="84" t="s">
        <v>389</v>
      </c>
      <c r="D162" s="84"/>
      <c r="E162" s="367"/>
      <c r="F162" s="368"/>
      <c r="G162" s="368"/>
      <c r="H162" s="368"/>
      <c r="I162" s="368"/>
      <c r="J162" s="368"/>
      <c r="K162" s="368"/>
      <c r="L162" s="369"/>
      <c r="M162" s="17"/>
      <c r="N162" s="31"/>
      <c r="O162" s="27"/>
      <c r="P162" s="27"/>
      <c r="Q162" s="27"/>
      <c r="R162" s="27"/>
      <c r="S162" s="27"/>
      <c r="U162" s="6"/>
      <c r="V162" s="6"/>
      <c r="W162" s="6"/>
      <c r="X162" s="6"/>
      <c r="Y162" s="6"/>
      <c r="Z162" s="6"/>
      <c r="AD162" s="5"/>
      <c r="AE162" s="5"/>
      <c r="AF162" s="6"/>
      <c r="AG162" s="6"/>
      <c r="AH162" s="6"/>
      <c r="AI162" s="6"/>
      <c r="AJ162" s="6"/>
      <c r="AK162" s="6"/>
      <c r="AL162" s="6"/>
      <c r="AM162" s="6"/>
      <c r="AN162" s="6"/>
      <c r="AO162" s="6"/>
    </row>
    <row r="163" spans="1:41" s="7" customFormat="1" ht="18" customHeight="1" x14ac:dyDescent="0.25">
      <c r="A163" s="14"/>
      <c r="B163" s="16"/>
      <c r="C163" s="84" t="s">
        <v>336</v>
      </c>
      <c r="D163" s="84"/>
      <c r="E163" s="367"/>
      <c r="F163" s="368"/>
      <c r="G163" s="368"/>
      <c r="H163" s="368"/>
      <c r="I163" s="368"/>
      <c r="J163" s="368"/>
      <c r="K163" s="368"/>
      <c r="L163" s="369"/>
      <c r="M163" s="17"/>
      <c r="N163" s="31"/>
      <c r="O163" s="27"/>
      <c r="P163" s="27"/>
      <c r="Q163" s="27"/>
      <c r="R163" s="27"/>
      <c r="S163" s="27"/>
      <c r="U163" s="6"/>
      <c r="V163" s="6"/>
      <c r="W163" s="6"/>
      <c r="X163" s="6"/>
      <c r="Y163" s="6"/>
      <c r="Z163" s="6"/>
      <c r="AD163" s="5"/>
      <c r="AE163" s="5"/>
      <c r="AF163" s="6"/>
      <c r="AG163" s="6"/>
      <c r="AH163" s="6"/>
      <c r="AI163" s="6"/>
      <c r="AJ163" s="6"/>
      <c r="AK163" s="6"/>
      <c r="AL163" s="6"/>
      <c r="AM163" s="6"/>
      <c r="AN163" s="6"/>
      <c r="AO163" s="6"/>
    </row>
    <row r="164" spans="1:41" s="7" customFormat="1" ht="18" customHeight="1" x14ac:dyDescent="0.25">
      <c r="A164" s="14"/>
      <c r="B164" s="16"/>
      <c r="C164" s="84" t="s">
        <v>9</v>
      </c>
      <c r="D164" s="84"/>
      <c r="E164" s="367"/>
      <c r="F164" s="368"/>
      <c r="G164" s="368"/>
      <c r="H164" s="368"/>
      <c r="I164" s="368"/>
      <c r="J164" s="368"/>
      <c r="K164" s="368"/>
      <c r="L164" s="369"/>
      <c r="M164" s="17"/>
      <c r="N164" s="31"/>
      <c r="O164" s="27"/>
      <c r="P164" s="27"/>
      <c r="Q164" s="27"/>
      <c r="R164" s="27"/>
      <c r="S164" s="27"/>
      <c r="U164" s="6"/>
      <c r="V164" s="6"/>
      <c r="W164" s="6"/>
      <c r="X164" s="6"/>
      <c r="Y164" s="6"/>
      <c r="Z164" s="6"/>
      <c r="AD164" s="5"/>
      <c r="AE164" s="5"/>
      <c r="AF164" s="6"/>
      <c r="AG164" s="6"/>
      <c r="AH164" s="6"/>
      <c r="AI164" s="6"/>
      <c r="AJ164" s="6"/>
      <c r="AK164" s="6"/>
      <c r="AL164" s="6"/>
      <c r="AM164" s="6"/>
      <c r="AN164" s="6"/>
      <c r="AO164" s="6"/>
    </row>
    <row r="165" spans="1:41" s="7" customFormat="1" ht="18" customHeight="1" x14ac:dyDescent="0.25">
      <c r="A165" s="19"/>
      <c r="B165" s="20"/>
      <c r="C165" s="20"/>
      <c r="D165" s="20"/>
      <c r="E165" s="20"/>
      <c r="F165" s="20"/>
      <c r="G165" s="20"/>
      <c r="H165" s="20"/>
      <c r="I165" s="20"/>
      <c r="J165" s="20"/>
      <c r="K165" s="20"/>
      <c r="L165" s="20"/>
      <c r="M165" s="21"/>
      <c r="N165" s="31"/>
      <c r="O165" s="27"/>
      <c r="P165" s="27"/>
      <c r="Q165" s="27"/>
      <c r="R165" s="27"/>
      <c r="S165" s="27"/>
      <c r="U165" s="6"/>
      <c r="V165" s="6"/>
      <c r="W165" s="6"/>
      <c r="X165" s="6"/>
      <c r="Y165" s="6"/>
      <c r="Z165" s="6"/>
      <c r="AD165" s="5"/>
      <c r="AE165" s="5"/>
      <c r="AF165" s="6"/>
      <c r="AG165" s="6"/>
      <c r="AH165" s="6"/>
      <c r="AI165" s="6"/>
      <c r="AJ165" s="6"/>
      <c r="AK165" s="6"/>
      <c r="AL165" s="6"/>
      <c r="AM165" s="6"/>
      <c r="AN165" s="6"/>
      <c r="AO165" s="6"/>
    </row>
    <row r="166" spans="1:41" s="7" customFormat="1" ht="18" customHeight="1" x14ac:dyDescent="0.25">
      <c r="A166" s="6"/>
      <c r="B166" s="6"/>
      <c r="C166" s="6"/>
      <c r="D166" s="6"/>
      <c r="E166" s="6"/>
      <c r="F166" s="6"/>
      <c r="G166" s="6"/>
      <c r="H166" s="6"/>
      <c r="I166" s="6"/>
      <c r="J166" s="6"/>
      <c r="K166" s="6"/>
      <c r="L166" s="6"/>
      <c r="N166" s="31"/>
      <c r="O166" s="27"/>
      <c r="P166" s="27"/>
      <c r="Q166" s="27"/>
      <c r="R166" s="27"/>
      <c r="S166" s="27"/>
      <c r="U166" s="6"/>
      <c r="V166" s="6"/>
      <c r="W166" s="6"/>
      <c r="X166" s="6"/>
      <c r="Y166" s="6"/>
      <c r="Z166" s="6"/>
      <c r="AD166" s="9"/>
      <c r="AE166" s="9"/>
      <c r="AF166" s="6"/>
      <c r="AG166" s="6"/>
      <c r="AH166" s="6"/>
      <c r="AI166" s="6"/>
      <c r="AJ166" s="6"/>
      <c r="AK166" s="6"/>
      <c r="AL166" s="6"/>
      <c r="AM166" s="6"/>
      <c r="AN166" s="6"/>
      <c r="AO166" s="6"/>
    </row>
    <row r="167" spans="1:41" s="7" customFormat="1" ht="9.9499999999999993" customHeight="1" x14ac:dyDescent="0.25">
      <c r="A167" s="11"/>
      <c r="B167" s="12"/>
      <c r="C167" s="12"/>
      <c r="D167" s="12"/>
      <c r="E167" s="12"/>
      <c r="F167" s="12"/>
      <c r="G167" s="12"/>
      <c r="H167" s="12"/>
      <c r="I167" s="12"/>
      <c r="J167" s="12"/>
      <c r="K167" s="12"/>
      <c r="L167" s="12"/>
      <c r="M167" s="13"/>
      <c r="N167" s="31"/>
      <c r="O167" s="27"/>
      <c r="P167" s="27"/>
      <c r="Q167" s="27"/>
      <c r="R167" s="27"/>
      <c r="S167" s="27"/>
      <c r="U167" s="6"/>
      <c r="V167" s="6"/>
      <c r="W167" s="6"/>
      <c r="X167" s="6"/>
      <c r="Y167" s="6"/>
      <c r="Z167" s="6"/>
      <c r="AA167" s="6"/>
      <c r="AB167" s="6"/>
      <c r="AC167" s="6"/>
      <c r="AD167" s="6"/>
      <c r="AE167" s="6"/>
      <c r="AF167" s="6"/>
      <c r="AG167" s="6"/>
      <c r="AH167" s="6"/>
      <c r="AI167" s="6"/>
      <c r="AJ167" s="6"/>
      <c r="AK167" s="6"/>
      <c r="AL167" s="6"/>
      <c r="AM167" s="6"/>
      <c r="AN167" s="6"/>
      <c r="AO167" s="6"/>
    </row>
    <row r="168" spans="1:41" s="7" customFormat="1" ht="18" customHeight="1" x14ac:dyDescent="0.25">
      <c r="A168" s="14"/>
      <c r="B168" s="16"/>
      <c r="C168" s="15" t="s">
        <v>808</v>
      </c>
      <c r="D168" s="15"/>
      <c r="E168" s="354"/>
      <c r="F168" s="354"/>
      <c r="G168" s="354"/>
      <c r="H168" s="354"/>
      <c r="I168" s="354"/>
      <c r="J168" s="354"/>
      <c r="K168" s="354"/>
      <c r="L168" s="354"/>
      <c r="M168" s="17"/>
      <c r="N168" s="31"/>
      <c r="O168" s="27"/>
      <c r="P168" s="27"/>
      <c r="Q168" s="27"/>
      <c r="R168" s="27"/>
      <c r="S168" s="27"/>
      <c r="U168" s="6"/>
      <c r="V168" s="6"/>
      <c r="W168" s="6"/>
      <c r="X168" s="6"/>
      <c r="Y168" s="6"/>
      <c r="Z168" s="6"/>
      <c r="AA168" s="6"/>
      <c r="AB168" s="6"/>
      <c r="AC168" s="6"/>
      <c r="AD168" s="6"/>
      <c r="AE168" s="6"/>
      <c r="AF168" s="6"/>
      <c r="AG168" s="6"/>
      <c r="AH168" s="6"/>
      <c r="AI168" s="6"/>
      <c r="AJ168" s="6"/>
      <c r="AK168" s="6"/>
      <c r="AL168" s="6"/>
      <c r="AM168" s="6"/>
      <c r="AN168" s="6"/>
      <c r="AO168" s="6"/>
    </row>
    <row r="169" spans="1:41" s="7" customFormat="1" ht="18" customHeight="1" x14ac:dyDescent="0.25">
      <c r="A169" s="14"/>
      <c r="B169" s="16"/>
      <c r="C169" s="84" t="s">
        <v>365</v>
      </c>
      <c r="D169" s="84"/>
      <c r="E169" s="283"/>
      <c r="F169" s="283"/>
      <c r="G169" s="283"/>
      <c r="H169" s="283"/>
      <c r="I169" s="283"/>
      <c r="J169" s="283"/>
      <c r="K169" s="283"/>
      <c r="L169" s="283"/>
      <c r="M169" s="17"/>
      <c r="N169" s="31"/>
      <c r="O169" s="27"/>
      <c r="P169" s="27"/>
      <c r="Q169" s="27"/>
      <c r="R169" s="27"/>
      <c r="S169" s="27"/>
      <c r="U169" s="6"/>
      <c r="V169" s="6"/>
      <c r="W169" s="6"/>
      <c r="X169" s="6"/>
      <c r="Y169" s="6"/>
      <c r="Z169" s="6"/>
      <c r="AA169" s="6"/>
      <c r="AB169" s="6"/>
      <c r="AC169" s="6"/>
      <c r="AD169" s="6"/>
      <c r="AE169" s="6"/>
      <c r="AF169" s="6"/>
      <c r="AG169" s="6"/>
      <c r="AH169" s="6"/>
      <c r="AI169" s="6"/>
      <c r="AJ169" s="6"/>
      <c r="AK169" s="6"/>
      <c r="AL169" s="6"/>
      <c r="AM169" s="6"/>
      <c r="AN169" s="6"/>
      <c r="AO169" s="6"/>
    </row>
    <row r="170" spans="1:41" s="7" customFormat="1" ht="18" customHeight="1" x14ac:dyDescent="0.25">
      <c r="A170" s="14"/>
      <c r="B170" s="16"/>
      <c r="C170" s="84" t="s">
        <v>366</v>
      </c>
      <c r="D170" s="84"/>
      <c r="E170" s="283"/>
      <c r="F170" s="283"/>
      <c r="G170" s="283"/>
      <c r="H170" s="283"/>
      <c r="I170" s="283"/>
      <c r="J170" s="283"/>
      <c r="K170" s="283"/>
      <c r="L170" s="283"/>
      <c r="M170" s="17"/>
      <c r="N170" s="31"/>
      <c r="O170" s="27"/>
      <c r="P170" s="27"/>
      <c r="Q170" s="27"/>
      <c r="R170" s="27"/>
      <c r="S170" s="27"/>
      <c r="U170" s="6"/>
      <c r="V170" s="6"/>
      <c r="W170" s="6"/>
      <c r="X170" s="6"/>
      <c r="Y170" s="6"/>
      <c r="Z170" s="6"/>
      <c r="AA170" s="6"/>
      <c r="AB170" s="6"/>
      <c r="AC170" s="6"/>
      <c r="AD170" s="6"/>
      <c r="AE170" s="6"/>
      <c r="AF170" s="6"/>
      <c r="AG170" s="6"/>
      <c r="AH170" s="6"/>
      <c r="AI170" s="6"/>
      <c r="AJ170" s="6"/>
      <c r="AK170" s="6"/>
      <c r="AL170" s="6"/>
      <c r="AM170" s="6"/>
      <c r="AN170" s="6"/>
      <c r="AO170" s="6"/>
    </row>
    <row r="171" spans="1:41" s="7" customFormat="1" ht="60" customHeight="1" x14ac:dyDescent="0.25">
      <c r="A171" s="14"/>
      <c r="B171" s="16"/>
      <c r="C171" s="84" t="s">
        <v>367</v>
      </c>
      <c r="D171" s="84"/>
      <c r="E171" s="283"/>
      <c r="F171" s="283"/>
      <c r="G171" s="283"/>
      <c r="H171" s="283"/>
      <c r="I171" s="283"/>
      <c r="J171" s="283"/>
      <c r="K171" s="283"/>
      <c r="L171" s="283"/>
      <c r="M171" s="17"/>
      <c r="N171" s="31"/>
      <c r="O171" s="27"/>
      <c r="P171" s="27"/>
      <c r="Q171" s="27"/>
      <c r="R171" s="27"/>
      <c r="S171" s="27"/>
      <c r="U171" s="6"/>
      <c r="V171" s="6"/>
      <c r="W171" s="6"/>
      <c r="X171" s="6"/>
      <c r="Y171" s="6"/>
      <c r="Z171" s="6"/>
      <c r="AA171" s="6"/>
      <c r="AB171" s="6"/>
      <c r="AC171" s="6"/>
      <c r="AD171" s="6"/>
      <c r="AE171" s="6"/>
      <c r="AF171" s="6"/>
      <c r="AG171" s="6"/>
      <c r="AH171" s="6"/>
      <c r="AI171" s="6"/>
      <c r="AJ171" s="6"/>
      <c r="AK171" s="6"/>
      <c r="AL171" s="6"/>
      <c r="AM171" s="6"/>
      <c r="AN171" s="6"/>
      <c r="AO171" s="6"/>
    </row>
    <row r="172" spans="1:41" s="7" customFormat="1" ht="9.9499999999999993" customHeight="1" x14ac:dyDescent="0.25">
      <c r="A172" s="14"/>
      <c r="B172" s="16"/>
      <c r="C172" s="84"/>
      <c r="D172" s="84"/>
      <c r="E172" s="84"/>
      <c r="F172" s="84"/>
      <c r="G172" s="85"/>
      <c r="H172" s="85"/>
      <c r="I172" s="85"/>
      <c r="J172" s="85"/>
      <c r="K172" s="85"/>
      <c r="L172" s="85"/>
      <c r="M172" s="17"/>
      <c r="N172" s="31"/>
      <c r="O172" s="27"/>
      <c r="P172" s="27"/>
      <c r="Q172" s="27"/>
      <c r="R172" s="27"/>
      <c r="S172" s="27"/>
      <c r="U172" s="6"/>
      <c r="V172" s="6"/>
      <c r="W172" s="6"/>
      <c r="X172" s="6"/>
      <c r="Y172" s="6"/>
      <c r="Z172" s="6"/>
      <c r="AA172" s="6"/>
      <c r="AB172" s="6"/>
      <c r="AC172" s="6"/>
      <c r="AD172" s="6"/>
      <c r="AE172" s="6"/>
      <c r="AF172" s="6"/>
      <c r="AG172" s="6"/>
      <c r="AH172" s="6"/>
      <c r="AI172" s="6"/>
      <c r="AJ172" s="6"/>
      <c r="AK172" s="6"/>
      <c r="AL172" s="6"/>
      <c r="AM172" s="6"/>
      <c r="AN172" s="6"/>
      <c r="AO172" s="6"/>
    </row>
    <row r="173" spans="1:41" s="7" customFormat="1" ht="18" customHeight="1" x14ac:dyDescent="0.25">
      <c r="A173" s="14"/>
      <c r="B173" s="16"/>
      <c r="C173" s="15" t="s">
        <v>368</v>
      </c>
      <c r="D173" s="15"/>
      <c r="E173" s="15"/>
      <c r="F173" s="15"/>
      <c r="G173" s="157"/>
      <c r="H173" s="344" t="s">
        <v>780</v>
      </c>
      <c r="I173" s="344"/>
      <c r="J173" s="344"/>
      <c r="K173" s="43"/>
      <c r="L173" s="43" t="s">
        <v>325</v>
      </c>
      <c r="M173" s="17"/>
      <c r="N173" s="31"/>
      <c r="O173" s="27"/>
      <c r="P173" s="27"/>
      <c r="Q173" s="27"/>
      <c r="R173" s="27"/>
      <c r="S173" s="27"/>
      <c r="U173" s="6"/>
      <c r="V173" s="6"/>
      <c r="W173" s="6"/>
      <c r="X173" s="6"/>
      <c r="Y173" s="6"/>
      <c r="Z173" s="6"/>
      <c r="AD173" s="5"/>
      <c r="AE173" s="5"/>
      <c r="AF173" s="6"/>
      <c r="AG173" s="6"/>
      <c r="AH173" s="6"/>
      <c r="AI173" s="6"/>
      <c r="AJ173" s="6"/>
      <c r="AK173" s="6"/>
      <c r="AL173" s="6"/>
      <c r="AM173" s="6"/>
      <c r="AN173" s="6"/>
      <c r="AO173" s="6"/>
    </row>
    <row r="174" spans="1:41" s="7" customFormat="1" ht="18" customHeight="1" x14ac:dyDescent="0.25">
      <c r="A174" s="14"/>
      <c r="B174" s="16"/>
      <c r="C174" s="84" t="s">
        <v>369</v>
      </c>
      <c r="D174" s="154"/>
      <c r="E174" s="154"/>
      <c r="F174" s="154"/>
      <c r="G174" s="155" t="s">
        <v>345</v>
      </c>
      <c r="H174" s="121"/>
      <c r="I174" s="169" t="s">
        <v>346</v>
      </c>
      <c r="J174" s="121"/>
      <c r="K174" s="23"/>
      <c r="L174" s="153">
        <f>ROUND(((J174-H174)/30.4),0)</f>
        <v>0</v>
      </c>
      <c r="M174" s="17"/>
      <c r="N174" s="31"/>
      <c r="O174" s="27"/>
      <c r="P174" s="27"/>
      <c r="Q174" s="27"/>
      <c r="R174" s="125"/>
      <c r="S174" s="125"/>
      <c r="T174" s="126"/>
      <c r="U174" s="126"/>
      <c r="V174" s="126"/>
      <c r="W174" s="126"/>
      <c r="X174" s="126"/>
      <c r="Y174" s="126"/>
      <c r="Z174" s="126"/>
      <c r="AA174" s="126"/>
      <c r="AB174" s="126"/>
      <c r="AC174" s="126"/>
      <c r="AD174" s="127"/>
      <c r="AE174" s="127"/>
      <c r="AF174" s="126"/>
      <c r="AG174" s="126"/>
      <c r="AH174" s="126"/>
      <c r="AI174" s="126"/>
      <c r="AJ174" s="126"/>
      <c r="AK174" s="126"/>
      <c r="AL174" s="126"/>
      <c r="AM174" s="126"/>
      <c r="AN174" s="6"/>
      <c r="AO174" s="6"/>
    </row>
    <row r="175" spans="1:41" s="7" customFormat="1" ht="9.9499999999999993" customHeight="1" x14ac:dyDescent="0.25">
      <c r="A175" s="14"/>
      <c r="B175" s="16"/>
      <c r="C175" s="84"/>
      <c r="D175" s="154"/>
      <c r="E175" s="154"/>
      <c r="F175" s="154"/>
      <c r="G175" s="168"/>
      <c r="H175" s="160"/>
      <c r="I175" s="168"/>
      <c r="J175" s="85"/>
      <c r="K175" s="23"/>
      <c r="L175" s="23"/>
      <c r="M175" s="17"/>
      <c r="N175" s="31"/>
      <c r="O175" s="27"/>
      <c r="P175" s="27"/>
      <c r="Q175" s="27"/>
      <c r="R175" s="125"/>
      <c r="S175" s="125"/>
      <c r="T175" s="126"/>
      <c r="U175" s="126"/>
      <c r="V175" s="126"/>
      <c r="W175" s="126"/>
      <c r="X175" s="126"/>
      <c r="Y175" s="126"/>
      <c r="Z175" s="126"/>
      <c r="AA175" s="126"/>
      <c r="AB175" s="126"/>
      <c r="AC175" s="126"/>
      <c r="AD175" s="127"/>
      <c r="AE175" s="127"/>
      <c r="AF175" s="126"/>
      <c r="AG175" s="126"/>
      <c r="AH175" s="126"/>
      <c r="AI175" s="126"/>
      <c r="AJ175" s="126"/>
      <c r="AK175" s="126"/>
      <c r="AL175" s="126"/>
      <c r="AM175" s="126"/>
      <c r="AN175" s="6"/>
      <c r="AO175" s="6"/>
    </row>
    <row r="176" spans="1:41" s="7" customFormat="1" ht="18" customHeight="1" x14ac:dyDescent="0.25">
      <c r="A176" s="14"/>
      <c r="B176" s="16"/>
      <c r="C176" s="84"/>
      <c r="D176" s="154"/>
      <c r="E176" s="154"/>
      <c r="F176" s="154"/>
      <c r="G176" s="389" t="s">
        <v>374</v>
      </c>
      <c r="H176" s="390"/>
      <c r="I176" s="389" t="s">
        <v>370</v>
      </c>
      <c r="J176" s="390"/>
      <c r="K176" s="389" t="s">
        <v>386</v>
      </c>
      <c r="L176" s="390"/>
      <c r="M176" s="17"/>
      <c r="N176" s="31"/>
      <c r="O176" s="27"/>
      <c r="P176" s="27"/>
      <c r="Q176" s="27"/>
      <c r="R176" s="125"/>
      <c r="S176" s="125"/>
      <c r="T176" s="126"/>
      <c r="U176" s="126"/>
      <c r="V176" s="126"/>
      <c r="W176" s="126"/>
      <c r="X176" s="126"/>
      <c r="Y176" s="126"/>
      <c r="Z176" s="126"/>
      <c r="AA176" s="126"/>
      <c r="AB176" s="126"/>
      <c r="AC176" s="126"/>
      <c r="AD176" s="127"/>
      <c r="AE176" s="127"/>
      <c r="AF176" s="126"/>
      <c r="AG176" s="126"/>
      <c r="AH176" s="126"/>
      <c r="AI176" s="126"/>
      <c r="AJ176" s="126"/>
      <c r="AK176" s="126"/>
      <c r="AL176" s="126"/>
      <c r="AM176" s="126"/>
      <c r="AN176" s="6"/>
      <c r="AO176" s="6"/>
    </row>
    <row r="177" spans="1:45" s="7" customFormat="1" ht="18" customHeight="1" x14ac:dyDescent="0.25">
      <c r="A177" s="14"/>
      <c r="B177" s="16"/>
      <c r="C177" s="84"/>
      <c r="D177" s="154"/>
      <c r="E177" s="154"/>
      <c r="F177" s="154"/>
      <c r="G177" s="219" t="s">
        <v>372</v>
      </c>
      <c r="H177" s="219" t="s">
        <v>373</v>
      </c>
      <c r="I177" s="219" t="s">
        <v>371</v>
      </c>
      <c r="J177" s="219" t="s">
        <v>1201</v>
      </c>
      <c r="K177" s="219" t="s">
        <v>387</v>
      </c>
      <c r="L177" s="219" t="s">
        <v>1201</v>
      </c>
      <c r="M177" s="17"/>
      <c r="N177" s="31"/>
      <c r="O177" s="27"/>
      <c r="P177" s="27"/>
      <c r="Q177" s="27"/>
      <c r="R177" s="125"/>
      <c r="S177" s="125"/>
      <c r="T177" s="126"/>
      <c r="U177" s="126"/>
      <c r="V177" s="126"/>
      <c r="W177" s="126"/>
      <c r="X177" s="126"/>
      <c r="Y177" s="126"/>
      <c r="Z177" s="126"/>
      <c r="AA177" s="126"/>
      <c r="AB177" s="126"/>
      <c r="AC177" s="126"/>
      <c r="AD177" s="127"/>
      <c r="AE177" s="127"/>
      <c r="AF177" s="126"/>
      <c r="AG177" s="126"/>
      <c r="AH177" s="126"/>
      <c r="AI177" s="126"/>
      <c r="AJ177" s="126"/>
      <c r="AK177" s="126"/>
      <c r="AL177" s="126"/>
      <c r="AM177" s="126"/>
      <c r="AN177" s="6"/>
      <c r="AO177" s="6"/>
    </row>
    <row r="178" spans="1:45" s="7" customFormat="1" ht="18" customHeight="1" x14ac:dyDescent="0.25">
      <c r="A178" s="14"/>
      <c r="B178" s="16"/>
      <c r="C178" s="293" t="s">
        <v>375</v>
      </c>
      <c r="D178" s="293"/>
      <c r="E178" s="293"/>
      <c r="F178" s="154"/>
      <c r="G178" s="25"/>
      <c r="H178" s="25"/>
      <c r="I178" s="153">
        <f>I238</f>
        <v>0</v>
      </c>
      <c r="J178" s="153">
        <f>J238</f>
        <v>0</v>
      </c>
      <c r="K178" s="153">
        <f>K238</f>
        <v>0</v>
      </c>
      <c r="L178" s="153">
        <f>L238</f>
        <v>0</v>
      </c>
      <c r="M178" s="17"/>
      <c r="N178" s="31"/>
      <c r="O178" s="340" t="s">
        <v>249</v>
      </c>
      <c r="P178" s="341"/>
      <c r="Q178" s="340" t="s">
        <v>250</v>
      </c>
      <c r="R178" s="341"/>
      <c r="S178" s="340" t="s">
        <v>8</v>
      </c>
      <c r="T178" s="341"/>
      <c r="U178" s="308" t="s">
        <v>263</v>
      </c>
      <c r="V178" s="308"/>
      <c r="W178" s="126"/>
      <c r="X178" s="126"/>
      <c r="Y178" s="126"/>
      <c r="Z178" s="126"/>
      <c r="AA178" s="126"/>
      <c r="AB178" s="126"/>
      <c r="AC178" s="126"/>
      <c r="AD178" s="127"/>
      <c r="AE178" s="127"/>
      <c r="AF178" s="126"/>
      <c r="AG178" s="126"/>
      <c r="AH178" s="126"/>
      <c r="AI178" s="126"/>
      <c r="AJ178" s="126"/>
      <c r="AK178" s="126"/>
      <c r="AL178" s="126"/>
      <c r="AM178" s="126"/>
      <c r="AN178" s="6"/>
      <c r="AO178" s="6"/>
    </row>
    <row r="179" spans="1:45" s="7" customFormat="1" ht="18" customHeight="1" x14ac:dyDescent="0.25">
      <c r="A179" s="14"/>
      <c r="B179" s="16"/>
      <c r="C179" s="293" t="s">
        <v>392</v>
      </c>
      <c r="D179" s="293"/>
      <c r="E179" s="293"/>
      <c r="F179" s="154"/>
      <c r="G179" s="168"/>
      <c r="H179" s="43"/>
      <c r="I179" s="168"/>
      <c r="J179" s="43"/>
      <c r="K179" s="153">
        <f>IF(U179=0,0,(K178/S179)*12)</f>
        <v>0</v>
      </c>
      <c r="L179" s="153">
        <f>IF(U179=0,0,(L178/S179)*12)</f>
        <v>0</v>
      </c>
      <c r="M179" s="17"/>
      <c r="N179" s="31"/>
      <c r="O179" s="387">
        <f>MIN(G207:G237)</f>
        <v>0</v>
      </c>
      <c r="P179" s="388"/>
      <c r="Q179" s="387">
        <f>MAX(H207:H237)</f>
        <v>0</v>
      </c>
      <c r="R179" s="388"/>
      <c r="S179" s="356">
        <f>DATEDIF(O179,Q179,"m")+1</f>
        <v>1</v>
      </c>
      <c r="T179" s="357"/>
      <c r="U179" s="308">
        <f>COUNTA(G207:G237)</f>
        <v>0</v>
      </c>
      <c r="V179" s="308"/>
      <c r="W179" s="126"/>
      <c r="X179" s="126"/>
      <c r="Y179" s="126"/>
      <c r="Z179" s="126"/>
      <c r="AA179" s="126"/>
      <c r="AB179" s="126"/>
      <c r="AC179" s="126"/>
      <c r="AD179" s="127"/>
      <c r="AE179" s="127"/>
      <c r="AF179" s="126"/>
      <c r="AG179" s="126"/>
      <c r="AH179" s="126"/>
      <c r="AI179" s="126"/>
      <c r="AJ179" s="126"/>
      <c r="AK179" s="126"/>
      <c r="AL179" s="126"/>
      <c r="AM179" s="126"/>
      <c r="AN179" s="6"/>
      <c r="AO179" s="6"/>
    </row>
    <row r="180" spans="1:45" s="7" customFormat="1" ht="9.9499999999999993" customHeight="1" x14ac:dyDescent="0.25">
      <c r="A180" s="14"/>
      <c r="B180" s="16"/>
      <c r="C180" s="154"/>
      <c r="D180" s="154"/>
      <c r="E180" s="154"/>
      <c r="F180" s="154"/>
      <c r="G180" s="154"/>
      <c r="H180" s="154"/>
      <c r="I180" s="154"/>
      <c r="J180" s="154"/>
      <c r="K180" s="154"/>
      <c r="L180" s="154"/>
      <c r="M180" s="17"/>
      <c r="N180" s="31"/>
      <c r="O180" s="27"/>
      <c r="P180" s="27"/>
      <c r="Q180" s="27"/>
      <c r="R180" s="27"/>
      <c r="S180" s="27"/>
      <c r="U180" s="6"/>
      <c r="V180" s="6"/>
      <c r="W180" s="6"/>
      <c r="X180" s="6"/>
      <c r="Y180" s="6"/>
      <c r="Z180" s="6"/>
      <c r="AD180" s="5"/>
      <c r="AE180" s="5"/>
      <c r="AF180" s="6"/>
      <c r="AG180" s="6"/>
      <c r="AH180" s="6"/>
      <c r="AI180" s="6"/>
      <c r="AJ180" s="6"/>
      <c r="AK180" s="6"/>
      <c r="AL180" s="6"/>
      <c r="AM180" s="6"/>
      <c r="AN180" s="6"/>
      <c r="AO180" s="6"/>
    </row>
    <row r="181" spans="1:45" s="7" customFormat="1" ht="18" customHeight="1" x14ac:dyDescent="0.25">
      <c r="A181" s="14"/>
      <c r="B181" s="16"/>
      <c r="C181" s="293" t="s">
        <v>785</v>
      </c>
      <c r="D181" s="293"/>
      <c r="E181" s="293"/>
      <c r="F181" s="154"/>
      <c r="G181" s="154"/>
      <c r="H181" s="154"/>
      <c r="I181" s="154"/>
      <c r="J181" s="154"/>
      <c r="K181" s="154"/>
      <c r="L181" s="153">
        <f>SUMPRODUCT((E208:E237&lt;&gt;"")/COUNTIF(E208:E237,E208:E237&amp;""))</f>
        <v>0</v>
      </c>
      <c r="M181" s="17"/>
      <c r="N181" s="31"/>
      <c r="O181" s="27"/>
      <c r="P181" s="27"/>
      <c r="Q181" s="27"/>
      <c r="R181" s="27"/>
      <c r="S181" s="27"/>
      <c r="U181" s="6"/>
      <c r="V181" s="6"/>
      <c r="W181" s="6"/>
      <c r="X181" s="6"/>
      <c r="Y181" s="6"/>
      <c r="Z181" s="6"/>
      <c r="AD181" s="5"/>
      <c r="AE181" s="5"/>
      <c r="AF181" s="6"/>
      <c r="AG181" s="6"/>
      <c r="AH181" s="6"/>
      <c r="AI181" s="6"/>
      <c r="AJ181" s="6"/>
      <c r="AK181" s="6"/>
      <c r="AL181" s="6"/>
      <c r="AM181" s="6"/>
      <c r="AN181" s="6"/>
      <c r="AO181" s="6"/>
    </row>
    <row r="182" spans="1:45" s="7" customFormat="1" ht="18" customHeight="1" x14ac:dyDescent="0.25">
      <c r="A182" s="14"/>
      <c r="B182" s="16"/>
      <c r="C182" s="293" t="s">
        <v>377</v>
      </c>
      <c r="D182" s="293"/>
      <c r="E182" s="293"/>
      <c r="F182" s="84"/>
      <c r="G182" s="170"/>
      <c r="H182" s="335" t="s">
        <v>376</v>
      </c>
      <c r="I182" s="303"/>
      <c r="J182" s="303"/>
      <c r="K182" s="304"/>
      <c r="L182" s="153">
        <f>F238</f>
        <v>0</v>
      </c>
      <c r="M182" s="17"/>
      <c r="N182" s="31"/>
      <c r="O182" s="340" t="s">
        <v>62</v>
      </c>
      <c r="P182" s="386"/>
      <c r="Q182" s="386"/>
      <c r="R182" s="341"/>
      <c r="S182" s="340" t="s">
        <v>70</v>
      </c>
      <c r="T182" s="386"/>
      <c r="U182" s="386"/>
      <c r="V182" s="341"/>
      <c r="W182" s="340" t="s">
        <v>63</v>
      </c>
      <c r="X182" s="386"/>
      <c r="Y182" s="386"/>
      <c r="Z182" s="341"/>
      <c r="AA182" s="340" t="s">
        <v>64</v>
      </c>
      <c r="AB182" s="386"/>
      <c r="AC182" s="386"/>
      <c r="AD182" s="341"/>
      <c r="AE182" s="308" t="s">
        <v>61</v>
      </c>
      <c r="AF182" s="308"/>
      <c r="AG182" s="308"/>
      <c r="AH182" s="308"/>
      <c r="AI182" s="340" t="s">
        <v>65</v>
      </c>
      <c r="AJ182" s="386"/>
      <c r="AK182" s="386"/>
      <c r="AL182" s="341"/>
      <c r="AM182" s="134"/>
      <c r="AN182" s="308" t="s">
        <v>44</v>
      </c>
      <c r="AO182" s="308"/>
      <c r="AQ182" s="362" t="s">
        <v>255</v>
      </c>
      <c r="AS182" s="362" t="s">
        <v>256</v>
      </c>
    </row>
    <row r="183" spans="1:45" s="7" customFormat="1" ht="18" customHeight="1" x14ac:dyDescent="0.25">
      <c r="A183" s="14"/>
      <c r="B183" s="16"/>
      <c r="C183" s="293" t="s">
        <v>1324</v>
      </c>
      <c r="D183" s="293"/>
      <c r="E183" s="293"/>
      <c r="F183" s="293"/>
      <c r="G183" s="84"/>
      <c r="H183" s="84"/>
      <c r="I183" s="84"/>
      <c r="J183" s="84"/>
      <c r="K183" s="84"/>
      <c r="L183" s="25"/>
      <c r="M183" s="17"/>
      <c r="N183" s="31"/>
      <c r="O183" s="336" t="s">
        <v>6</v>
      </c>
      <c r="P183" s="336"/>
      <c r="Q183" s="336" t="s">
        <v>5</v>
      </c>
      <c r="R183" s="336"/>
      <c r="S183" s="308" t="s">
        <v>6</v>
      </c>
      <c r="T183" s="308"/>
      <c r="U183" s="308" t="s">
        <v>5</v>
      </c>
      <c r="V183" s="308"/>
      <c r="W183" s="308" t="s">
        <v>6</v>
      </c>
      <c r="X183" s="308"/>
      <c r="Y183" s="308" t="s">
        <v>5</v>
      </c>
      <c r="Z183" s="308"/>
      <c r="AA183" s="308" t="s">
        <v>6</v>
      </c>
      <c r="AB183" s="308"/>
      <c r="AC183" s="384" t="s">
        <v>5</v>
      </c>
      <c r="AD183" s="385"/>
      <c r="AE183" s="308" t="s">
        <v>6</v>
      </c>
      <c r="AF183" s="308"/>
      <c r="AG183" s="308" t="s">
        <v>5</v>
      </c>
      <c r="AH183" s="308"/>
      <c r="AI183" s="308" t="s">
        <v>6</v>
      </c>
      <c r="AJ183" s="308"/>
      <c r="AK183" s="308" t="s">
        <v>5</v>
      </c>
      <c r="AL183" s="308"/>
      <c r="AM183" s="134"/>
      <c r="AN183" s="159" t="s">
        <v>6</v>
      </c>
      <c r="AO183" s="159" t="s">
        <v>5</v>
      </c>
      <c r="AQ183" s="363"/>
      <c r="AS183" s="363"/>
    </row>
    <row r="184" spans="1:45" s="7" customFormat="1" ht="9.9499999999999993" customHeight="1" x14ac:dyDescent="0.25">
      <c r="A184" s="14"/>
      <c r="B184" s="16"/>
      <c r="C184" s="16"/>
      <c r="D184" s="16"/>
      <c r="E184" s="16"/>
      <c r="F184" s="16"/>
      <c r="G184" s="16"/>
      <c r="H184" s="16"/>
      <c r="I184" s="16"/>
      <c r="J184" s="16"/>
      <c r="K184" s="16"/>
      <c r="L184" s="16"/>
      <c r="M184" s="17"/>
      <c r="N184" s="31"/>
      <c r="O184" s="27"/>
      <c r="P184" s="27"/>
      <c r="Q184" s="27"/>
      <c r="R184" s="27"/>
      <c r="S184" s="27"/>
      <c r="AD184" s="131"/>
      <c r="AE184" s="131"/>
      <c r="AN184" s="6"/>
    </row>
    <row r="185" spans="1:45" s="7" customFormat="1" ht="18" customHeight="1" x14ac:dyDescent="0.25">
      <c r="A185" s="14"/>
      <c r="B185" s="16"/>
      <c r="C185" s="15" t="s">
        <v>786</v>
      </c>
      <c r="D185" s="15"/>
      <c r="E185" s="15"/>
      <c r="F185" s="15"/>
      <c r="G185" s="344" t="s">
        <v>780</v>
      </c>
      <c r="H185" s="344"/>
      <c r="I185" s="344"/>
      <c r="J185" s="16"/>
      <c r="K185" s="24" t="s">
        <v>347</v>
      </c>
      <c r="L185" s="22" t="s">
        <v>348</v>
      </c>
      <c r="M185" s="17"/>
      <c r="N185" s="31"/>
      <c r="O185" s="119"/>
      <c r="P185" s="119"/>
      <c r="Q185" s="119"/>
      <c r="R185" s="119"/>
      <c r="S185" s="119"/>
      <c r="T185" s="31"/>
      <c r="U185" s="132"/>
      <c r="V185" s="132"/>
      <c r="W185" s="132"/>
      <c r="X185" s="132"/>
      <c r="Y185" s="132"/>
      <c r="Z185" s="132"/>
      <c r="AA185" s="31"/>
      <c r="AB185" s="31"/>
      <c r="AC185" s="31"/>
      <c r="AD185" s="133"/>
      <c r="AE185" s="133"/>
      <c r="AF185" s="31"/>
      <c r="AG185" s="31"/>
      <c r="AH185" s="31"/>
      <c r="AI185" s="31"/>
      <c r="AJ185" s="31"/>
      <c r="AK185" s="31"/>
      <c r="AL185" s="31"/>
      <c r="AN185" s="6"/>
    </row>
    <row r="186" spans="1:45" s="7" customFormat="1" ht="18" customHeight="1" x14ac:dyDescent="0.25">
      <c r="A186" s="14"/>
      <c r="B186" s="166"/>
      <c r="C186" s="370"/>
      <c r="D186" s="371"/>
      <c r="E186" s="154"/>
      <c r="F186" s="154" t="s">
        <v>345</v>
      </c>
      <c r="G186" s="121"/>
      <c r="H186" s="161" t="s">
        <v>346</v>
      </c>
      <c r="I186" s="121"/>
      <c r="J186" s="161"/>
      <c r="K186" s="25"/>
      <c r="L186" s="153" t="str">
        <f>IFERROR(ROUND(K186/((I186-G186)/30.4),0),"")</f>
        <v/>
      </c>
      <c r="M186" s="17"/>
      <c r="N186" s="31"/>
      <c r="O186" s="130">
        <f>((($L179-$O$251)/($O$250-$O$251))*0.5+1)</f>
        <v>0.25</v>
      </c>
      <c r="P186" s="136">
        <f>IF($O186&gt;1.5,1.5,IF($O186&lt;0.5,0,$O186))</f>
        <v>0</v>
      </c>
      <c r="Q186" s="130">
        <f>((($L179-$Q$251)/($Q$250-$Q$251))*0.5+1)</f>
        <v>0</v>
      </c>
      <c r="R186" s="136">
        <f>IF($Q186&gt;1.5,1.5,IF($Q186&lt;0.5,0,$Q186))</f>
        <v>0</v>
      </c>
      <c r="S186" s="130">
        <f>((($K186-$S$251)/($S$250-$S$251))*0.5+1)</f>
        <v>-0.75</v>
      </c>
      <c r="T186" s="136">
        <f>IF($S186&gt;1.5,1.5,IF($S186&lt;0.5,0,$S186))</f>
        <v>0</v>
      </c>
      <c r="U186" s="130">
        <f>((($K186-$U$251)/($U$250-$U$251))*0.5+1)</f>
        <v>-1.4</v>
      </c>
      <c r="V186" s="136">
        <f>IF($U186&gt;1.5,1.5,IF($U186&lt;0.5,0,$U186))</f>
        <v>0</v>
      </c>
      <c r="W186" s="130">
        <f>((($G178-$W$251)/($W$250-$W$251))*0.5+1)</f>
        <v>0.25</v>
      </c>
      <c r="X186" s="136">
        <f>IF($W186&gt;1.5,1.5,IF($W186&lt;0.5,0,$W186))</f>
        <v>0</v>
      </c>
      <c r="Y186" s="130">
        <f>((($G178-$Y$251)/($Y$250-$Y$251))*0.5+1)</f>
        <v>0.125</v>
      </c>
      <c r="Z186" s="136">
        <f>IF($Y186&gt;1.5,1.5,IF($Y186&lt;0.5,0,$Y186))</f>
        <v>0</v>
      </c>
      <c r="AA186" s="130">
        <f>((($H178-$AA$251)/($AA$250-$AA$251))*0.5+1)</f>
        <v>0</v>
      </c>
      <c r="AB186" s="136">
        <f>IF($AA186&gt;1.5,1.5,IF($AA186&lt;0.5,0,$AA186))</f>
        <v>0</v>
      </c>
      <c r="AC186" s="130">
        <f>((($H178-$AC$251)/($AC$250-$AC$251))*0.5+1)</f>
        <v>-0.5</v>
      </c>
      <c r="AD186" s="136">
        <f>IF($AC186&gt;1.5,1.5,IF($AC186&lt;0.5,0,$AC186))</f>
        <v>0</v>
      </c>
      <c r="AE186" s="130">
        <f>((($L181-$AE$251)/($AE$250-$AE$251))*0.5+1)</f>
        <v>0</v>
      </c>
      <c r="AF186" s="136">
        <f>IF($AE186&gt;1.5,1.5,IF($AE186&lt;0.5,0,$AE186))</f>
        <v>0</v>
      </c>
      <c r="AG186" s="130">
        <f>((($L181-$AF$251)/($AF$250-$AF$251))*0.5+1)</f>
        <v>-0.5</v>
      </c>
      <c r="AH186" s="136">
        <f>IF($AG186&gt;1.5,1.5,IF($AG186&lt;0.5,0,$AG186))</f>
        <v>0</v>
      </c>
      <c r="AI186" s="130">
        <f>((($T207-$AG$251)/($AG$250-$AG$251))*0.5+1)</f>
        <v>0.16666666666666663</v>
      </c>
      <c r="AJ186" s="136">
        <f>IF($AI186&gt;1.5,1.5,IF($AI186&lt;0.5,0,$AI186))</f>
        <v>0</v>
      </c>
      <c r="AK186" s="130">
        <f>((($V207-$AI$251)/($AI$250-$AI$251))*0.5+1)</f>
        <v>0</v>
      </c>
      <c r="AL186" s="136">
        <f>IF($AK186&gt;1.5,1.5,IF($AK186&lt;0.5,0,$AK186))</f>
        <v>0</v>
      </c>
      <c r="AM186" s="135"/>
      <c r="AN186" s="137">
        <f>IF(AND($C186="Chef de programme",PRODUCT(P186,T186,X186,AB186,AF186,AJ186)&gt;=1,$L$190&gt;=$AO$250),1,0)</f>
        <v>0</v>
      </c>
      <c r="AO186" s="137">
        <f>IF(AND($C186="Chef de programme",PRODUCT(R186,V186,Z186,AD186,AH186,AL186)&gt;=1,$L$190&gt;=$AO$249),1,0)</f>
        <v>0</v>
      </c>
      <c r="AQ186" s="159">
        <f>IF(AND(OR(J178&gt;=O$257,L178&gt;=Q$257),K186&gt;=S$257,G178+H178&gt;=U$257,AS186&gt;=W$257,L190&gt;=Y$257,R207&gt;=AA$257),1,0)</f>
        <v>0</v>
      </c>
      <c r="AS186" s="147">
        <f>IF(I186="",0,DATEDIF(G186,I186,"m")+1)</f>
        <v>0</v>
      </c>
    </row>
    <row r="187" spans="1:45" s="7" customFormat="1" ht="18" customHeight="1" x14ac:dyDescent="0.25">
      <c r="A187" s="14"/>
      <c r="B187" s="166"/>
      <c r="C187" s="370"/>
      <c r="D187" s="371"/>
      <c r="E187" s="154"/>
      <c r="F187" s="154" t="s">
        <v>345</v>
      </c>
      <c r="G187" s="121"/>
      <c r="H187" s="161" t="s">
        <v>346</v>
      </c>
      <c r="I187" s="121"/>
      <c r="J187" s="161"/>
      <c r="K187" s="25"/>
      <c r="L187" s="153" t="str">
        <f t="shared" ref="L187:L188" si="25">IFERROR(ROUND(K187/((I187-G187)/30.4),0),"")</f>
        <v/>
      </c>
      <c r="M187" s="17"/>
      <c r="N187" s="31"/>
      <c r="O187" s="130">
        <f>((($L179-$O$251)/($O$250-$O$251))*0.5+1)</f>
        <v>0.25</v>
      </c>
      <c r="P187" s="136">
        <f t="shared" ref="P187:P188" si="26">IF($O187&gt;1.5,1.5,IF($O187&lt;0.5,0,$O187))</f>
        <v>0</v>
      </c>
      <c r="Q187" s="130">
        <f>((($L179-$Q$251)/($Q$250-$Q$251))*0.5+1)</f>
        <v>0</v>
      </c>
      <c r="R187" s="136">
        <f t="shared" ref="R187:R188" si="27">IF($Q187&gt;1.5,1.5,IF($Q187&lt;0.5,0,$Q187))</f>
        <v>0</v>
      </c>
      <c r="S187" s="130">
        <f>((($K187-$S$251)/($S$250-$S$251))*0.5+1)</f>
        <v>-0.75</v>
      </c>
      <c r="T187" s="136">
        <f t="shared" ref="T187:T188" si="28">IF($S187&gt;1.5,1.5,IF($S187&lt;0.5,0,$S187))</f>
        <v>0</v>
      </c>
      <c r="U187" s="130">
        <f>((($K187-$U$251)/($U$250-$U$251))*0.5+1)</f>
        <v>-1.4</v>
      </c>
      <c r="V187" s="136">
        <f t="shared" ref="V187:V188" si="29">IF($U187&gt;1.5,1.5,IF($U187&lt;0.5,0,$U187))</f>
        <v>0</v>
      </c>
      <c r="W187" s="130">
        <f>((($G178-$W$251)/($W$250-$W$251))*0.5+1)</f>
        <v>0.25</v>
      </c>
      <c r="X187" s="136">
        <f t="shared" ref="X187:X188" si="30">IF($W187&gt;1.5,1.5,IF($W187&lt;0.5,0,$W187))</f>
        <v>0</v>
      </c>
      <c r="Y187" s="130">
        <f>((($G178-$Y$251)/($Y$250-$Y$251))*0.5+1)</f>
        <v>0.125</v>
      </c>
      <c r="Z187" s="136">
        <f t="shared" ref="Z187:Z188" si="31">IF($Y187&gt;1.5,1.5,IF($Y187&lt;0.5,0,$Y187))</f>
        <v>0</v>
      </c>
      <c r="AA187" s="130">
        <f>((($H178-$AA$251)/($AA$250-$AA$251))*0.5+1)</f>
        <v>0</v>
      </c>
      <c r="AB187" s="136">
        <f t="shared" ref="AB187:AB188" si="32">IF($AA187&gt;1.5,1.5,IF($AA187&lt;0.5,0,$AA187))</f>
        <v>0</v>
      </c>
      <c r="AC187" s="130">
        <f>((($H178-$AC$251)/($AC$250-$AC$251))*0.5+1)</f>
        <v>-0.5</v>
      </c>
      <c r="AD187" s="136">
        <f t="shared" ref="AD187:AD188" si="33">IF($AC187&gt;1.5,1.5,IF($AC187&lt;0.5,0,$AC187))</f>
        <v>0</v>
      </c>
      <c r="AE187" s="130">
        <f>((($L181-$AE$251)/($AE$250-$AE$251))*0.5+1)</f>
        <v>0</v>
      </c>
      <c r="AF187" s="136">
        <f t="shared" ref="AF187:AF188" si="34">IF($AE187&gt;1.5,1.5,IF($AE187&lt;0.5,0,$AE187))</f>
        <v>0</v>
      </c>
      <c r="AG187" s="130">
        <f>((($L181-$AF$251)/($AF$250-$AF$251))*0.5+1)</f>
        <v>-0.5</v>
      </c>
      <c r="AH187" s="136">
        <f>IF($AG187&gt;1.5,1.5,IF($AG187&lt;0.5,0,$AG187))</f>
        <v>0</v>
      </c>
      <c r="AI187" s="130">
        <f>((($T207-$AG$251)/($AG$250-$AG$251))*0.5+1)</f>
        <v>0.16666666666666663</v>
      </c>
      <c r="AJ187" s="136">
        <f>IF($AI187&gt;1.5,1.5,IF($AI187&lt;0.5,0,$AI187))</f>
        <v>0</v>
      </c>
      <c r="AK187" s="130">
        <f>((($V207-$AI$251)/($AI$250-$AI$251))*0.5+1)</f>
        <v>0</v>
      </c>
      <c r="AL187" s="136">
        <f>IF($AK187&gt;1.5,1.5,IF($AK187&lt;0.5,0,$AK187))</f>
        <v>0</v>
      </c>
      <c r="AM187" s="135"/>
      <c r="AN187" s="137">
        <f>IF(AND($C187="Chef de programme",PRODUCT(P187,T187,X187,AB187,AF187,AJ187)&gt;=1,$L$190&gt;=$AO$250),1,0)</f>
        <v>0</v>
      </c>
      <c r="AO187" s="137">
        <f>IF(AND($C187="Chef de programme",PRODUCT(R187,V187,Z187,AD187,AH187,AL187)&gt;=1,$L$190&gt;=$AO$249),1,0)</f>
        <v>0</v>
      </c>
      <c r="AQ187" s="159">
        <f>IF(AND(OR(J178&gt;=O$257,L178&gt;=Q$257),K187&gt;=S$257,G178+H178&gt;=U$257,AS187&gt;=W$257,L190&gt;=Y$257,R207&gt;=AA$257),1,0)</f>
        <v>0</v>
      </c>
      <c r="AS187" s="147">
        <f t="shared" ref="AS187:AS188" si="35">IF(I187="",0,DATEDIF(G187,I187,"m")+1)</f>
        <v>0</v>
      </c>
    </row>
    <row r="188" spans="1:45" s="7" customFormat="1" ht="18" customHeight="1" x14ac:dyDescent="0.25">
      <c r="A188" s="14"/>
      <c r="B188" s="166"/>
      <c r="C188" s="372"/>
      <c r="D188" s="372"/>
      <c r="E188" s="154"/>
      <c r="F188" s="154" t="s">
        <v>345</v>
      </c>
      <c r="G188" s="121"/>
      <c r="H188" s="161" t="s">
        <v>346</v>
      </c>
      <c r="I188" s="121"/>
      <c r="J188" s="161"/>
      <c r="K188" s="25"/>
      <c r="L188" s="153" t="str">
        <f t="shared" si="25"/>
        <v/>
      </c>
      <c r="M188" s="17"/>
      <c r="N188" s="31"/>
      <c r="O188" s="130">
        <f>((($L179-$O$251)/($O$250-$O$251))*0.5+1)</f>
        <v>0.25</v>
      </c>
      <c r="P188" s="136">
        <f t="shared" si="26"/>
        <v>0</v>
      </c>
      <c r="Q188" s="130">
        <f>((($L179-$Q$251)/($Q$250-$Q$251))*0.5+1)</f>
        <v>0</v>
      </c>
      <c r="R188" s="136">
        <f t="shared" si="27"/>
        <v>0</v>
      </c>
      <c r="S188" s="130">
        <f>((($K188-$S$251)/($S$250-$S$251))*0.5+1)</f>
        <v>-0.75</v>
      </c>
      <c r="T188" s="136">
        <f t="shared" si="28"/>
        <v>0</v>
      </c>
      <c r="U188" s="130">
        <f>((($K188-$U$251)/($U$250-$U$251))*0.5+1)</f>
        <v>-1.4</v>
      </c>
      <c r="V188" s="136">
        <f t="shared" si="29"/>
        <v>0</v>
      </c>
      <c r="W188" s="130">
        <f>((($G178-$W$251)/($W$250-$W$251))*0.5+1)</f>
        <v>0.25</v>
      </c>
      <c r="X188" s="136">
        <f t="shared" si="30"/>
        <v>0</v>
      </c>
      <c r="Y188" s="130">
        <f>((($G178-$Y$251)/($Y$250-$Y$251))*0.5+1)</f>
        <v>0.125</v>
      </c>
      <c r="Z188" s="136">
        <f t="shared" si="31"/>
        <v>0</v>
      </c>
      <c r="AA188" s="130">
        <f>((($H178-$AA$251)/($AA$250-$AA$251))*0.5+1)</f>
        <v>0</v>
      </c>
      <c r="AB188" s="136">
        <f t="shared" si="32"/>
        <v>0</v>
      </c>
      <c r="AC188" s="130">
        <f>((($H178-$AC$251)/($AC$250-$AC$251))*0.5+1)</f>
        <v>-0.5</v>
      </c>
      <c r="AD188" s="136">
        <f t="shared" si="33"/>
        <v>0</v>
      </c>
      <c r="AE188" s="130">
        <f>((($L181-$AE$251)/($AE$250-$AE$251))*0.5+1)</f>
        <v>0</v>
      </c>
      <c r="AF188" s="136">
        <f t="shared" si="34"/>
        <v>0</v>
      </c>
      <c r="AG188" s="130">
        <f>((($L181-$AF$251)/($AF$250-$AF$251))*0.5+1)</f>
        <v>-0.5</v>
      </c>
      <c r="AH188" s="136">
        <f>IF($AG188&gt;1.5,1.5,IF($AG188&lt;0.5,0,$AG188))</f>
        <v>0</v>
      </c>
      <c r="AI188" s="130">
        <f>((($T207-$AG$251)/($AG$250-$AG$251))*0.5+1)</f>
        <v>0.16666666666666663</v>
      </c>
      <c r="AJ188" s="136">
        <f>IF($AI188&gt;1.5,1.5,IF($AI188&lt;0.5,0,$AI188))</f>
        <v>0</v>
      </c>
      <c r="AK188" s="130">
        <f>((($V207-$AI$251)/($AI$250-$AI$251))*0.5+1)</f>
        <v>0</v>
      </c>
      <c r="AL188" s="136">
        <f>IF($AK188&gt;1.5,1.5,IF($AK188&lt;0.5,0,$AK188))</f>
        <v>0</v>
      </c>
      <c r="AM188" s="135"/>
      <c r="AN188" s="137">
        <f>IF(AND($C188="Chef de programme",PRODUCT(P188,T188,X188,AB188,AF188,AJ188)&gt;=1,$L$190&gt;=$AO$250),1,0)</f>
        <v>0</v>
      </c>
      <c r="AO188" s="137">
        <f>IF(AND($C188="Chef de programme",PRODUCT(R188,V188,Z188,AD188,AH188,AL188)&gt;=1,$L$190&gt;=$AO$249),1,0)</f>
        <v>0</v>
      </c>
      <c r="AQ188" s="159">
        <f>IF(AND(OR(J178&gt;=O$257,L178&gt;=Q$257),K188&gt;=S$257,G178+H178&gt;=U$257,AS188&gt;=W$257,L190&gt;=Y$257,R207&gt;=AA$257),1,0)</f>
        <v>0</v>
      </c>
      <c r="AS188" s="147">
        <f t="shared" si="35"/>
        <v>0</v>
      </c>
    </row>
    <row r="189" spans="1:45" s="7" customFormat="1" ht="9.9499999999999993" customHeight="1" x14ac:dyDescent="0.25">
      <c r="A189" s="14"/>
      <c r="B189" s="16"/>
      <c r="C189" s="84"/>
      <c r="D189" s="84"/>
      <c r="E189" s="84"/>
      <c r="F189" s="84"/>
      <c r="G189" s="152"/>
      <c r="H189" s="85"/>
      <c r="I189" s="85"/>
      <c r="J189" s="85"/>
      <c r="K189" s="85"/>
      <c r="L189" s="85"/>
      <c r="M189" s="17"/>
      <c r="N189" s="31"/>
      <c r="O189" s="27"/>
      <c r="P189" s="27"/>
      <c r="Q189" s="27"/>
      <c r="R189" s="27"/>
      <c r="S189" s="27"/>
      <c r="U189" s="6"/>
      <c r="V189" s="6"/>
      <c r="W189" s="6"/>
      <c r="X189" s="6"/>
      <c r="Y189" s="6"/>
      <c r="Z189" s="6"/>
      <c r="AD189" s="5"/>
      <c r="AE189" s="5"/>
      <c r="AF189" s="6"/>
      <c r="AG189" s="6"/>
      <c r="AH189" s="6"/>
      <c r="AI189" s="6"/>
      <c r="AJ189" s="6"/>
      <c r="AK189" s="6"/>
      <c r="AL189" s="6"/>
      <c r="AM189" s="6"/>
      <c r="AN189" s="6"/>
      <c r="AO189" s="6"/>
    </row>
    <row r="190" spans="1:45" s="7" customFormat="1" ht="18" customHeight="1" x14ac:dyDescent="0.25">
      <c r="A190" s="14"/>
      <c r="B190" s="16"/>
      <c r="C190" s="278" t="s">
        <v>1197</v>
      </c>
      <c r="D190" s="278"/>
      <c r="E190" s="278"/>
      <c r="F190" s="278"/>
      <c r="G190" s="85"/>
      <c r="H190" s="85"/>
      <c r="I190" s="85"/>
      <c r="J190" s="85"/>
      <c r="K190" s="85"/>
      <c r="L190" s="153">
        <f>SUM(L191:L200)</f>
        <v>0</v>
      </c>
      <c r="M190" s="17"/>
      <c r="N190" s="31"/>
      <c r="O190" s="27"/>
      <c r="P190" s="27"/>
      <c r="Q190" s="27"/>
      <c r="R190" s="27"/>
      <c r="S190" s="27"/>
      <c r="U190" s="6"/>
      <c r="V190" s="6"/>
      <c r="W190" s="6"/>
      <c r="X190" s="6"/>
      <c r="Y190" s="6"/>
      <c r="Z190" s="6"/>
      <c r="AD190" s="5"/>
      <c r="AE190" s="5"/>
      <c r="AF190" s="6"/>
      <c r="AG190" s="6"/>
      <c r="AH190" s="6"/>
      <c r="AI190" s="6"/>
      <c r="AJ190" s="6"/>
      <c r="AK190" s="6"/>
      <c r="AL190" s="6"/>
      <c r="AM190" s="6"/>
      <c r="AN190" s="6"/>
      <c r="AO190" s="6"/>
    </row>
    <row r="191" spans="1:45" s="7" customFormat="1" ht="18" customHeight="1" x14ac:dyDescent="0.25">
      <c r="A191" s="14"/>
      <c r="B191" s="16"/>
      <c r="C191" s="293" t="s">
        <v>352</v>
      </c>
      <c r="D191" s="293"/>
      <c r="E191" s="293"/>
      <c r="F191" s="293"/>
      <c r="G191" s="293"/>
      <c r="H191" s="293"/>
      <c r="I191" s="293"/>
      <c r="J191" s="293"/>
      <c r="K191" s="313"/>
      <c r="L191" s="25"/>
      <c r="M191" s="17"/>
      <c r="N191" s="31"/>
      <c r="O191" s="27"/>
      <c r="P191" s="27"/>
      <c r="Q191" s="27"/>
      <c r="R191" s="27"/>
      <c r="S191" s="27"/>
      <c r="U191" s="6"/>
      <c r="V191" s="6"/>
      <c r="W191" s="6"/>
      <c r="X191" s="6"/>
      <c r="Y191" s="6"/>
      <c r="Z191" s="6"/>
      <c r="AD191" s="5"/>
      <c r="AE191" s="5"/>
      <c r="AF191" s="6"/>
      <c r="AG191" s="6"/>
      <c r="AH191" s="6"/>
      <c r="AI191" s="6"/>
      <c r="AJ191" s="6"/>
      <c r="AK191" s="6"/>
      <c r="AL191" s="6"/>
      <c r="AM191" s="6"/>
      <c r="AN191" s="6"/>
      <c r="AO191" s="6"/>
    </row>
    <row r="192" spans="1:45" s="7" customFormat="1" ht="18" customHeight="1" x14ac:dyDescent="0.25">
      <c r="A192" s="14"/>
      <c r="B192" s="16"/>
      <c r="C192" s="293" t="s">
        <v>918</v>
      </c>
      <c r="D192" s="293"/>
      <c r="E192" s="293"/>
      <c r="F192" s="293"/>
      <c r="G192" s="293"/>
      <c r="H192" s="293"/>
      <c r="I192" s="293"/>
      <c r="J192" s="293"/>
      <c r="K192" s="313"/>
      <c r="L192" s="25"/>
      <c r="M192" s="17"/>
      <c r="N192" s="31"/>
      <c r="O192" s="27"/>
      <c r="P192" s="27"/>
      <c r="Q192" s="27"/>
      <c r="R192" s="27"/>
      <c r="S192" s="27"/>
      <c r="U192" s="6"/>
      <c r="V192" s="6"/>
      <c r="W192" s="6"/>
      <c r="X192" s="6"/>
      <c r="Y192" s="6"/>
      <c r="Z192" s="6"/>
      <c r="AD192" s="5"/>
      <c r="AE192" s="5"/>
      <c r="AF192" s="6"/>
      <c r="AG192" s="6"/>
      <c r="AH192" s="6"/>
      <c r="AI192" s="6"/>
      <c r="AJ192" s="6"/>
      <c r="AK192" s="6"/>
      <c r="AL192" s="6"/>
      <c r="AM192" s="6"/>
      <c r="AN192" s="6"/>
      <c r="AO192" s="6"/>
    </row>
    <row r="193" spans="1:41" s="7" customFormat="1" ht="18" customHeight="1" x14ac:dyDescent="0.25">
      <c r="A193" s="14"/>
      <c r="B193" s="16"/>
      <c r="C193" s="293" t="s">
        <v>353</v>
      </c>
      <c r="D193" s="293"/>
      <c r="E193" s="293"/>
      <c r="F193" s="293"/>
      <c r="G193" s="293"/>
      <c r="H193" s="293"/>
      <c r="I193" s="293"/>
      <c r="J193" s="293"/>
      <c r="K193" s="313"/>
      <c r="L193" s="25"/>
      <c r="M193" s="17"/>
      <c r="N193" s="31"/>
      <c r="O193" s="27"/>
      <c r="P193" s="27"/>
      <c r="Q193" s="27"/>
      <c r="R193" s="27"/>
      <c r="S193" s="27"/>
      <c r="U193" s="6"/>
      <c r="V193" s="6"/>
      <c r="W193" s="6"/>
      <c r="X193" s="6"/>
      <c r="Y193" s="6"/>
      <c r="Z193" s="6"/>
      <c r="AD193" s="5"/>
      <c r="AE193" s="5"/>
      <c r="AF193" s="6"/>
      <c r="AG193" s="6"/>
      <c r="AH193" s="6"/>
      <c r="AI193" s="6"/>
      <c r="AJ193" s="6"/>
      <c r="AK193" s="6"/>
      <c r="AL193" s="6"/>
      <c r="AM193" s="6"/>
      <c r="AN193" s="6"/>
      <c r="AO193" s="6"/>
    </row>
    <row r="194" spans="1:41" s="7" customFormat="1" ht="18" customHeight="1" x14ac:dyDescent="0.25">
      <c r="A194" s="14"/>
      <c r="B194" s="16"/>
      <c r="C194" s="293" t="s">
        <v>354</v>
      </c>
      <c r="D194" s="293"/>
      <c r="E194" s="293"/>
      <c r="F194" s="293"/>
      <c r="G194" s="293"/>
      <c r="H194" s="293"/>
      <c r="I194" s="293"/>
      <c r="J194" s="293"/>
      <c r="K194" s="313"/>
      <c r="L194" s="25"/>
      <c r="M194" s="17"/>
      <c r="N194" s="31"/>
      <c r="O194" s="27"/>
      <c r="P194" s="27"/>
      <c r="Q194" s="27"/>
      <c r="R194" s="27"/>
      <c r="S194" s="27"/>
      <c r="U194" s="6"/>
      <c r="V194" s="6"/>
      <c r="W194" s="6"/>
      <c r="X194" s="6"/>
      <c r="Y194" s="6"/>
      <c r="Z194" s="6"/>
      <c r="AD194" s="5"/>
      <c r="AE194" s="5"/>
      <c r="AF194" s="6"/>
      <c r="AG194" s="6"/>
      <c r="AH194" s="6"/>
      <c r="AI194" s="6"/>
      <c r="AJ194" s="6"/>
      <c r="AK194" s="6"/>
      <c r="AL194" s="6"/>
      <c r="AM194" s="6"/>
      <c r="AN194" s="6"/>
      <c r="AO194" s="6"/>
    </row>
    <row r="195" spans="1:41" s="7" customFormat="1" ht="18" customHeight="1" x14ac:dyDescent="0.25">
      <c r="A195" s="14"/>
      <c r="B195" s="16"/>
      <c r="C195" s="293" t="s">
        <v>355</v>
      </c>
      <c r="D195" s="293"/>
      <c r="E195" s="293"/>
      <c r="F195" s="293"/>
      <c r="G195" s="293"/>
      <c r="H195" s="293"/>
      <c r="I195" s="293"/>
      <c r="J195" s="293"/>
      <c r="K195" s="313"/>
      <c r="L195" s="25"/>
      <c r="M195" s="17"/>
      <c r="N195" s="31"/>
      <c r="O195" s="27"/>
      <c r="P195" s="27"/>
      <c r="Q195" s="27"/>
      <c r="R195" s="27"/>
      <c r="S195" s="27"/>
      <c r="U195" s="6"/>
      <c r="V195" s="6"/>
      <c r="W195" s="6"/>
      <c r="X195" s="6"/>
      <c r="Y195" s="6"/>
      <c r="Z195" s="6"/>
      <c r="AD195" s="5"/>
      <c r="AE195" s="5"/>
      <c r="AF195" s="6"/>
      <c r="AG195" s="6"/>
      <c r="AH195" s="6"/>
      <c r="AI195" s="6"/>
      <c r="AJ195" s="6"/>
      <c r="AK195" s="6"/>
      <c r="AL195" s="6"/>
      <c r="AM195" s="6"/>
      <c r="AN195" s="6"/>
      <c r="AO195" s="6"/>
    </row>
    <row r="196" spans="1:41" s="7" customFormat="1" ht="18" customHeight="1" x14ac:dyDescent="0.25">
      <c r="A196" s="14"/>
      <c r="B196" s="16"/>
      <c r="C196" s="293" t="s">
        <v>357</v>
      </c>
      <c r="D196" s="293"/>
      <c r="E196" s="293"/>
      <c r="F196" s="293"/>
      <c r="G196" s="293"/>
      <c r="H196" s="293"/>
      <c r="I196" s="293"/>
      <c r="J196" s="293"/>
      <c r="K196" s="313"/>
      <c r="L196" s="25"/>
      <c r="M196" s="17"/>
      <c r="N196" s="31"/>
      <c r="O196" s="27"/>
      <c r="P196" s="27"/>
      <c r="Q196" s="27"/>
      <c r="R196" s="27"/>
      <c r="S196" s="27"/>
      <c r="U196" s="6"/>
      <c r="V196" s="6"/>
      <c r="W196" s="6"/>
      <c r="X196" s="6"/>
      <c r="Y196" s="6"/>
      <c r="Z196" s="6"/>
      <c r="AD196" s="5"/>
      <c r="AE196" s="5"/>
      <c r="AF196" s="6"/>
      <c r="AG196" s="6"/>
      <c r="AH196" s="6"/>
      <c r="AI196" s="6"/>
      <c r="AJ196" s="6"/>
      <c r="AK196" s="6"/>
      <c r="AL196" s="6"/>
      <c r="AM196" s="6"/>
      <c r="AN196" s="6"/>
      <c r="AO196" s="6"/>
    </row>
    <row r="197" spans="1:41" s="7" customFormat="1" ht="18" customHeight="1" x14ac:dyDescent="0.25">
      <c r="A197" s="14"/>
      <c r="B197" s="16"/>
      <c r="C197" s="293" t="s">
        <v>920</v>
      </c>
      <c r="D197" s="293"/>
      <c r="E197" s="293"/>
      <c r="F197" s="293"/>
      <c r="G197" s="293"/>
      <c r="H197" s="293"/>
      <c r="I197" s="293"/>
      <c r="J197" s="293"/>
      <c r="K197" s="313"/>
      <c r="L197" s="25"/>
      <c r="M197" s="17"/>
      <c r="N197" s="31"/>
      <c r="O197" s="27"/>
      <c r="P197" s="27"/>
      <c r="Q197" s="27"/>
      <c r="R197" s="27"/>
      <c r="S197" s="27"/>
      <c r="U197" s="6"/>
      <c r="V197" s="6"/>
      <c r="W197" s="6"/>
      <c r="X197" s="6"/>
      <c r="Y197" s="6"/>
      <c r="Z197" s="6"/>
      <c r="AD197" s="5"/>
      <c r="AE197" s="5"/>
      <c r="AF197" s="6"/>
      <c r="AG197" s="6"/>
      <c r="AH197" s="6"/>
      <c r="AI197" s="6"/>
      <c r="AJ197" s="6"/>
      <c r="AK197" s="6"/>
      <c r="AL197" s="6"/>
      <c r="AM197" s="6"/>
      <c r="AN197" s="6"/>
      <c r="AO197" s="6"/>
    </row>
    <row r="198" spans="1:41" s="7" customFormat="1" ht="18" customHeight="1" x14ac:dyDescent="0.25">
      <c r="A198" s="14"/>
      <c r="B198" s="16"/>
      <c r="C198" s="293" t="s">
        <v>358</v>
      </c>
      <c r="D198" s="293"/>
      <c r="E198" s="293"/>
      <c r="F198" s="293"/>
      <c r="G198" s="293"/>
      <c r="H198" s="293"/>
      <c r="I198" s="293"/>
      <c r="J198" s="293"/>
      <c r="K198" s="313"/>
      <c r="L198" s="25"/>
      <c r="M198" s="17"/>
      <c r="N198" s="31"/>
      <c r="O198" s="27"/>
      <c r="P198" s="27"/>
      <c r="Q198" s="27"/>
      <c r="R198" s="27"/>
      <c r="S198" s="27"/>
      <c r="U198" s="6"/>
      <c r="V198" s="6"/>
      <c r="W198" s="6"/>
      <c r="X198" s="6"/>
      <c r="Y198" s="6"/>
      <c r="Z198" s="6"/>
      <c r="AD198" s="5"/>
      <c r="AE198" s="5"/>
      <c r="AF198" s="6"/>
      <c r="AG198" s="6"/>
      <c r="AH198" s="6"/>
      <c r="AI198" s="6"/>
      <c r="AJ198" s="6"/>
      <c r="AK198" s="6"/>
      <c r="AL198" s="6"/>
      <c r="AM198" s="6"/>
      <c r="AN198" s="6"/>
      <c r="AO198" s="6"/>
    </row>
    <row r="199" spans="1:41" s="7" customFormat="1" ht="18" customHeight="1" x14ac:dyDescent="0.25">
      <c r="A199" s="14"/>
      <c r="B199" s="16"/>
      <c r="C199" s="293" t="s">
        <v>356</v>
      </c>
      <c r="D199" s="293"/>
      <c r="E199" s="293"/>
      <c r="F199" s="293"/>
      <c r="G199" s="293"/>
      <c r="H199" s="293"/>
      <c r="I199" s="293"/>
      <c r="J199" s="293"/>
      <c r="K199" s="313"/>
      <c r="L199" s="25"/>
      <c r="M199" s="17"/>
      <c r="N199" s="31"/>
      <c r="O199" s="27"/>
      <c r="P199" s="27"/>
      <c r="Q199" s="27"/>
      <c r="R199" s="27"/>
      <c r="S199" s="27"/>
      <c r="U199" s="6"/>
      <c r="V199" s="6"/>
      <c r="W199" s="6"/>
      <c r="X199" s="6"/>
      <c r="Y199" s="6"/>
      <c r="Z199" s="6"/>
      <c r="AD199" s="5"/>
      <c r="AE199" s="5"/>
      <c r="AF199" s="6"/>
      <c r="AG199" s="6"/>
      <c r="AH199" s="6"/>
      <c r="AI199" s="6"/>
      <c r="AJ199" s="6"/>
      <c r="AK199" s="6"/>
      <c r="AL199" s="6"/>
      <c r="AM199" s="6"/>
      <c r="AN199" s="6"/>
      <c r="AO199" s="6"/>
    </row>
    <row r="200" spans="1:41" s="7" customFormat="1" ht="18" customHeight="1" x14ac:dyDescent="0.25">
      <c r="A200" s="14"/>
      <c r="B200" s="16"/>
      <c r="C200" s="293" t="s">
        <v>359</v>
      </c>
      <c r="D200" s="293"/>
      <c r="E200" s="293"/>
      <c r="F200" s="293"/>
      <c r="G200" s="293"/>
      <c r="H200" s="293"/>
      <c r="I200" s="293"/>
      <c r="J200" s="293"/>
      <c r="K200" s="313"/>
      <c r="L200" s="25"/>
      <c r="M200" s="17"/>
      <c r="N200" s="31"/>
      <c r="O200" s="27"/>
      <c r="P200" s="27"/>
      <c r="Q200" s="27"/>
      <c r="R200" s="27"/>
      <c r="S200" s="27"/>
      <c r="U200" s="6"/>
      <c r="V200" s="6"/>
      <c r="W200" s="6"/>
      <c r="X200" s="6"/>
      <c r="Y200" s="6"/>
      <c r="Z200" s="6"/>
      <c r="AD200" s="5"/>
      <c r="AE200" s="5"/>
      <c r="AF200" s="6"/>
      <c r="AG200" s="6"/>
      <c r="AH200" s="6"/>
      <c r="AI200" s="6"/>
      <c r="AJ200" s="6"/>
      <c r="AK200" s="6"/>
      <c r="AL200" s="6"/>
      <c r="AM200" s="6"/>
      <c r="AN200" s="6"/>
      <c r="AO200" s="6"/>
    </row>
    <row r="201" spans="1:41" s="7" customFormat="1" ht="18" customHeight="1" x14ac:dyDescent="0.25">
      <c r="A201" s="14"/>
      <c r="B201" s="16"/>
      <c r="C201" s="84"/>
      <c r="D201" s="84"/>
      <c r="E201" s="84"/>
      <c r="F201" s="84"/>
      <c r="G201" s="85"/>
      <c r="H201" s="85"/>
      <c r="I201" s="85"/>
      <c r="J201" s="85"/>
      <c r="K201" s="85"/>
      <c r="L201" s="85"/>
      <c r="M201" s="17"/>
      <c r="N201" s="31"/>
      <c r="O201" s="374"/>
      <c r="P201" s="374"/>
      <c r="Q201" s="374"/>
      <c r="R201" s="27"/>
      <c r="S201" s="27"/>
      <c r="U201" s="6"/>
      <c r="V201" s="6"/>
      <c r="W201" s="6"/>
      <c r="X201" s="6"/>
      <c r="Y201" s="6"/>
      <c r="Z201" s="6"/>
      <c r="AD201" s="5"/>
      <c r="AE201" s="5"/>
      <c r="AF201" s="6"/>
      <c r="AG201" s="6"/>
      <c r="AH201" s="6"/>
      <c r="AI201" s="6"/>
      <c r="AJ201" s="6"/>
      <c r="AK201" s="6"/>
      <c r="AL201" s="6"/>
      <c r="AM201" s="6"/>
      <c r="AN201" s="6"/>
      <c r="AO201" s="6"/>
    </row>
    <row r="202" spans="1:41" s="7" customFormat="1" ht="18" customHeight="1" x14ac:dyDescent="0.25">
      <c r="A202" s="14"/>
      <c r="B202" s="16"/>
      <c r="C202" s="15" t="s">
        <v>391</v>
      </c>
      <c r="D202" s="84"/>
      <c r="E202" s="84"/>
      <c r="F202" s="84"/>
      <c r="G202" s="85"/>
      <c r="H202" s="85"/>
      <c r="I202" s="85"/>
      <c r="J202" s="85"/>
      <c r="K202" s="85"/>
      <c r="L202" s="85"/>
      <c r="M202" s="17"/>
      <c r="N202" s="31"/>
      <c r="O202" s="141"/>
      <c r="P202" s="141"/>
      <c r="Q202" s="141"/>
      <c r="R202" s="27"/>
      <c r="S202" s="27"/>
      <c r="U202" s="6"/>
      <c r="V202" s="6"/>
      <c r="W202" s="6"/>
      <c r="X202" s="6"/>
      <c r="Y202" s="6"/>
      <c r="Z202" s="6"/>
      <c r="AD202" s="5"/>
      <c r="AE202" s="5"/>
      <c r="AF202" s="6"/>
      <c r="AG202" s="6"/>
      <c r="AH202" s="6"/>
      <c r="AI202" s="6"/>
      <c r="AJ202" s="6"/>
      <c r="AK202" s="6"/>
      <c r="AL202" s="6"/>
      <c r="AM202" s="6"/>
      <c r="AN202" s="6"/>
      <c r="AO202" s="6"/>
    </row>
    <row r="203" spans="1:41" s="7" customFormat="1" ht="18" customHeight="1" x14ac:dyDescent="0.25">
      <c r="A203" s="14"/>
      <c r="B203" s="16"/>
      <c r="C203" s="293" t="s">
        <v>1209</v>
      </c>
      <c r="D203" s="293"/>
      <c r="E203" s="293"/>
      <c r="F203" s="293"/>
      <c r="G203" s="293"/>
      <c r="H203" s="293"/>
      <c r="I203" s="293"/>
      <c r="J203" s="293"/>
      <c r="K203" s="293"/>
      <c r="L203" s="293"/>
      <c r="M203" s="17"/>
      <c r="N203" s="31"/>
      <c r="O203" s="141"/>
      <c r="P203" s="141"/>
      <c r="Q203" s="141"/>
      <c r="R203" s="27"/>
      <c r="S203" s="27"/>
      <c r="U203" s="6"/>
      <c r="V203" s="6"/>
      <c r="W203" s="6"/>
      <c r="X203" s="6"/>
      <c r="Y203" s="6"/>
      <c r="Z203" s="6"/>
      <c r="AD203" s="5"/>
      <c r="AE203" s="5"/>
      <c r="AF203" s="6"/>
      <c r="AG203" s="6"/>
      <c r="AH203" s="6"/>
      <c r="AI203" s="6"/>
      <c r="AJ203" s="6"/>
      <c r="AK203" s="6"/>
      <c r="AL203" s="6"/>
      <c r="AM203" s="6"/>
      <c r="AN203" s="6"/>
      <c r="AO203" s="6"/>
    </row>
    <row r="204" spans="1:41" s="7" customFormat="1" ht="9.9499999999999993" customHeight="1" x14ac:dyDescent="0.25">
      <c r="A204" s="14"/>
      <c r="B204" s="16"/>
      <c r="C204" s="15"/>
      <c r="D204" s="84"/>
      <c r="E204" s="84"/>
      <c r="F204" s="84"/>
      <c r="G204" s="85"/>
      <c r="H204" s="85"/>
      <c r="I204" s="85"/>
      <c r="J204" s="85"/>
      <c r="K204" s="85"/>
      <c r="L204" s="85"/>
      <c r="M204" s="17"/>
      <c r="N204" s="31"/>
      <c r="O204" s="141"/>
      <c r="P204" s="141"/>
      <c r="Q204" s="141"/>
      <c r="R204" s="27"/>
      <c r="S204" s="27"/>
      <c r="U204" s="6"/>
      <c r="V204" s="6"/>
      <c r="W204" s="6"/>
      <c r="X204" s="6"/>
      <c r="Y204" s="6"/>
      <c r="Z204" s="6"/>
      <c r="AD204" s="5"/>
      <c r="AE204" s="5"/>
      <c r="AF204" s="6"/>
      <c r="AG204" s="6"/>
      <c r="AH204" s="6"/>
      <c r="AI204" s="6"/>
      <c r="AJ204" s="6"/>
      <c r="AK204" s="6"/>
      <c r="AL204" s="6"/>
      <c r="AM204" s="6"/>
      <c r="AN204" s="6"/>
      <c r="AO204" s="6"/>
    </row>
    <row r="205" spans="1:41" s="7" customFormat="1" ht="18" customHeight="1" x14ac:dyDescent="0.25">
      <c r="A205" s="14"/>
      <c r="B205" s="379" t="s">
        <v>379</v>
      </c>
      <c r="C205" s="379" t="s">
        <v>380</v>
      </c>
      <c r="D205" s="379" t="s">
        <v>381</v>
      </c>
      <c r="E205" s="379" t="s">
        <v>382</v>
      </c>
      <c r="F205" s="381" t="s">
        <v>383</v>
      </c>
      <c r="G205" s="382" t="s">
        <v>384</v>
      </c>
      <c r="H205" s="383"/>
      <c r="I205" s="382" t="s">
        <v>370</v>
      </c>
      <c r="J205" s="383"/>
      <c r="K205" s="382" t="s">
        <v>386</v>
      </c>
      <c r="L205" s="383"/>
      <c r="M205" s="17"/>
      <c r="N205" s="31"/>
      <c r="O205" s="374"/>
      <c r="P205" s="259"/>
      <c r="Q205" s="259"/>
      <c r="R205" s="308" t="s">
        <v>66</v>
      </c>
      <c r="S205" s="308"/>
      <c r="T205" s="308"/>
      <c r="U205" s="308"/>
      <c r="V205" s="308"/>
      <c r="W205" s="308"/>
      <c r="X205" s="6"/>
      <c r="Y205" s="6"/>
      <c r="Z205" s="6"/>
      <c r="AD205" s="5"/>
      <c r="AE205" s="5"/>
      <c r="AF205" s="6"/>
      <c r="AG205" s="6"/>
      <c r="AH205" s="6"/>
      <c r="AI205" s="6"/>
      <c r="AJ205" s="6"/>
      <c r="AK205" s="6"/>
      <c r="AL205" s="6"/>
      <c r="AM205" s="6"/>
      <c r="AN205" s="6"/>
      <c r="AO205" s="6"/>
    </row>
    <row r="206" spans="1:41" s="7" customFormat="1" ht="18" customHeight="1" x14ac:dyDescent="0.25">
      <c r="A206" s="14"/>
      <c r="B206" s="380"/>
      <c r="C206" s="380"/>
      <c r="D206" s="380"/>
      <c r="E206" s="380"/>
      <c r="F206" s="380"/>
      <c r="G206" s="156" t="s">
        <v>344</v>
      </c>
      <c r="H206" s="156" t="s">
        <v>385</v>
      </c>
      <c r="I206" s="156" t="s">
        <v>371</v>
      </c>
      <c r="J206" s="219" t="s">
        <v>1201</v>
      </c>
      <c r="K206" s="156" t="s">
        <v>387</v>
      </c>
      <c r="L206" s="219" t="s">
        <v>1201</v>
      </c>
      <c r="M206" s="17"/>
      <c r="N206" s="31"/>
      <c r="O206" s="374"/>
      <c r="P206" s="259"/>
      <c r="Q206" s="259"/>
      <c r="R206" s="308" t="s">
        <v>262</v>
      </c>
      <c r="S206" s="308"/>
      <c r="T206" s="308" t="s">
        <v>67</v>
      </c>
      <c r="U206" s="308"/>
      <c r="V206" s="308" t="s">
        <v>68</v>
      </c>
      <c r="W206" s="308"/>
      <c r="X206" s="6"/>
      <c r="Y206" s="6"/>
      <c r="Z206" s="6"/>
      <c r="AD206" s="5"/>
      <c r="AE206" s="5"/>
      <c r="AF206" s="6"/>
      <c r="AG206" s="6"/>
      <c r="AH206" s="6"/>
      <c r="AI206" s="6"/>
      <c r="AJ206" s="6"/>
      <c r="AK206" s="6"/>
      <c r="AL206" s="6"/>
      <c r="AM206" s="6"/>
      <c r="AN206" s="6"/>
      <c r="AO206" s="6"/>
    </row>
    <row r="207" spans="1:41" s="7" customFormat="1" ht="18" customHeight="1" x14ac:dyDescent="0.25">
      <c r="A207" s="14"/>
      <c r="B207" s="21"/>
      <c r="C207" s="375" t="s">
        <v>388</v>
      </c>
      <c r="D207" s="376"/>
      <c r="E207" s="377"/>
      <c r="F207" s="175"/>
      <c r="G207" s="121"/>
      <c r="H207" s="121"/>
      <c r="I207" s="25"/>
      <c r="J207" s="25"/>
      <c r="K207" s="25"/>
      <c r="L207" s="25"/>
      <c r="M207" s="17"/>
      <c r="N207" s="31"/>
      <c r="O207" s="173"/>
      <c r="P207" s="31"/>
      <c r="Q207" s="31"/>
      <c r="R207" s="378">
        <f>COUNTIF($P208:PJ237,"&gt;=1")</f>
        <v>0</v>
      </c>
      <c r="S207" s="378"/>
      <c r="T207" s="378">
        <f>COUNTIF($P208:$P237,"&gt;=250")</f>
        <v>0</v>
      </c>
      <c r="U207" s="378"/>
      <c r="V207" s="378">
        <f>COUNTIF($P208:$P237,"&gt;=700")</f>
        <v>0</v>
      </c>
      <c r="W207" s="378"/>
      <c r="X207" s="6"/>
      <c r="Y207" s="6"/>
      <c r="Z207" s="6"/>
      <c r="AD207" s="5"/>
      <c r="AE207" s="5"/>
      <c r="AF207" s="6"/>
      <c r="AG207" s="6"/>
      <c r="AH207" s="6"/>
      <c r="AI207" s="6"/>
      <c r="AJ207" s="6"/>
      <c r="AK207" s="6"/>
      <c r="AL207" s="6"/>
      <c r="AM207" s="6"/>
      <c r="AN207" s="6"/>
      <c r="AO207" s="6"/>
    </row>
    <row r="208" spans="1:41" s="7" customFormat="1" ht="27.95" customHeight="1" x14ac:dyDescent="0.25">
      <c r="A208" s="14"/>
      <c r="B208" s="32">
        <v>1</v>
      </c>
      <c r="C208" s="171"/>
      <c r="D208" s="171"/>
      <c r="E208" s="171"/>
      <c r="F208" s="170"/>
      <c r="G208" s="121"/>
      <c r="H208" s="121"/>
      <c r="I208" s="25"/>
      <c r="J208" s="25"/>
      <c r="K208" s="25"/>
      <c r="L208" s="25"/>
      <c r="M208" s="17"/>
      <c r="N208" s="31"/>
      <c r="O208" s="173"/>
      <c r="P208" s="355">
        <f>IF(I208&gt;=J208,I208,J208)</f>
        <v>0</v>
      </c>
      <c r="Q208" s="355"/>
      <c r="R208" s="373"/>
      <c r="S208" s="373"/>
      <c r="T208" s="259"/>
      <c r="U208" s="258"/>
      <c r="V208" s="258"/>
      <c r="W208" s="258"/>
      <c r="X208" s="6"/>
      <c r="Y208" s="6"/>
      <c r="Z208" s="6"/>
      <c r="AD208" s="5"/>
      <c r="AE208" s="5"/>
      <c r="AF208" s="6"/>
      <c r="AG208" s="6"/>
      <c r="AH208" s="6"/>
      <c r="AI208" s="6"/>
      <c r="AJ208" s="6"/>
      <c r="AK208" s="6"/>
      <c r="AL208" s="6"/>
      <c r="AM208" s="6"/>
      <c r="AN208" s="6"/>
      <c r="AO208" s="6"/>
    </row>
    <row r="209" spans="1:41" s="7" customFormat="1" ht="27.95" customHeight="1" x14ac:dyDescent="0.25">
      <c r="A209" s="14"/>
      <c r="B209" s="32">
        <v>2</v>
      </c>
      <c r="C209" s="171"/>
      <c r="D209" s="171"/>
      <c r="E209" s="171"/>
      <c r="F209" s="170"/>
      <c r="G209" s="121"/>
      <c r="H209" s="121"/>
      <c r="I209" s="25"/>
      <c r="J209" s="25"/>
      <c r="K209" s="25"/>
      <c r="L209" s="25"/>
      <c r="M209" s="17"/>
      <c r="N209" s="31"/>
      <c r="O209" s="173"/>
      <c r="P209" s="355">
        <f t="shared" ref="P209:P237" si="36">IF(I209&gt;=J209,I209,J209)</f>
        <v>0</v>
      </c>
      <c r="Q209" s="355"/>
      <c r="R209" s="373"/>
      <c r="S209" s="373"/>
      <c r="T209" s="259"/>
      <c r="U209" s="258"/>
      <c r="V209" s="258"/>
      <c r="W209" s="258"/>
      <c r="X209" s="6"/>
      <c r="Y209" s="6"/>
      <c r="Z209" s="6"/>
      <c r="AD209" s="5"/>
      <c r="AE209" s="5"/>
      <c r="AF209" s="6"/>
      <c r="AG209" s="6"/>
      <c r="AH209" s="6"/>
      <c r="AI209" s="6"/>
      <c r="AJ209" s="6"/>
      <c r="AK209" s="6"/>
      <c r="AL209" s="6"/>
      <c r="AM209" s="6"/>
      <c r="AN209" s="6"/>
      <c r="AO209" s="6"/>
    </row>
    <row r="210" spans="1:41" s="7" customFormat="1" ht="27.95" customHeight="1" x14ac:dyDescent="0.25">
      <c r="A210" s="14"/>
      <c r="B210" s="32">
        <v>3</v>
      </c>
      <c r="C210" s="171"/>
      <c r="D210" s="171"/>
      <c r="E210" s="171"/>
      <c r="F210" s="170"/>
      <c r="G210" s="121"/>
      <c r="H210" s="121"/>
      <c r="I210" s="25"/>
      <c r="J210" s="25"/>
      <c r="K210" s="25"/>
      <c r="L210" s="25"/>
      <c r="M210" s="17"/>
      <c r="N210" s="31"/>
      <c r="O210" s="173"/>
      <c r="P210" s="355">
        <f t="shared" si="36"/>
        <v>0</v>
      </c>
      <c r="Q210" s="355"/>
      <c r="R210" s="373"/>
      <c r="S210" s="373"/>
      <c r="T210" s="259"/>
      <c r="U210" s="258"/>
      <c r="V210" s="258"/>
      <c r="W210" s="258"/>
      <c r="X210" s="6"/>
      <c r="Y210" s="6"/>
      <c r="Z210" s="6"/>
      <c r="AD210" s="5"/>
      <c r="AE210" s="5"/>
      <c r="AF210" s="6"/>
      <c r="AG210" s="6"/>
      <c r="AH210" s="6"/>
      <c r="AI210" s="6"/>
      <c r="AJ210" s="6"/>
      <c r="AK210" s="6"/>
      <c r="AL210" s="6"/>
      <c r="AM210" s="6"/>
      <c r="AN210" s="6"/>
      <c r="AO210" s="6"/>
    </row>
    <row r="211" spans="1:41" s="7" customFormat="1" ht="27.95" customHeight="1" x14ac:dyDescent="0.25">
      <c r="A211" s="14"/>
      <c r="B211" s="32">
        <v>4</v>
      </c>
      <c r="C211" s="171"/>
      <c r="D211" s="171"/>
      <c r="E211" s="171"/>
      <c r="F211" s="170"/>
      <c r="G211" s="121"/>
      <c r="H211" s="121"/>
      <c r="I211" s="25"/>
      <c r="J211" s="25"/>
      <c r="K211" s="25"/>
      <c r="L211" s="25"/>
      <c r="M211" s="17"/>
      <c r="N211" s="31"/>
      <c r="O211" s="173"/>
      <c r="P211" s="355">
        <f t="shared" si="36"/>
        <v>0</v>
      </c>
      <c r="Q211" s="355"/>
      <c r="R211" s="373"/>
      <c r="S211" s="373"/>
      <c r="T211" s="259"/>
      <c r="U211" s="258"/>
      <c r="V211" s="258"/>
      <c r="W211" s="258"/>
      <c r="X211" s="6"/>
      <c r="Y211" s="6"/>
      <c r="Z211" s="6"/>
      <c r="AD211" s="5"/>
      <c r="AE211" s="5"/>
      <c r="AF211" s="6"/>
      <c r="AG211" s="6"/>
      <c r="AH211" s="6"/>
      <c r="AI211" s="6"/>
      <c r="AJ211" s="6"/>
      <c r="AK211" s="6"/>
      <c r="AL211" s="6"/>
      <c r="AM211" s="6"/>
      <c r="AN211" s="6"/>
      <c r="AO211" s="6"/>
    </row>
    <row r="212" spans="1:41" s="7" customFormat="1" ht="27.95" customHeight="1" x14ac:dyDescent="0.25">
      <c r="A212" s="14"/>
      <c r="B212" s="32">
        <v>5</v>
      </c>
      <c r="C212" s="171"/>
      <c r="D212" s="171"/>
      <c r="E212" s="171"/>
      <c r="F212" s="170"/>
      <c r="G212" s="121"/>
      <c r="H212" s="121"/>
      <c r="I212" s="25"/>
      <c r="J212" s="25"/>
      <c r="K212" s="25"/>
      <c r="L212" s="25"/>
      <c r="M212" s="17"/>
      <c r="N212" s="31"/>
      <c r="O212" s="173"/>
      <c r="P212" s="355">
        <f t="shared" si="36"/>
        <v>0</v>
      </c>
      <c r="Q212" s="355"/>
      <c r="R212" s="373"/>
      <c r="S212" s="373"/>
      <c r="T212" s="259"/>
      <c r="U212" s="258"/>
      <c r="V212" s="258"/>
      <c r="W212" s="258"/>
      <c r="X212" s="6"/>
      <c r="Y212" s="6"/>
      <c r="Z212" s="6"/>
      <c r="AD212" s="5"/>
      <c r="AE212" s="5"/>
      <c r="AF212" s="6"/>
      <c r="AG212" s="6"/>
      <c r="AH212" s="6"/>
      <c r="AI212" s="6"/>
      <c r="AJ212" s="6"/>
      <c r="AK212" s="6"/>
      <c r="AL212" s="6"/>
      <c r="AM212" s="6"/>
      <c r="AN212" s="6"/>
      <c r="AO212" s="6"/>
    </row>
    <row r="213" spans="1:41" s="7" customFormat="1" ht="27.95" customHeight="1" x14ac:dyDescent="0.25">
      <c r="A213" s="14"/>
      <c r="B213" s="32">
        <v>6</v>
      </c>
      <c r="C213" s="171"/>
      <c r="D213" s="171"/>
      <c r="E213" s="171"/>
      <c r="F213" s="170"/>
      <c r="G213" s="121"/>
      <c r="H213" s="121"/>
      <c r="I213" s="25"/>
      <c r="J213" s="25"/>
      <c r="K213" s="25"/>
      <c r="L213" s="25"/>
      <c r="M213" s="17"/>
      <c r="N213" s="31"/>
      <c r="O213" s="173"/>
      <c r="P213" s="355">
        <f t="shared" si="36"/>
        <v>0</v>
      </c>
      <c r="Q213" s="355"/>
      <c r="R213" s="373"/>
      <c r="S213" s="373"/>
      <c r="T213" s="259"/>
      <c r="U213" s="258"/>
      <c r="V213" s="258"/>
      <c r="W213" s="258"/>
      <c r="X213" s="6"/>
      <c r="Y213" s="6"/>
      <c r="Z213" s="6"/>
      <c r="AD213" s="5"/>
      <c r="AE213" s="5"/>
      <c r="AF213" s="6"/>
      <c r="AG213" s="6"/>
      <c r="AH213" s="6"/>
      <c r="AI213" s="6"/>
      <c r="AJ213" s="6"/>
      <c r="AK213" s="6"/>
      <c r="AL213" s="6"/>
      <c r="AM213" s="6"/>
      <c r="AN213" s="6"/>
      <c r="AO213" s="6"/>
    </row>
    <row r="214" spans="1:41" s="7" customFormat="1" ht="27.95" customHeight="1" x14ac:dyDescent="0.25">
      <c r="A214" s="14"/>
      <c r="B214" s="32">
        <v>7</v>
      </c>
      <c r="C214" s="171"/>
      <c r="D214" s="171"/>
      <c r="E214" s="171"/>
      <c r="F214" s="170"/>
      <c r="G214" s="121"/>
      <c r="H214" s="121"/>
      <c r="I214" s="25"/>
      <c r="J214" s="25"/>
      <c r="K214" s="25"/>
      <c r="L214" s="25"/>
      <c r="M214" s="17"/>
      <c r="N214" s="31"/>
      <c r="O214" s="173"/>
      <c r="P214" s="355">
        <f t="shared" si="36"/>
        <v>0</v>
      </c>
      <c r="Q214" s="355"/>
      <c r="R214" s="373"/>
      <c r="S214" s="373"/>
      <c r="T214" s="259"/>
      <c r="U214" s="258"/>
      <c r="V214" s="258"/>
      <c r="W214" s="258"/>
      <c r="X214" s="6"/>
      <c r="Y214" s="6"/>
      <c r="Z214" s="6"/>
      <c r="AD214" s="5"/>
      <c r="AE214" s="5"/>
      <c r="AF214" s="6"/>
      <c r="AG214" s="6"/>
      <c r="AH214" s="6"/>
      <c r="AI214" s="6"/>
      <c r="AJ214" s="6"/>
      <c r="AK214" s="6"/>
      <c r="AL214" s="6"/>
      <c r="AM214" s="6"/>
      <c r="AN214" s="6"/>
      <c r="AO214" s="6"/>
    </row>
    <row r="215" spans="1:41" s="7" customFormat="1" ht="27.95" customHeight="1" x14ac:dyDescent="0.25">
      <c r="A215" s="14"/>
      <c r="B215" s="32">
        <v>8</v>
      </c>
      <c r="C215" s="171"/>
      <c r="D215" s="171"/>
      <c r="E215" s="171"/>
      <c r="F215" s="170"/>
      <c r="G215" s="121"/>
      <c r="H215" s="121"/>
      <c r="I215" s="25"/>
      <c r="J215" s="25"/>
      <c r="K215" s="25"/>
      <c r="L215" s="25"/>
      <c r="M215" s="17"/>
      <c r="N215" s="31"/>
      <c r="O215" s="173"/>
      <c r="P215" s="355">
        <f t="shared" si="36"/>
        <v>0</v>
      </c>
      <c r="Q215" s="355"/>
      <c r="R215" s="373"/>
      <c r="S215" s="373"/>
      <c r="T215" s="259"/>
      <c r="U215" s="258"/>
      <c r="V215" s="258"/>
      <c r="W215" s="258"/>
      <c r="X215" s="6"/>
      <c r="Y215" s="6"/>
      <c r="Z215" s="6"/>
      <c r="AD215" s="5"/>
      <c r="AE215" s="5"/>
      <c r="AF215" s="6"/>
      <c r="AG215" s="6"/>
      <c r="AH215" s="6"/>
      <c r="AI215" s="6"/>
      <c r="AJ215" s="6"/>
      <c r="AK215" s="6"/>
      <c r="AL215" s="6"/>
      <c r="AM215" s="6"/>
      <c r="AN215" s="6"/>
      <c r="AO215" s="6"/>
    </row>
    <row r="216" spans="1:41" s="7" customFormat="1" ht="27.95" customHeight="1" x14ac:dyDescent="0.25">
      <c r="A216" s="14"/>
      <c r="B216" s="32">
        <v>9</v>
      </c>
      <c r="C216" s="171"/>
      <c r="D216" s="171"/>
      <c r="E216" s="171"/>
      <c r="F216" s="170"/>
      <c r="G216" s="121"/>
      <c r="H216" s="121"/>
      <c r="I216" s="25"/>
      <c r="J216" s="25"/>
      <c r="K216" s="25"/>
      <c r="L216" s="25"/>
      <c r="M216" s="17"/>
      <c r="N216" s="31"/>
      <c r="O216" s="173"/>
      <c r="P216" s="355">
        <f t="shared" si="36"/>
        <v>0</v>
      </c>
      <c r="Q216" s="355"/>
      <c r="R216" s="373"/>
      <c r="S216" s="373"/>
      <c r="T216" s="259"/>
      <c r="U216" s="258"/>
      <c r="V216" s="258"/>
      <c r="W216" s="258"/>
      <c r="X216" s="6"/>
      <c r="Y216" s="6"/>
      <c r="Z216" s="6"/>
      <c r="AD216" s="5"/>
      <c r="AE216" s="5"/>
      <c r="AF216" s="6"/>
      <c r="AG216" s="6"/>
      <c r="AH216" s="6"/>
      <c r="AI216" s="6"/>
      <c r="AJ216" s="6"/>
      <c r="AK216" s="6"/>
      <c r="AL216" s="6"/>
      <c r="AM216" s="6"/>
      <c r="AN216" s="6"/>
      <c r="AO216" s="6"/>
    </row>
    <row r="217" spans="1:41" s="7" customFormat="1" ht="27.95" customHeight="1" x14ac:dyDescent="0.25">
      <c r="A217" s="14"/>
      <c r="B217" s="32">
        <v>10</v>
      </c>
      <c r="C217" s="171"/>
      <c r="D217" s="171"/>
      <c r="E217" s="171"/>
      <c r="F217" s="170"/>
      <c r="G217" s="121"/>
      <c r="H217" s="121"/>
      <c r="I217" s="25"/>
      <c r="J217" s="25"/>
      <c r="K217" s="25"/>
      <c r="L217" s="25"/>
      <c r="M217" s="17"/>
      <c r="N217" s="31"/>
      <c r="O217" s="173"/>
      <c r="P217" s="355">
        <f t="shared" si="36"/>
        <v>0</v>
      </c>
      <c r="Q217" s="355"/>
      <c r="R217" s="373"/>
      <c r="S217" s="373"/>
      <c r="T217" s="259"/>
      <c r="U217" s="258"/>
      <c r="V217" s="258"/>
      <c r="W217" s="258"/>
      <c r="X217" s="6"/>
      <c r="Y217" s="6"/>
      <c r="Z217" s="6"/>
      <c r="AD217" s="5"/>
      <c r="AE217" s="5"/>
      <c r="AF217" s="6"/>
      <c r="AG217" s="6"/>
      <c r="AH217" s="6"/>
      <c r="AI217" s="6"/>
      <c r="AJ217" s="6"/>
      <c r="AK217" s="6"/>
      <c r="AL217" s="6"/>
      <c r="AM217" s="6"/>
      <c r="AN217" s="6"/>
      <c r="AO217" s="6"/>
    </row>
    <row r="218" spans="1:41" s="7" customFormat="1" ht="27.95" customHeight="1" x14ac:dyDescent="0.25">
      <c r="A218" s="14"/>
      <c r="B218" s="32">
        <v>11</v>
      </c>
      <c r="C218" s="171"/>
      <c r="D218" s="171"/>
      <c r="E218" s="171"/>
      <c r="F218" s="170"/>
      <c r="G218" s="121"/>
      <c r="H218" s="121"/>
      <c r="I218" s="25"/>
      <c r="J218" s="25"/>
      <c r="K218" s="25"/>
      <c r="L218" s="25"/>
      <c r="M218" s="17"/>
      <c r="N218" s="31"/>
      <c r="O218" s="173"/>
      <c r="P218" s="355">
        <f t="shared" si="36"/>
        <v>0</v>
      </c>
      <c r="Q218" s="355"/>
      <c r="R218" s="373"/>
      <c r="S218" s="373"/>
      <c r="T218" s="259"/>
      <c r="U218" s="258"/>
      <c r="V218" s="258"/>
      <c r="W218" s="258"/>
      <c r="X218" s="6"/>
      <c r="Y218" s="6"/>
      <c r="Z218" s="6"/>
      <c r="AD218" s="5"/>
      <c r="AE218" s="5"/>
      <c r="AF218" s="6"/>
      <c r="AG218" s="6"/>
      <c r="AH218" s="6"/>
      <c r="AI218" s="6"/>
      <c r="AJ218" s="6"/>
      <c r="AK218" s="6"/>
      <c r="AL218" s="6"/>
      <c r="AM218" s="6"/>
      <c r="AN218" s="6"/>
      <c r="AO218" s="6"/>
    </row>
    <row r="219" spans="1:41" s="7" customFormat="1" ht="27.95" customHeight="1" x14ac:dyDescent="0.25">
      <c r="A219" s="14"/>
      <c r="B219" s="32">
        <v>12</v>
      </c>
      <c r="C219" s="171"/>
      <c r="D219" s="171"/>
      <c r="E219" s="171"/>
      <c r="F219" s="170"/>
      <c r="G219" s="121"/>
      <c r="H219" s="121"/>
      <c r="I219" s="25"/>
      <c r="J219" s="25"/>
      <c r="K219" s="25"/>
      <c r="L219" s="25"/>
      <c r="M219" s="17"/>
      <c r="N219" s="31"/>
      <c r="O219" s="173"/>
      <c r="P219" s="355">
        <f t="shared" si="36"/>
        <v>0</v>
      </c>
      <c r="Q219" s="355"/>
      <c r="R219" s="373"/>
      <c r="S219" s="373"/>
      <c r="T219" s="259"/>
      <c r="U219" s="258"/>
      <c r="V219" s="258"/>
      <c r="W219" s="258"/>
      <c r="X219" s="6"/>
      <c r="Y219" s="6"/>
      <c r="Z219" s="6"/>
      <c r="AD219" s="5"/>
      <c r="AE219" s="5"/>
      <c r="AF219" s="6"/>
      <c r="AG219" s="6"/>
      <c r="AH219" s="6"/>
      <c r="AI219" s="6"/>
      <c r="AJ219" s="6"/>
      <c r="AK219" s="6"/>
      <c r="AL219" s="6"/>
      <c r="AM219" s="6"/>
      <c r="AN219" s="6"/>
      <c r="AO219" s="6"/>
    </row>
    <row r="220" spans="1:41" s="7" customFormat="1" ht="27.95" customHeight="1" x14ac:dyDescent="0.25">
      <c r="A220" s="14"/>
      <c r="B220" s="32">
        <v>13</v>
      </c>
      <c r="C220" s="171"/>
      <c r="D220" s="171"/>
      <c r="E220" s="171"/>
      <c r="F220" s="170"/>
      <c r="G220" s="121"/>
      <c r="H220" s="121"/>
      <c r="I220" s="25"/>
      <c r="J220" s="25"/>
      <c r="K220" s="25"/>
      <c r="L220" s="25"/>
      <c r="M220" s="17"/>
      <c r="N220" s="31"/>
      <c r="O220" s="173"/>
      <c r="P220" s="355">
        <f t="shared" si="36"/>
        <v>0</v>
      </c>
      <c r="Q220" s="355"/>
      <c r="R220" s="373"/>
      <c r="S220" s="373"/>
      <c r="T220" s="259"/>
      <c r="U220" s="258"/>
      <c r="V220" s="258"/>
      <c r="W220" s="258"/>
      <c r="X220" s="6"/>
      <c r="Y220" s="6"/>
      <c r="Z220" s="6"/>
      <c r="AD220" s="5"/>
      <c r="AE220" s="5"/>
      <c r="AF220" s="6"/>
      <c r="AG220" s="6"/>
      <c r="AH220" s="6"/>
      <c r="AI220" s="6"/>
      <c r="AJ220" s="6"/>
      <c r="AK220" s="6"/>
      <c r="AL220" s="6"/>
      <c r="AM220" s="6"/>
      <c r="AN220" s="6"/>
      <c r="AO220" s="6"/>
    </row>
    <row r="221" spans="1:41" s="7" customFormat="1" ht="27.95" customHeight="1" x14ac:dyDescent="0.25">
      <c r="A221" s="14"/>
      <c r="B221" s="32">
        <v>14</v>
      </c>
      <c r="C221" s="171"/>
      <c r="D221" s="171"/>
      <c r="E221" s="171"/>
      <c r="F221" s="170"/>
      <c r="G221" s="121"/>
      <c r="H221" s="121"/>
      <c r="I221" s="25"/>
      <c r="J221" s="25"/>
      <c r="K221" s="25"/>
      <c r="L221" s="25"/>
      <c r="M221" s="17"/>
      <c r="N221" s="31"/>
      <c r="O221" s="173"/>
      <c r="P221" s="355">
        <f t="shared" si="36"/>
        <v>0</v>
      </c>
      <c r="Q221" s="355"/>
      <c r="R221" s="373"/>
      <c r="S221" s="373"/>
      <c r="T221" s="259"/>
      <c r="U221" s="258"/>
      <c r="V221" s="258"/>
      <c r="W221" s="258"/>
      <c r="X221" s="6"/>
      <c r="Y221" s="6"/>
      <c r="Z221" s="6"/>
      <c r="AD221" s="5"/>
      <c r="AE221" s="5"/>
      <c r="AF221" s="6"/>
      <c r="AG221" s="6"/>
      <c r="AH221" s="6"/>
      <c r="AI221" s="6"/>
      <c r="AJ221" s="6"/>
      <c r="AK221" s="6"/>
      <c r="AL221" s="6"/>
      <c r="AM221" s="6"/>
      <c r="AN221" s="6"/>
      <c r="AO221" s="6"/>
    </row>
    <row r="222" spans="1:41" s="7" customFormat="1" ht="27.95" customHeight="1" x14ac:dyDescent="0.25">
      <c r="A222" s="14"/>
      <c r="B222" s="32">
        <v>15</v>
      </c>
      <c r="C222" s="171"/>
      <c r="D222" s="171"/>
      <c r="E222" s="171"/>
      <c r="F222" s="170"/>
      <c r="G222" s="121"/>
      <c r="H222" s="121"/>
      <c r="I222" s="25"/>
      <c r="J222" s="25"/>
      <c r="K222" s="25"/>
      <c r="L222" s="25"/>
      <c r="M222" s="17"/>
      <c r="N222" s="31"/>
      <c r="O222" s="173"/>
      <c r="P222" s="355">
        <f t="shared" si="36"/>
        <v>0</v>
      </c>
      <c r="Q222" s="355"/>
      <c r="R222" s="373"/>
      <c r="S222" s="373"/>
      <c r="T222" s="259"/>
      <c r="U222" s="258"/>
      <c r="V222" s="258"/>
      <c r="W222" s="258"/>
      <c r="X222" s="6"/>
      <c r="Y222" s="6"/>
      <c r="Z222" s="6"/>
      <c r="AD222" s="5"/>
      <c r="AE222" s="5"/>
      <c r="AF222" s="6"/>
      <c r="AG222" s="6"/>
      <c r="AH222" s="6"/>
      <c r="AI222" s="6"/>
      <c r="AJ222" s="6"/>
      <c r="AK222" s="6"/>
      <c r="AL222" s="6"/>
      <c r="AM222" s="6"/>
      <c r="AN222" s="6"/>
      <c r="AO222" s="6"/>
    </row>
    <row r="223" spans="1:41" s="7" customFormat="1" ht="27.95" customHeight="1" x14ac:dyDescent="0.25">
      <c r="A223" s="14"/>
      <c r="B223" s="32">
        <v>16</v>
      </c>
      <c r="C223" s="171"/>
      <c r="D223" s="171"/>
      <c r="E223" s="171"/>
      <c r="F223" s="170"/>
      <c r="G223" s="121"/>
      <c r="H223" s="121"/>
      <c r="I223" s="25"/>
      <c r="J223" s="25"/>
      <c r="K223" s="25"/>
      <c r="L223" s="25"/>
      <c r="M223" s="17"/>
      <c r="N223" s="31"/>
      <c r="O223" s="173"/>
      <c r="P223" s="355">
        <f t="shared" si="36"/>
        <v>0</v>
      </c>
      <c r="Q223" s="355"/>
      <c r="R223" s="373"/>
      <c r="S223" s="373"/>
      <c r="T223" s="259"/>
      <c r="U223" s="258"/>
      <c r="V223" s="258"/>
      <c r="W223" s="258"/>
      <c r="X223" s="6"/>
      <c r="Y223" s="6"/>
      <c r="Z223" s="6"/>
      <c r="AD223" s="5"/>
      <c r="AE223" s="5"/>
      <c r="AF223" s="6"/>
      <c r="AG223" s="6"/>
      <c r="AH223" s="6"/>
      <c r="AI223" s="6"/>
      <c r="AJ223" s="6"/>
      <c r="AK223" s="6"/>
      <c r="AL223" s="6"/>
      <c r="AM223" s="6"/>
      <c r="AN223" s="6"/>
      <c r="AO223" s="6"/>
    </row>
    <row r="224" spans="1:41" s="7" customFormat="1" ht="27.95" customHeight="1" x14ac:dyDescent="0.25">
      <c r="A224" s="14"/>
      <c r="B224" s="32">
        <v>17</v>
      </c>
      <c r="C224" s="171"/>
      <c r="D224" s="171"/>
      <c r="E224" s="171"/>
      <c r="F224" s="170"/>
      <c r="G224" s="121"/>
      <c r="H224" s="121"/>
      <c r="I224" s="25"/>
      <c r="J224" s="25"/>
      <c r="K224" s="25"/>
      <c r="L224" s="25"/>
      <c r="M224" s="17"/>
      <c r="N224" s="31"/>
      <c r="O224" s="173"/>
      <c r="P224" s="355">
        <f t="shared" si="36"/>
        <v>0</v>
      </c>
      <c r="Q224" s="355"/>
      <c r="R224" s="373"/>
      <c r="S224" s="373"/>
      <c r="T224" s="259"/>
      <c r="U224" s="258"/>
      <c r="V224" s="258"/>
      <c r="W224" s="258"/>
      <c r="X224" s="6"/>
      <c r="Y224" s="6"/>
      <c r="Z224" s="6"/>
      <c r="AD224" s="5"/>
      <c r="AE224" s="5"/>
      <c r="AF224" s="6"/>
      <c r="AG224" s="6"/>
      <c r="AH224" s="6"/>
      <c r="AI224" s="6"/>
      <c r="AJ224" s="6"/>
      <c r="AK224" s="6"/>
      <c r="AL224" s="6"/>
      <c r="AM224" s="6"/>
      <c r="AN224" s="6"/>
      <c r="AO224" s="6"/>
    </row>
    <row r="225" spans="1:41" s="7" customFormat="1" ht="27.95" customHeight="1" x14ac:dyDescent="0.25">
      <c r="A225" s="14"/>
      <c r="B225" s="32">
        <v>18</v>
      </c>
      <c r="C225" s="171"/>
      <c r="D225" s="171"/>
      <c r="E225" s="171"/>
      <c r="F225" s="170"/>
      <c r="G225" s="121"/>
      <c r="H225" s="121"/>
      <c r="I225" s="25"/>
      <c r="J225" s="25"/>
      <c r="K225" s="25"/>
      <c r="L225" s="25"/>
      <c r="M225" s="17"/>
      <c r="N225" s="31"/>
      <c r="O225" s="173"/>
      <c r="P225" s="355">
        <f t="shared" si="36"/>
        <v>0</v>
      </c>
      <c r="Q225" s="355"/>
      <c r="R225" s="373"/>
      <c r="S225" s="373"/>
      <c r="T225" s="259"/>
      <c r="U225" s="258"/>
      <c r="V225" s="258"/>
      <c r="W225" s="258"/>
      <c r="X225" s="6"/>
      <c r="Y225" s="6"/>
      <c r="Z225" s="6"/>
      <c r="AD225" s="5"/>
      <c r="AE225" s="5"/>
      <c r="AF225" s="6"/>
      <c r="AG225" s="6"/>
      <c r="AH225" s="6"/>
      <c r="AI225" s="6"/>
      <c r="AJ225" s="6"/>
      <c r="AK225" s="6"/>
      <c r="AL225" s="6"/>
      <c r="AM225" s="6"/>
      <c r="AN225" s="6"/>
      <c r="AO225" s="6"/>
    </row>
    <row r="226" spans="1:41" s="7" customFormat="1" ht="27.95" customHeight="1" x14ac:dyDescent="0.25">
      <c r="A226" s="14"/>
      <c r="B226" s="32">
        <v>19</v>
      </c>
      <c r="C226" s="171"/>
      <c r="D226" s="171"/>
      <c r="E226" s="171"/>
      <c r="F226" s="170"/>
      <c r="G226" s="121"/>
      <c r="H226" s="121"/>
      <c r="I226" s="25"/>
      <c r="J226" s="25"/>
      <c r="K226" s="25"/>
      <c r="L226" s="25"/>
      <c r="M226" s="17"/>
      <c r="N226" s="31"/>
      <c r="O226" s="173"/>
      <c r="P226" s="355">
        <f t="shared" si="36"/>
        <v>0</v>
      </c>
      <c r="Q226" s="355"/>
      <c r="R226" s="373"/>
      <c r="S226" s="373"/>
      <c r="T226" s="259"/>
      <c r="U226" s="258"/>
      <c r="V226" s="258"/>
      <c r="W226" s="258"/>
      <c r="X226" s="6"/>
      <c r="Y226" s="6"/>
      <c r="Z226" s="6"/>
      <c r="AD226" s="5"/>
      <c r="AE226" s="5"/>
      <c r="AF226" s="6"/>
      <c r="AG226" s="6"/>
      <c r="AH226" s="6"/>
      <c r="AI226" s="6"/>
      <c r="AJ226" s="6"/>
      <c r="AK226" s="6"/>
      <c r="AL226" s="6"/>
      <c r="AM226" s="6"/>
      <c r="AN226" s="6"/>
      <c r="AO226" s="6"/>
    </row>
    <row r="227" spans="1:41" s="7" customFormat="1" ht="27.95" customHeight="1" x14ac:dyDescent="0.25">
      <c r="A227" s="14"/>
      <c r="B227" s="32">
        <v>20</v>
      </c>
      <c r="C227" s="171"/>
      <c r="D227" s="171"/>
      <c r="E227" s="171"/>
      <c r="F227" s="170"/>
      <c r="G227" s="121"/>
      <c r="H227" s="121"/>
      <c r="I227" s="25"/>
      <c r="J227" s="25"/>
      <c r="K227" s="25"/>
      <c r="L227" s="25"/>
      <c r="M227" s="17"/>
      <c r="N227" s="31"/>
      <c r="O227" s="173"/>
      <c r="P227" s="355">
        <f t="shared" si="36"/>
        <v>0</v>
      </c>
      <c r="Q227" s="355"/>
      <c r="R227" s="373"/>
      <c r="S227" s="373"/>
      <c r="T227" s="259"/>
      <c r="U227" s="258"/>
      <c r="V227" s="258"/>
      <c r="W227" s="258"/>
      <c r="X227" s="6"/>
      <c r="Y227" s="6"/>
      <c r="Z227" s="6"/>
      <c r="AD227" s="5"/>
      <c r="AE227" s="5"/>
      <c r="AF227" s="6"/>
      <c r="AG227" s="6"/>
      <c r="AH227" s="6"/>
      <c r="AI227" s="6"/>
      <c r="AJ227" s="6"/>
      <c r="AK227" s="6"/>
      <c r="AL227" s="6"/>
      <c r="AM227" s="6"/>
      <c r="AN227" s="6"/>
      <c r="AO227" s="6"/>
    </row>
    <row r="228" spans="1:41" s="7" customFormat="1" ht="27.95" customHeight="1" x14ac:dyDescent="0.25">
      <c r="A228" s="14"/>
      <c r="B228" s="32">
        <v>21</v>
      </c>
      <c r="C228" s="171"/>
      <c r="D228" s="171"/>
      <c r="E228" s="171"/>
      <c r="F228" s="170"/>
      <c r="G228" s="121"/>
      <c r="H228" s="121"/>
      <c r="I228" s="25"/>
      <c r="J228" s="25"/>
      <c r="K228" s="25"/>
      <c r="L228" s="25"/>
      <c r="M228" s="17"/>
      <c r="N228" s="31"/>
      <c r="O228" s="173"/>
      <c r="P228" s="355">
        <f t="shared" si="36"/>
        <v>0</v>
      </c>
      <c r="Q228" s="355"/>
      <c r="R228" s="373"/>
      <c r="S228" s="373"/>
      <c r="T228" s="259"/>
      <c r="U228" s="258"/>
      <c r="V228" s="258"/>
      <c r="W228" s="258"/>
      <c r="X228" s="6"/>
      <c r="Y228" s="6"/>
      <c r="Z228" s="6"/>
      <c r="AD228" s="5"/>
      <c r="AE228" s="5"/>
      <c r="AF228" s="6"/>
      <c r="AG228" s="6"/>
      <c r="AH228" s="6"/>
      <c r="AI228" s="6"/>
      <c r="AJ228" s="6"/>
      <c r="AK228" s="6"/>
      <c r="AL228" s="6"/>
      <c r="AM228" s="6"/>
      <c r="AN228" s="6"/>
      <c r="AO228" s="6"/>
    </row>
    <row r="229" spans="1:41" s="7" customFormat="1" ht="27.95" customHeight="1" x14ac:dyDescent="0.25">
      <c r="A229" s="14"/>
      <c r="B229" s="32">
        <v>22</v>
      </c>
      <c r="C229" s="171"/>
      <c r="D229" s="171"/>
      <c r="E229" s="171"/>
      <c r="F229" s="170"/>
      <c r="G229" s="121"/>
      <c r="H229" s="121"/>
      <c r="I229" s="25"/>
      <c r="J229" s="25"/>
      <c r="K229" s="25"/>
      <c r="L229" s="25"/>
      <c r="M229" s="17"/>
      <c r="N229" s="31"/>
      <c r="O229" s="173"/>
      <c r="P229" s="355">
        <f t="shared" si="36"/>
        <v>0</v>
      </c>
      <c r="Q229" s="355"/>
      <c r="R229" s="373"/>
      <c r="S229" s="373"/>
      <c r="T229" s="259"/>
      <c r="U229" s="258"/>
      <c r="V229" s="258"/>
      <c r="W229" s="258"/>
      <c r="X229" s="6"/>
      <c r="Y229" s="6"/>
      <c r="Z229" s="6"/>
      <c r="AD229" s="5"/>
      <c r="AE229" s="5"/>
      <c r="AF229" s="6"/>
      <c r="AG229" s="6"/>
      <c r="AH229" s="6"/>
      <c r="AI229" s="6"/>
      <c r="AJ229" s="6"/>
      <c r="AK229" s="6"/>
      <c r="AL229" s="6"/>
      <c r="AM229" s="6"/>
      <c r="AN229" s="6"/>
      <c r="AO229" s="6"/>
    </row>
    <row r="230" spans="1:41" s="7" customFormat="1" ht="27.95" customHeight="1" x14ac:dyDescent="0.25">
      <c r="A230" s="14"/>
      <c r="B230" s="32">
        <v>23</v>
      </c>
      <c r="C230" s="171"/>
      <c r="D230" s="171"/>
      <c r="E230" s="171"/>
      <c r="F230" s="170"/>
      <c r="G230" s="121"/>
      <c r="H230" s="121"/>
      <c r="I230" s="25"/>
      <c r="J230" s="25"/>
      <c r="K230" s="25"/>
      <c r="L230" s="25"/>
      <c r="M230" s="17"/>
      <c r="N230" s="31"/>
      <c r="O230" s="173"/>
      <c r="P230" s="355">
        <f t="shared" si="36"/>
        <v>0</v>
      </c>
      <c r="Q230" s="355"/>
      <c r="R230" s="373"/>
      <c r="S230" s="373"/>
      <c r="T230" s="259"/>
      <c r="U230" s="258"/>
      <c r="V230" s="258"/>
      <c r="W230" s="258"/>
      <c r="X230" s="6"/>
      <c r="Y230" s="6"/>
      <c r="Z230" s="6"/>
      <c r="AD230" s="5"/>
      <c r="AE230" s="5"/>
      <c r="AF230" s="6"/>
      <c r="AG230" s="6"/>
      <c r="AH230" s="6"/>
      <c r="AI230" s="6"/>
      <c r="AJ230" s="6"/>
      <c r="AK230" s="6"/>
      <c r="AL230" s="6"/>
      <c r="AM230" s="6"/>
      <c r="AN230" s="6"/>
      <c r="AO230" s="6"/>
    </row>
    <row r="231" spans="1:41" s="7" customFormat="1" ht="27.95" customHeight="1" x14ac:dyDescent="0.25">
      <c r="A231" s="14"/>
      <c r="B231" s="32">
        <v>24</v>
      </c>
      <c r="C231" s="171"/>
      <c r="D231" s="171"/>
      <c r="E231" s="171"/>
      <c r="F231" s="170"/>
      <c r="G231" s="121"/>
      <c r="H231" s="121"/>
      <c r="I231" s="25"/>
      <c r="J231" s="25"/>
      <c r="K231" s="25"/>
      <c r="L231" s="25"/>
      <c r="M231" s="17"/>
      <c r="N231" s="31"/>
      <c r="O231" s="173"/>
      <c r="P231" s="355">
        <f t="shared" si="36"/>
        <v>0</v>
      </c>
      <c r="Q231" s="355"/>
      <c r="R231" s="373"/>
      <c r="S231" s="373"/>
      <c r="T231" s="259"/>
      <c r="U231" s="258"/>
      <c r="V231" s="258"/>
      <c r="W231" s="258"/>
      <c r="X231" s="6"/>
      <c r="Y231" s="6"/>
      <c r="Z231" s="6"/>
      <c r="AD231" s="5"/>
      <c r="AE231" s="5"/>
      <c r="AF231" s="6"/>
      <c r="AG231" s="6"/>
      <c r="AH231" s="6"/>
      <c r="AI231" s="6"/>
      <c r="AJ231" s="6"/>
      <c r="AK231" s="6"/>
      <c r="AL231" s="6"/>
      <c r="AM231" s="6"/>
      <c r="AN231" s="6"/>
      <c r="AO231" s="6"/>
    </row>
    <row r="232" spans="1:41" s="7" customFormat="1" ht="27.95" customHeight="1" x14ac:dyDescent="0.25">
      <c r="A232" s="14"/>
      <c r="B232" s="32">
        <v>25</v>
      </c>
      <c r="C232" s="171"/>
      <c r="D232" s="171"/>
      <c r="E232" s="171"/>
      <c r="F232" s="170"/>
      <c r="G232" s="121"/>
      <c r="H232" s="121"/>
      <c r="I232" s="25"/>
      <c r="J232" s="25"/>
      <c r="K232" s="25"/>
      <c r="L232" s="25"/>
      <c r="M232" s="17"/>
      <c r="N232" s="31"/>
      <c r="O232" s="173"/>
      <c r="P232" s="355">
        <f t="shared" si="36"/>
        <v>0</v>
      </c>
      <c r="Q232" s="355"/>
      <c r="R232" s="373"/>
      <c r="S232" s="373"/>
      <c r="T232" s="259"/>
      <c r="U232" s="258"/>
      <c r="V232" s="258"/>
      <c r="W232" s="258"/>
      <c r="X232" s="6"/>
      <c r="Y232" s="6"/>
      <c r="Z232" s="6"/>
      <c r="AD232" s="5"/>
      <c r="AE232" s="5"/>
      <c r="AF232" s="6"/>
      <c r="AG232" s="6"/>
      <c r="AH232" s="6"/>
      <c r="AI232" s="6"/>
      <c r="AJ232" s="6"/>
      <c r="AK232" s="6"/>
      <c r="AL232" s="6"/>
      <c r="AM232" s="6"/>
      <c r="AN232" s="6"/>
      <c r="AO232" s="6"/>
    </row>
    <row r="233" spans="1:41" s="7" customFormat="1" ht="27.95" customHeight="1" x14ac:dyDescent="0.25">
      <c r="A233" s="14"/>
      <c r="B233" s="32">
        <v>26</v>
      </c>
      <c r="C233" s="171"/>
      <c r="D233" s="171"/>
      <c r="E233" s="171"/>
      <c r="F233" s="170"/>
      <c r="G233" s="121"/>
      <c r="H233" s="121"/>
      <c r="I233" s="25"/>
      <c r="J233" s="25"/>
      <c r="K233" s="25"/>
      <c r="L233" s="25"/>
      <c r="M233" s="17"/>
      <c r="N233" s="31"/>
      <c r="O233" s="173"/>
      <c r="P233" s="355">
        <f t="shared" si="36"/>
        <v>0</v>
      </c>
      <c r="Q233" s="355"/>
      <c r="R233" s="373"/>
      <c r="S233" s="373"/>
      <c r="T233" s="259"/>
      <c r="U233" s="258"/>
      <c r="V233" s="258"/>
      <c r="W233" s="258"/>
      <c r="X233" s="6"/>
      <c r="Y233" s="6"/>
      <c r="Z233" s="6"/>
      <c r="AD233" s="5"/>
      <c r="AE233" s="5"/>
      <c r="AF233" s="6"/>
      <c r="AG233" s="6"/>
      <c r="AH233" s="6"/>
      <c r="AI233" s="6"/>
      <c r="AJ233" s="6"/>
      <c r="AK233" s="6"/>
      <c r="AL233" s="6"/>
      <c r="AM233" s="6"/>
      <c r="AN233" s="6"/>
      <c r="AO233" s="6"/>
    </row>
    <row r="234" spans="1:41" s="7" customFormat="1" ht="27.95" customHeight="1" x14ac:dyDescent="0.25">
      <c r="A234" s="14"/>
      <c r="B234" s="32">
        <v>27</v>
      </c>
      <c r="C234" s="171"/>
      <c r="D234" s="171"/>
      <c r="E234" s="171"/>
      <c r="F234" s="170"/>
      <c r="G234" s="121"/>
      <c r="H234" s="121"/>
      <c r="I234" s="25"/>
      <c r="J234" s="25"/>
      <c r="K234" s="25"/>
      <c r="L234" s="25"/>
      <c r="M234" s="17"/>
      <c r="N234" s="31"/>
      <c r="O234" s="173"/>
      <c r="P234" s="355">
        <f t="shared" si="36"/>
        <v>0</v>
      </c>
      <c r="Q234" s="355"/>
      <c r="R234" s="373"/>
      <c r="S234" s="373"/>
      <c r="T234" s="259"/>
      <c r="U234" s="258"/>
      <c r="V234" s="258"/>
      <c r="W234" s="258"/>
      <c r="X234" s="6"/>
      <c r="Y234" s="6"/>
      <c r="Z234" s="6"/>
      <c r="AD234" s="5"/>
      <c r="AE234" s="5"/>
      <c r="AF234" s="6"/>
      <c r="AG234" s="6"/>
      <c r="AH234" s="6"/>
      <c r="AI234" s="6"/>
      <c r="AJ234" s="6"/>
      <c r="AK234" s="6"/>
      <c r="AL234" s="6"/>
      <c r="AM234" s="6"/>
      <c r="AN234" s="6"/>
      <c r="AO234" s="6"/>
    </row>
    <row r="235" spans="1:41" s="7" customFormat="1" ht="27.95" customHeight="1" x14ac:dyDescent="0.25">
      <c r="A235" s="14"/>
      <c r="B235" s="32">
        <v>28</v>
      </c>
      <c r="C235" s="171"/>
      <c r="D235" s="171"/>
      <c r="E235" s="171"/>
      <c r="F235" s="170"/>
      <c r="G235" s="121"/>
      <c r="H235" s="121"/>
      <c r="I235" s="25"/>
      <c r="J235" s="25"/>
      <c r="K235" s="25"/>
      <c r="L235" s="25"/>
      <c r="M235" s="17"/>
      <c r="N235" s="31"/>
      <c r="O235" s="173"/>
      <c r="P235" s="355">
        <f t="shared" si="36"/>
        <v>0</v>
      </c>
      <c r="Q235" s="355"/>
      <c r="R235" s="373"/>
      <c r="S235" s="373"/>
      <c r="T235" s="259"/>
      <c r="U235" s="258"/>
      <c r="V235" s="258"/>
      <c r="W235" s="258"/>
      <c r="X235" s="6"/>
      <c r="Y235" s="6"/>
      <c r="Z235" s="6"/>
      <c r="AD235" s="5"/>
      <c r="AE235" s="5"/>
      <c r="AF235" s="6"/>
      <c r="AG235" s="6"/>
      <c r="AH235" s="6"/>
      <c r="AI235" s="6"/>
      <c r="AJ235" s="6"/>
      <c r="AK235" s="6"/>
      <c r="AL235" s="6"/>
      <c r="AM235" s="6"/>
      <c r="AN235" s="6"/>
      <c r="AO235" s="6"/>
    </row>
    <row r="236" spans="1:41" s="7" customFormat="1" ht="27.95" customHeight="1" x14ac:dyDescent="0.25">
      <c r="A236" s="14"/>
      <c r="B236" s="32">
        <v>29</v>
      </c>
      <c r="C236" s="171"/>
      <c r="D236" s="171"/>
      <c r="E236" s="171"/>
      <c r="F236" s="170"/>
      <c r="G236" s="121"/>
      <c r="H236" s="121"/>
      <c r="I236" s="25"/>
      <c r="J236" s="25"/>
      <c r="K236" s="25"/>
      <c r="L236" s="25"/>
      <c r="M236" s="17"/>
      <c r="N236" s="31"/>
      <c r="O236" s="173"/>
      <c r="P236" s="355">
        <f t="shared" si="36"/>
        <v>0</v>
      </c>
      <c r="Q236" s="355"/>
      <c r="R236" s="373"/>
      <c r="S236" s="373"/>
      <c r="T236" s="259"/>
      <c r="U236" s="258"/>
      <c r="V236" s="258"/>
      <c r="W236" s="258"/>
      <c r="X236" s="6"/>
      <c r="Y236" s="6"/>
      <c r="Z236" s="6"/>
      <c r="AD236" s="5"/>
      <c r="AE236" s="5"/>
      <c r="AF236" s="6"/>
      <c r="AG236" s="6"/>
      <c r="AH236" s="6"/>
      <c r="AI236" s="6"/>
      <c r="AJ236" s="6"/>
      <c r="AK236" s="6"/>
      <c r="AL236" s="6"/>
      <c r="AM236" s="6"/>
      <c r="AN236" s="6"/>
      <c r="AO236" s="6"/>
    </row>
    <row r="237" spans="1:41" s="7" customFormat="1" ht="27.95" customHeight="1" x14ac:dyDescent="0.25">
      <c r="A237" s="14"/>
      <c r="B237" s="32">
        <v>30</v>
      </c>
      <c r="C237" s="171"/>
      <c r="D237" s="171"/>
      <c r="E237" s="171"/>
      <c r="F237" s="170"/>
      <c r="G237" s="121"/>
      <c r="H237" s="121"/>
      <c r="I237" s="25"/>
      <c r="J237" s="25"/>
      <c r="K237" s="25"/>
      <c r="L237" s="25"/>
      <c r="M237" s="17"/>
      <c r="N237" s="31"/>
      <c r="O237" s="173"/>
      <c r="P237" s="355">
        <f t="shared" si="36"/>
        <v>0</v>
      </c>
      <c r="Q237" s="355"/>
      <c r="R237" s="373"/>
      <c r="S237" s="373"/>
      <c r="T237" s="259"/>
      <c r="U237" s="258"/>
      <c r="V237" s="258"/>
      <c r="W237" s="258"/>
      <c r="X237" s="6"/>
      <c r="Y237" s="6"/>
      <c r="Z237" s="6"/>
      <c r="AD237" s="5"/>
      <c r="AE237" s="5"/>
      <c r="AF237" s="6"/>
      <c r="AG237" s="6"/>
      <c r="AH237" s="6"/>
      <c r="AI237" s="6"/>
      <c r="AJ237" s="6"/>
      <c r="AK237" s="6"/>
      <c r="AL237" s="6"/>
      <c r="AM237" s="6"/>
      <c r="AN237" s="6"/>
      <c r="AO237" s="6"/>
    </row>
    <row r="238" spans="1:41" s="7" customFormat="1" ht="18" customHeight="1" x14ac:dyDescent="0.25">
      <c r="A238" s="14"/>
      <c r="B238" s="22"/>
      <c r="C238" s="84"/>
      <c r="D238" s="84"/>
      <c r="E238" s="84"/>
      <c r="F238" s="32">
        <f>COUNTIF(F208:F237,"oui")</f>
        <v>0</v>
      </c>
      <c r="G238" s="365" t="s">
        <v>60</v>
      </c>
      <c r="H238" s="366"/>
      <c r="I238" s="153">
        <f>SUM(I207:I237)</f>
        <v>0</v>
      </c>
      <c r="J238" s="153">
        <f t="shared" ref="J238:L238" si="37">SUM(J207:J237)</f>
        <v>0</v>
      </c>
      <c r="K238" s="153">
        <f t="shared" si="37"/>
        <v>0</v>
      </c>
      <c r="L238" s="153">
        <f t="shared" si="37"/>
        <v>0</v>
      </c>
      <c r="M238" s="17"/>
      <c r="N238" s="31"/>
      <c r="O238" s="141"/>
      <c r="P238" s="373"/>
      <c r="Q238" s="374"/>
      <c r="R238" s="373"/>
      <c r="S238" s="374"/>
      <c r="U238" s="6"/>
      <c r="V238" s="6"/>
      <c r="W238" s="6"/>
      <c r="X238" s="6"/>
      <c r="Y238" s="6"/>
      <c r="Z238" s="6"/>
      <c r="AD238" s="5"/>
      <c r="AE238" s="5"/>
      <c r="AF238" s="6"/>
      <c r="AG238" s="6"/>
      <c r="AH238" s="6"/>
      <c r="AI238" s="6"/>
      <c r="AJ238" s="6"/>
      <c r="AK238" s="6"/>
      <c r="AL238" s="6"/>
      <c r="AM238" s="6"/>
      <c r="AN238" s="6"/>
      <c r="AO238" s="6"/>
    </row>
    <row r="239" spans="1:41" s="7" customFormat="1" ht="9.9499999999999993" customHeight="1" x14ac:dyDescent="0.25">
      <c r="A239" s="14"/>
      <c r="B239" s="16"/>
      <c r="C239" s="84"/>
      <c r="D239" s="84"/>
      <c r="E239" s="84"/>
      <c r="F239" s="84"/>
      <c r="G239" s="85"/>
      <c r="H239" s="85"/>
      <c r="I239" s="85"/>
      <c r="J239" s="85"/>
      <c r="K239" s="85"/>
      <c r="L239" s="85"/>
      <c r="M239" s="17"/>
      <c r="N239" s="31"/>
      <c r="O239" s="27"/>
      <c r="P239" s="27"/>
      <c r="Q239" s="27"/>
      <c r="R239" s="27"/>
      <c r="S239" s="27"/>
      <c r="U239" s="6"/>
      <c r="V239" s="6"/>
      <c r="W239" s="6"/>
      <c r="X239" s="6"/>
      <c r="Y239" s="6"/>
      <c r="Z239" s="6"/>
      <c r="AD239" s="5"/>
      <c r="AE239" s="5"/>
      <c r="AF239" s="6"/>
      <c r="AG239" s="6"/>
      <c r="AH239" s="6"/>
      <c r="AI239" s="6"/>
      <c r="AJ239" s="6"/>
      <c r="AK239" s="6"/>
      <c r="AL239" s="6"/>
      <c r="AM239" s="6"/>
      <c r="AN239" s="6"/>
      <c r="AO239" s="6"/>
    </row>
    <row r="240" spans="1:41" s="7" customFormat="1" ht="18" customHeight="1" x14ac:dyDescent="0.25">
      <c r="A240" s="14"/>
      <c r="B240" s="16"/>
      <c r="C240" s="15" t="s">
        <v>784</v>
      </c>
      <c r="D240" s="15"/>
      <c r="E240" s="15"/>
      <c r="F240" s="15"/>
      <c r="G240" s="85"/>
      <c r="H240" s="85"/>
      <c r="I240" s="85"/>
      <c r="J240" s="85"/>
      <c r="K240" s="85"/>
      <c r="L240" s="85"/>
      <c r="M240" s="17"/>
      <c r="N240" s="31"/>
      <c r="O240" s="27"/>
      <c r="P240" s="27"/>
      <c r="Q240" s="27"/>
      <c r="R240" s="27"/>
      <c r="S240" s="27"/>
      <c r="U240" s="6"/>
      <c r="V240" s="6"/>
      <c r="W240" s="6"/>
      <c r="X240" s="6"/>
      <c r="Y240" s="6"/>
      <c r="Z240" s="6"/>
      <c r="AD240" s="5"/>
      <c r="AE240" s="5"/>
      <c r="AF240" s="6"/>
      <c r="AG240" s="6"/>
      <c r="AH240" s="6"/>
      <c r="AI240" s="6"/>
      <c r="AJ240" s="6"/>
      <c r="AK240" s="6"/>
      <c r="AL240" s="6"/>
      <c r="AM240" s="6"/>
      <c r="AN240" s="6"/>
      <c r="AO240" s="6"/>
    </row>
    <row r="241" spans="1:41" s="7" customFormat="1" ht="18" customHeight="1" x14ac:dyDescent="0.25">
      <c r="A241" s="14"/>
      <c r="B241" s="16"/>
      <c r="C241" s="84" t="s">
        <v>360</v>
      </c>
      <c r="D241" s="84"/>
      <c r="E241" s="367"/>
      <c r="F241" s="368"/>
      <c r="G241" s="368"/>
      <c r="H241" s="368"/>
      <c r="I241" s="368"/>
      <c r="J241" s="368"/>
      <c r="K241" s="368"/>
      <c r="L241" s="369"/>
      <c r="M241" s="17"/>
      <c r="N241" s="31"/>
      <c r="O241" s="27"/>
      <c r="P241" s="27"/>
      <c r="Q241" s="27"/>
      <c r="R241" s="27"/>
      <c r="S241" s="27"/>
      <c r="U241" s="6"/>
      <c r="V241" s="6"/>
      <c r="W241" s="6"/>
      <c r="X241" s="6"/>
      <c r="Y241" s="6"/>
      <c r="Z241" s="6"/>
      <c r="AD241" s="5"/>
      <c r="AE241" s="5"/>
      <c r="AF241" s="6"/>
      <c r="AG241" s="6"/>
      <c r="AH241" s="6"/>
      <c r="AI241" s="6"/>
      <c r="AJ241" s="6"/>
      <c r="AK241" s="6"/>
      <c r="AL241" s="6"/>
      <c r="AM241" s="6"/>
      <c r="AN241" s="6"/>
      <c r="AO241" s="6"/>
    </row>
    <row r="242" spans="1:41" s="7" customFormat="1" ht="18" customHeight="1" x14ac:dyDescent="0.25">
      <c r="A242" s="14"/>
      <c r="B242" s="16"/>
      <c r="C242" s="84" t="s">
        <v>389</v>
      </c>
      <c r="D242" s="84"/>
      <c r="E242" s="367"/>
      <c r="F242" s="368"/>
      <c r="G242" s="368"/>
      <c r="H242" s="368"/>
      <c r="I242" s="368"/>
      <c r="J242" s="368"/>
      <c r="K242" s="368"/>
      <c r="L242" s="369"/>
      <c r="M242" s="17"/>
      <c r="N242" s="31"/>
      <c r="O242" s="27"/>
      <c r="P242" s="27"/>
      <c r="Q242" s="27"/>
      <c r="R242" s="27"/>
      <c r="S242" s="27"/>
      <c r="U242" s="6"/>
      <c r="V242" s="6"/>
      <c r="W242" s="6"/>
      <c r="X242" s="6"/>
      <c r="Y242" s="6"/>
      <c r="Z242" s="6"/>
      <c r="AD242" s="5"/>
      <c r="AE242" s="5"/>
      <c r="AF242" s="6"/>
      <c r="AG242" s="6"/>
      <c r="AH242" s="6"/>
      <c r="AI242" s="6"/>
      <c r="AJ242" s="6"/>
      <c r="AK242" s="6"/>
      <c r="AL242" s="6"/>
      <c r="AM242" s="6"/>
      <c r="AN242" s="6"/>
      <c r="AO242" s="6"/>
    </row>
    <row r="243" spans="1:41" s="7" customFormat="1" ht="18" customHeight="1" x14ac:dyDescent="0.25">
      <c r="A243" s="14"/>
      <c r="B243" s="16"/>
      <c r="C243" s="84" t="s">
        <v>336</v>
      </c>
      <c r="D243" s="84"/>
      <c r="E243" s="367"/>
      <c r="F243" s="368"/>
      <c r="G243" s="368"/>
      <c r="H243" s="368"/>
      <c r="I243" s="368"/>
      <c r="J243" s="368"/>
      <c r="K243" s="368"/>
      <c r="L243" s="369"/>
      <c r="M243" s="17"/>
      <c r="N243" s="31"/>
      <c r="O243" s="27"/>
      <c r="P243" s="27"/>
      <c r="Q243" s="27"/>
      <c r="R243" s="27"/>
      <c r="S243" s="27"/>
      <c r="U243" s="6"/>
      <c r="V243" s="6"/>
      <c r="W243" s="6"/>
      <c r="X243" s="6"/>
      <c r="Y243" s="6"/>
      <c r="Z243" s="6"/>
      <c r="AD243" s="5"/>
      <c r="AE243" s="5"/>
      <c r="AF243" s="6"/>
      <c r="AG243" s="6"/>
      <c r="AH243" s="6"/>
      <c r="AI243" s="6"/>
      <c r="AJ243" s="6"/>
      <c r="AK243" s="6"/>
      <c r="AL243" s="6"/>
      <c r="AM243" s="6"/>
      <c r="AN243" s="6"/>
      <c r="AO243" s="6"/>
    </row>
    <row r="244" spans="1:41" s="7" customFormat="1" ht="18" customHeight="1" x14ac:dyDescent="0.25">
      <c r="A244" s="14"/>
      <c r="B244" s="16"/>
      <c r="C244" s="84" t="s">
        <v>9</v>
      </c>
      <c r="D244" s="84"/>
      <c r="E244" s="367"/>
      <c r="F244" s="368"/>
      <c r="G244" s="368"/>
      <c r="H244" s="368"/>
      <c r="I244" s="368"/>
      <c r="J244" s="368"/>
      <c r="K244" s="368"/>
      <c r="L244" s="369"/>
      <c r="M244" s="17"/>
      <c r="N244" s="31"/>
      <c r="O244" s="27"/>
      <c r="P244" s="27"/>
      <c r="Q244" s="27"/>
      <c r="R244" s="27"/>
      <c r="S244" s="27"/>
      <c r="U244" s="6"/>
      <c r="V244" s="6"/>
      <c r="W244" s="6"/>
      <c r="X244" s="6"/>
      <c r="Y244" s="6"/>
      <c r="Z244" s="6"/>
      <c r="AD244" s="5"/>
      <c r="AE244" s="5"/>
      <c r="AF244" s="6"/>
      <c r="AG244" s="6"/>
      <c r="AH244" s="6"/>
      <c r="AI244" s="6"/>
      <c r="AJ244" s="6"/>
      <c r="AK244" s="6"/>
      <c r="AL244" s="6"/>
      <c r="AM244" s="6"/>
      <c r="AN244" s="6"/>
      <c r="AO244" s="6"/>
    </row>
    <row r="245" spans="1:41" s="7" customFormat="1" ht="18" customHeight="1" x14ac:dyDescent="0.25">
      <c r="A245" s="19"/>
      <c r="B245" s="20"/>
      <c r="C245" s="20"/>
      <c r="D245" s="20"/>
      <c r="E245" s="20"/>
      <c r="F245" s="20"/>
      <c r="G245" s="20"/>
      <c r="H245" s="20"/>
      <c r="I245" s="20"/>
      <c r="J245" s="20"/>
      <c r="K245" s="20"/>
      <c r="L245" s="20"/>
      <c r="M245" s="21"/>
      <c r="N245" s="31"/>
      <c r="O245" s="27"/>
      <c r="P245" s="27"/>
      <c r="Q245" s="27"/>
      <c r="R245" s="27"/>
      <c r="S245" s="27"/>
      <c r="U245" s="6"/>
      <c r="V245" s="6"/>
      <c r="W245" s="6"/>
      <c r="X245" s="6"/>
      <c r="Y245" s="6"/>
      <c r="Z245" s="6"/>
      <c r="AD245" s="5"/>
      <c r="AE245" s="5"/>
      <c r="AF245" s="6"/>
      <c r="AG245" s="6"/>
      <c r="AH245" s="6"/>
      <c r="AI245" s="6"/>
      <c r="AJ245" s="6"/>
      <c r="AK245" s="6"/>
      <c r="AL245" s="6"/>
      <c r="AM245" s="6"/>
      <c r="AN245" s="6"/>
      <c r="AO245" s="6"/>
    </row>
    <row r="246" spans="1:41" ht="18" customHeight="1" x14ac:dyDescent="0.25">
      <c r="O246" s="27" t="s">
        <v>43</v>
      </c>
    </row>
    <row r="247" spans="1:41" ht="9.9499999999999993" customHeight="1" x14ac:dyDescent="0.25"/>
    <row r="248" spans="1:41" ht="18" customHeight="1" x14ac:dyDescent="0.25">
      <c r="O248" s="340" t="s">
        <v>62</v>
      </c>
      <c r="P248" s="386"/>
      <c r="Q248" s="386"/>
      <c r="R248" s="341"/>
      <c r="S248" s="340" t="s">
        <v>70</v>
      </c>
      <c r="T248" s="386"/>
      <c r="U248" s="386"/>
      <c r="V248" s="341"/>
      <c r="W248" s="340" t="s">
        <v>63</v>
      </c>
      <c r="X248" s="386"/>
      <c r="Y248" s="386"/>
      <c r="Z248" s="341"/>
      <c r="AA248" s="340" t="s">
        <v>64</v>
      </c>
      <c r="AB248" s="386"/>
      <c r="AC248" s="386"/>
      <c r="AD248" s="341"/>
      <c r="AE248" s="340" t="s">
        <v>61</v>
      </c>
      <c r="AF248" s="341"/>
      <c r="AG248" s="340" t="s">
        <v>65</v>
      </c>
      <c r="AH248" s="386"/>
      <c r="AI248" s="386"/>
      <c r="AJ248" s="341"/>
      <c r="AK248" s="337" t="s">
        <v>47</v>
      </c>
      <c r="AL248" s="339"/>
      <c r="AN248" s="337" t="s">
        <v>46</v>
      </c>
      <c r="AO248" s="339"/>
    </row>
    <row r="249" spans="1:41" ht="18" customHeight="1" x14ac:dyDescent="0.25">
      <c r="O249" s="340" t="s">
        <v>6</v>
      </c>
      <c r="P249" s="341"/>
      <c r="Q249" s="340" t="s">
        <v>5</v>
      </c>
      <c r="R249" s="341"/>
      <c r="S249" s="337" t="s">
        <v>6</v>
      </c>
      <c r="T249" s="339"/>
      <c r="U249" s="340" t="s">
        <v>5</v>
      </c>
      <c r="V249" s="341"/>
      <c r="W249" s="340" t="s">
        <v>6</v>
      </c>
      <c r="X249" s="341"/>
      <c r="Y249" s="337" t="s">
        <v>5</v>
      </c>
      <c r="Z249" s="339"/>
      <c r="AA249" s="340" t="s">
        <v>6</v>
      </c>
      <c r="AB249" s="341"/>
      <c r="AC249" s="340" t="s">
        <v>5</v>
      </c>
      <c r="AD249" s="341"/>
      <c r="AE249" s="159" t="s">
        <v>6</v>
      </c>
      <c r="AF249" s="159" t="s">
        <v>5</v>
      </c>
      <c r="AG249" s="340" t="s">
        <v>6</v>
      </c>
      <c r="AH249" s="341"/>
      <c r="AI249" s="340" t="s">
        <v>5</v>
      </c>
      <c r="AJ249" s="341"/>
      <c r="AK249" s="159" t="s">
        <v>5</v>
      </c>
      <c r="AL249" s="159">
        <v>24</v>
      </c>
      <c r="AN249" s="159" t="s">
        <v>5</v>
      </c>
      <c r="AO249" s="159">
        <v>32</v>
      </c>
    </row>
    <row r="250" spans="1:41" ht="18" customHeight="1" x14ac:dyDescent="0.25">
      <c r="O250" s="356">
        <v>5000</v>
      </c>
      <c r="P250" s="357"/>
      <c r="Q250" s="356">
        <v>30000</v>
      </c>
      <c r="R250" s="357"/>
      <c r="S250" s="356">
        <v>900</v>
      </c>
      <c r="T250" s="357"/>
      <c r="U250" s="358">
        <v>2900</v>
      </c>
      <c r="V250" s="359"/>
      <c r="W250" s="356">
        <v>5</v>
      </c>
      <c r="X250" s="357"/>
      <c r="Y250" s="358">
        <v>11</v>
      </c>
      <c r="Z250" s="359"/>
      <c r="AA250" s="356">
        <v>45</v>
      </c>
      <c r="AB250" s="357"/>
      <c r="AC250" s="356">
        <v>200</v>
      </c>
      <c r="AD250" s="357"/>
      <c r="AE250" s="147">
        <v>3</v>
      </c>
      <c r="AF250" s="147">
        <v>4</v>
      </c>
      <c r="AG250" s="356">
        <v>8</v>
      </c>
      <c r="AH250" s="357"/>
      <c r="AI250" s="356">
        <v>15</v>
      </c>
      <c r="AJ250" s="357"/>
      <c r="AK250" s="159" t="s">
        <v>6</v>
      </c>
      <c r="AL250" s="159">
        <v>18</v>
      </c>
      <c r="AN250" s="159" t="s">
        <v>6</v>
      </c>
      <c r="AO250" s="159">
        <v>25</v>
      </c>
    </row>
    <row r="251" spans="1:41" ht="18" customHeight="1" x14ac:dyDescent="0.25">
      <c r="O251" s="356">
        <v>3000</v>
      </c>
      <c r="P251" s="357"/>
      <c r="Q251" s="356">
        <v>20000</v>
      </c>
      <c r="R251" s="357"/>
      <c r="S251" s="356">
        <v>700</v>
      </c>
      <c r="T251" s="357"/>
      <c r="U251" s="358">
        <v>2400</v>
      </c>
      <c r="V251" s="359"/>
      <c r="W251" s="356">
        <v>3</v>
      </c>
      <c r="X251" s="357"/>
      <c r="Y251" s="358">
        <v>7</v>
      </c>
      <c r="Z251" s="359"/>
      <c r="AA251" s="356">
        <v>30</v>
      </c>
      <c r="AB251" s="357"/>
      <c r="AC251" s="356">
        <v>150</v>
      </c>
      <c r="AD251" s="357"/>
      <c r="AE251" s="147">
        <v>2</v>
      </c>
      <c r="AF251" s="147">
        <v>3</v>
      </c>
      <c r="AG251" s="356">
        <v>5</v>
      </c>
      <c r="AH251" s="357"/>
      <c r="AI251" s="356">
        <v>10</v>
      </c>
      <c r="AJ251" s="357"/>
      <c r="AK251" s="31"/>
      <c r="AL251" s="31"/>
      <c r="AN251" s="174"/>
      <c r="AO251" s="174"/>
    </row>
    <row r="252" spans="1:41" ht="18" customHeight="1" x14ac:dyDescent="0.25">
      <c r="O252" s="356">
        <v>1000</v>
      </c>
      <c r="P252" s="357"/>
      <c r="Q252" s="356">
        <v>10000</v>
      </c>
      <c r="R252" s="357"/>
      <c r="S252" s="356">
        <v>500</v>
      </c>
      <c r="T252" s="357"/>
      <c r="U252" s="358">
        <v>1900</v>
      </c>
      <c r="V252" s="359"/>
      <c r="W252" s="356">
        <v>1</v>
      </c>
      <c r="X252" s="357"/>
      <c r="Y252" s="358">
        <v>3</v>
      </c>
      <c r="Z252" s="359"/>
      <c r="AA252" s="356">
        <v>15</v>
      </c>
      <c r="AB252" s="357"/>
      <c r="AC252" s="356">
        <v>100</v>
      </c>
      <c r="AD252" s="357"/>
      <c r="AE252" s="147">
        <v>1</v>
      </c>
      <c r="AF252" s="147">
        <v>2</v>
      </c>
      <c r="AG252" s="356">
        <v>2</v>
      </c>
      <c r="AH252" s="357"/>
      <c r="AI252" s="356">
        <v>5</v>
      </c>
      <c r="AJ252" s="357"/>
      <c r="AK252" s="31"/>
      <c r="AL252" s="31"/>
    </row>
    <row r="253" spans="1:41" ht="9.9499999999999993" customHeight="1" x14ac:dyDescent="0.25">
      <c r="O253" s="173"/>
      <c r="P253" s="173"/>
      <c r="Q253" s="173"/>
      <c r="R253" s="173"/>
      <c r="S253" s="31"/>
      <c r="T253" s="31"/>
      <c r="U253" s="173"/>
      <c r="V253" s="173"/>
      <c r="W253" s="173"/>
      <c r="X253" s="173"/>
      <c r="Y253" s="31"/>
      <c r="Z253" s="31"/>
      <c r="AA253" s="173"/>
      <c r="AB253" s="173"/>
      <c r="AC253" s="173"/>
      <c r="AD253" s="173"/>
      <c r="AE253" s="31"/>
      <c r="AF253" s="31"/>
      <c r="AG253" s="31"/>
      <c r="AH253" s="31"/>
      <c r="AI253" s="31"/>
      <c r="AJ253" s="31"/>
      <c r="AK253" s="31"/>
      <c r="AL253" s="31"/>
    </row>
    <row r="254" spans="1:41" ht="18" customHeight="1" x14ac:dyDescent="0.25">
      <c r="O254" s="119" t="s">
        <v>257</v>
      </c>
      <c r="P254" s="119"/>
      <c r="Q254" s="119"/>
      <c r="R254" s="119"/>
      <c r="S254" s="119"/>
      <c r="T254" s="31"/>
      <c r="AN254" s="391"/>
      <c r="AO254" s="391"/>
    </row>
    <row r="255" spans="1:41" ht="9.9499999999999993" customHeight="1" x14ac:dyDescent="0.25">
      <c r="O255" s="119"/>
      <c r="P255" s="119"/>
      <c r="Q255" s="119"/>
      <c r="R255" s="119"/>
      <c r="S255" s="119"/>
      <c r="T255" s="31"/>
      <c r="AN255" s="7"/>
      <c r="AO255" s="7"/>
    </row>
    <row r="256" spans="1:41" ht="18" customHeight="1" x14ac:dyDescent="0.25">
      <c r="O256" s="355" t="s">
        <v>258</v>
      </c>
      <c r="P256" s="355"/>
      <c r="Q256" s="355" t="s">
        <v>260</v>
      </c>
      <c r="R256" s="355"/>
      <c r="S256" s="355" t="s">
        <v>261</v>
      </c>
      <c r="T256" s="355"/>
      <c r="U256" s="356" t="s">
        <v>254</v>
      </c>
      <c r="V256" s="357"/>
      <c r="W256" s="337" t="s">
        <v>59</v>
      </c>
      <c r="X256" s="339"/>
      <c r="Y256" s="337" t="s">
        <v>46</v>
      </c>
      <c r="Z256" s="339"/>
      <c r="AA256" s="337" t="s">
        <v>259</v>
      </c>
      <c r="AB256" s="339"/>
      <c r="AN256" s="7"/>
      <c r="AO256" s="7"/>
    </row>
    <row r="257" spans="15:41" ht="18" customHeight="1" x14ac:dyDescent="0.25">
      <c r="O257" s="355">
        <v>200</v>
      </c>
      <c r="P257" s="355"/>
      <c r="Q257" s="355">
        <v>250</v>
      </c>
      <c r="R257" s="355"/>
      <c r="S257" s="355">
        <v>200</v>
      </c>
      <c r="T257" s="355"/>
      <c r="U257" s="356">
        <v>5</v>
      </c>
      <c r="V257" s="357"/>
      <c r="W257" s="337">
        <v>3</v>
      </c>
      <c r="X257" s="339"/>
      <c r="Y257" s="337">
        <v>10</v>
      </c>
      <c r="Z257" s="339"/>
      <c r="AA257" s="337">
        <v>2</v>
      </c>
      <c r="AB257" s="339"/>
      <c r="AN257" s="7"/>
      <c r="AO257" s="7"/>
    </row>
    <row r="258" spans="15:41" ht="18" customHeight="1" x14ac:dyDescent="0.25">
      <c r="O258" s="373"/>
      <c r="P258" s="373"/>
      <c r="Q258" s="373"/>
      <c r="R258" s="373"/>
      <c r="S258" s="119"/>
      <c r="T258" s="31"/>
      <c r="AN258" s="7"/>
      <c r="AO258" s="7"/>
    </row>
    <row r="259" spans="15:41" ht="18" customHeight="1" x14ac:dyDescent="0.25">
      <c r="O259" s="373"/>
      <c r="P259" s="373"/>
      <c r="Q259" s="373"/>
      <c r="R259" s="373"/>
      <c r="S259" s="119"/>
      <c r="T259" s="31"/>
    </row>
    <row r="260" spans="15:41" ht="18" customHeight="1" x14ac:dyDescent="0.25">
      <c r="O260" s="119"/>
      <c r="P260" s="119"/>
      <c r="Q260" s="119"/>
      <c r="R260" s="119"/>
      <c r="S260" s="119"/>
      <c r="T260" s="31"/>
    </row>
    <row r="261" spans="15:41" ht="18" customHeight="1" x14ac:dyDescent="0.25">
      <c r="O261" s="119"/>
      <c r="P261" s="119"/>
      <c r="Q261" s="119"/>
      <c r="R261" s="119"/>
      <c r="S261" s="119"/>
      <c r="T261" s="31"/>
    </row>
    <row r="262" spans="15:41" ht="18" customHeight="1" x14ac:dyDescent="0.25">
      <c r="O262" s="119"/>
      <c r="P262" s="119"/>
      <c r="Q262" s="119"/>
      <c r="R262" s="119"/>
      <c r="S262" s="119"/>
      <c r="T262" s="31"/>
    </row>
    <row r="263" spans="15:41" ht="18" customHeight="1" x14ac:dyDescent="0.25">
      <c r="O263" s="119"/>
      <c r="P263" s="119"/>
      <c r="Q263" s="119"/>
      <c r="R263" s="119"/>
      <c r="S263" s="119"/>
      <c r="T263" s="31"/>
    </row>
    <row r="264" spans="15:41" ht="18" customHeight="1" x14ac:dyDescent="0.25">
      <c r="O264" s="119"/>
      <c r="P264" s="119"/>
      <c r="Q264" s="119"/>
      <c r="R264" s="119"/>
      <c r="S264" s="119"/>
      <c r="T264" s="31"/>
    </row>
    <row r="265" spans="15:41" ht="18" customHeight="1" x14ac:dyDescent="0.25">
      <c r="O265" s="119"/>
      <c r="P265" s="119"/>
      <c r="Q265" s="119"/>
      <c r="R265" s="119"/>
      <c r="S265" s="119"/>
      <c r="T265" s="31"/>
    </row>
    <row r="266" spans="15:41" ht="18" customHeight="1" x14ac:dyDescent="0.25">
      <c r="O266" s="119"/>
      <c r="P266" s="119"/>
      <c r="Q266" s="119"/>
      <c r="R266" s="119"/>
      <c r="S266" s="119"/>
      <c r="T266" s="31"/>
    </row>
    <row r="267" spans="15:41" ht="18" customHeight="1" x14ac:dyDescent="0.25">
      <c r="O267" s="119"/>
      <c r="P267" s="119"/>
      <c r="Q267" s="119"/>
      <c r="R267" s="119"/>
      <c r="S267" s="119"/>
      <c r="T267" s="31"/>
    </row>
    <row r="268" spans="15:41" ht="18" customHeight="1" x14ac:dyDescent="0.25">
      <c r="O268" s="119"/>
      <c r="P268" s="119"/>
      <c r="Q268" s="119"/>
      <c r="R268" s="119"/>
      <c r="S268" s="119"/>
      <c r="T268" s="31"/>
    </row>
    <row r="269" spans="15:41" ht="18" customHeight="1" x14ac:dyDescent="0.25">
      <c r="O269" s="119"/>
      <c r="P269" s="119"/>
      <c r="Q269" s="119"/>
      <c r="R269" s="119"/>
      <c r="S269" s="119"/>
      <c r="T269" s="31"/>
    </row>
    <row r="270" spans="15:41" ht="18" customHeight="1" x14ac:dyDescent="0.25">
      <c r="O270" s="119"/>
      <c r="P270" s="119"/>
      <c r="Q270" s="119"/>
      <c r="R270" s="119"/>
      <c r="S270" s="119"/>
      <c r="T270" s="31"/>
    </row>
    <row r="271" spans="15:41" ht="18" customHeight="1" x14ac:dyDescent="0.25">
      <c r="O271" s="119"/>
      <c r="P271" s="119"/>
      <c r="Q271" s="119"/>
      <c r="R271" s="119"/>
      <c r="S271" s="119"/>
      <c r="T271" s="31"/>
    </row>
    <row r="272" spans="15:41" ht="18" customHeight="1" x14ac:dyDescent="0.25">
      <c r="O272" s="119"/>
      <c r="P272" s="119"/>
      <c r="Q272" s="119"/>
      <c r="R272" s="119"/>
      <c r="S272" s="119"/>
      <c r="T272" s="31"/>
    </row>
    <row r="273" spans="15:20" ht="18" customHeight="1" x14ac:dyDescent="0.25">
      <c r="O273" s="119"/>
      <c r="P273" s="119"/>
      <c r="Q273" s="119"/>
      <c r="R273" s="119"/>
      <c r="S273" s="119"/>
      <c r="T273" s="31"/>
    </row>
    <row r="274" spans="15:20" ht="18" customHeight="1" x14ac:dyDescent="0.25">
      <c r="O274" s="119"/>
      <c r="P274" s="119"/>
      <c r="Q274" s="119"/>
      <c r="R274" s="119"/>
      <c r="S274" s="119"/>
      <c r="T274" s="31"/>
    </row>
    <row r="275" spans="15:20" ht="18" customHeight="1" x14ac:dyDescent="0.25">
      <c r="O275" s="119"/>
      <c r="P275" s="119"/>
      <c r="Q275" s="119"/>
      <c r="R275" s="119"/>
      <c r="S275" s="119"/>
      <c r="T275" s="31"/>
    </row>
    <row r="276" spans="15:20" ht="18" customHeight="1" x14ac:dyDescent="0.25">
      <c r="O276" s="119"/>
      <c r="P276" s="119"/>
      <c r="Q276" s="119"/>
      <c r="R276" s="119"/>
      <c r="S276" s="119"/>
      <c r="T276" s="31"/>
    </row>
    <row r="277" spans="15:20" ht="18" customHeight="1" x14ac:dyDescent="0.25">
      <c r="O277" s="119"/>
      <c r="P277" s="119"/>
      <c r="Q277" s="119"/>
      <c r="R277" s="119"/>
      <c r="S277" s="119"/>
      <c r="T277" s="31"/>
    </row>
    <row r="278" spans="15:20" ht="18" customHeight="1" x14ac:dyDescent="0.25">
      <c r="O278" s="119"/>
      <c r="P278" s="119"/>
      <c r="Q278" s="119"/>
      <c r="R278" s="119"/>
      <c r="S278" s="119"/>
      <c r="T278" s="31"/>
    </row>
    <row r="279" spans="15:20" ht="18" customHeight="1" x14ac:dyDescent="0.25">
      <c r="O279" s="119"/>
      <c r="P279" s="119"/>
      <c r="Q279" s="119"/>
      <c r="R279" s="119"/>
      <c r="S279" s="119"/>
      <c r="T279" s="31"/>
    </row>
    <row r="280" spans="15:20" ht="18" customHeight="1" x14ac:dyDescent="0.25">
      <c r="O280" s="119"/>
      <c r="P280" s="119"/>
      <c r="Q280" s="119"/>
      <c r="R280" s="119"/>
      <c r="S280" s="119"/>
      <c r="T280" s="31"/>
    </row>
    <row r="281" spans="15:20" ht="18" customHeight="1" x14ac:dyDescent="0.25">
      <c r="O281" s="119"/>
      <c r="P281" s="119"/>
      <c r="Q281" s="119"/>
      <c r="R281" s="119"/>
      <c r="S281" s="119"/>
      <c r="T281" s="31"/>
    </row>
    <row r="282" spans="15:20" ht="18" customHeight="1" x14ac:dyDescent="0.25">
      <c r="O282" s="119"/>
      <c r="P282" s="119"/>
      <c r="Q282" s="119"/>
      <c r="R282" s="119"/>
      <c r="S282" s="119"/>
      <c r="T282" s="31"/>
    </row>
    <row r="283" spans="15:20" ht="18" customHeight="1" x14ac:dyDescent="0.25">
      <c r="O283" s="119"/>
      <c r="P283" s="119"/>
      <c r="Q283" s="119"/>
      <c r="R283" s="119"/>
      <c r="S283" s="119"/>
      <c r="T283" s="31"/>
    </row>
    <row r="284" spans="15:20" ht="18" customHeight="1" x14ac:dyDescent="0.25">
      <c r="O284" s="119"/>
      <c r="P284" s="119"/>
      <c r="Q284" s="119"/>
      <c r="R284" s="119"/>
      <c r="S284" s="119"/>
      <c r="T284" s="31"/>
    </row>
    <row r="285" spans="15:20" ht="18" customHeight="1" x14ac:dyDescent="0.25">
      <c r="O285" s="119"/>
      <c r="P285" s="119"/>
      <c r="Q285" s="119"/>
      <c r="R285" s="119"/>
      <c r="S285" s="119"/>
      <c r="T285" s="31"/>
    </row>
    <row r="286" spans="15:20" ht="18" customHeight="1" x14ac:dyDescent="0.25">
      <c r="O286" s="119"/>
      <c r="P286" s="119"/>
      <c r="Q286" s="119"/>
      <c r="R286" s="119"/>
      <c r="S286" s="119"/>
      <c r="T286" s="31"/>
    </row>
    <row r="287" spans="15:20" ht="18" customHeight="1" x14ac:dyDescent="0.25">
      <c r="O287" s="119"/>
      <c r="P287" s="119"/>
      <c r="Q287" s="119"/>
      <c r="R287" s="119"/>
      <c r="S287" s="119"/>
      <c r="T287" s="31"/>
    </row>
    <row r="288" spans="15:20" ht="18" customHeight="1" x14ac:dyDescent="0.25">
      <c r="O288" s="119"/>
      <c r="P288" s="119"/>
      <c r="Q288" s="119"/>
      <c r="R288" s="119"/>
      <c r="S288" s="119"/>
      <c r="T288" s="31"/>
    </row>
    <row r="289" spans="15:20" ht="18" customHeight="1" x14ac:dyDescent="0.25">
      <c r="O289" s="119"/>
      <c r="P289" s="119"/>
      <c r="Q289" s="119"/>
      <c r="R289" s="119"/>
      <c r="S289" s="119"/>
      <c r="T289" s="31"/>
    </row>
    <row r="290" spans="15:20" ht="18" customHeight="1" x14ac:dyDescent="0.25">
      <c r="O290" s="119"/>
      <c r="P290" s="119"/>
      <c r="Q290" s="119"/>
      <c r="R290" s="119"/>
      <c r="S290" s="119"/>
      <c r="T290" s="31"/>
    </row>
    <row r="291" spans="15:20" ht="18" customHeight="1" x14ac:dyDescent="0.25">
      <c r="O291" s="119"/>
      <c r="P291" s="119"/>
      <c r="Q291" s="119"/>
      <c r="R291" s="119"/>
      <c r="S291" s="119"/>
      <c r="T291" s="31"/>
    </row>
    <row r="292" spans="15:20" ht="18" customHeight="1" x14ac:dyDescent="0.25">
      <c r="O292" s="119"/>
      <c r="P292" s="119"/>
      <c r="Q292" s="119"/>
      <c r="R292" s="119"/>
      <c r="S292" s="119"/>
      <c r="T292" s="31"/>
    </row>
    <row r="293" spans="15:20" ht="18" customHeight="1" x14ac:dyDescent="0.25">
      <c r="O293" s="119"/>
      <c r="P293" s="119"/>
      <c r="Q293" s="119"/>
      <c r="R293" s="119"/>
      <c r="S293" s="119"/>
      <c r="T293" s="31"/>
    </row>
    <row r="294" spans="15:20" ht="18" customHeight="1" x14ac:dyDescent="0.25">
      <c r="O294" s="119"/>
      <c r="P294" s="119"/>
      <c r="Q294" s="119"/>
      <c r="R294" s="119"/>
      <c r="S294" s="119"/>
      <c r="T294" s="31"/>
    </row>
    <row r="295" spans="15:20" ht="18" customHeight="1" x14ac:dyDescent="0.25">
      <c r="O295" s="119"/>
      <c r="P295" s="119"/>
      <c r="Q295" s="119"/>
      <c r="R295" s="119"/>
      <c r="S295" s="119"/>
      <c r="T295" s="31"/>
    </row>
    <row r="296" spans="15:20" ht="18" customHeight="1" x14ac:dyDescent="0.25">
      <c r="O296" s="119"/>
      <c r="P296" s="119"/>
      <c r="Q296" s="119"/>
      <c r="R296" s="119"/>
      <c r="S296" s="119"/>
      <c r="T296" s="31"/>
    </row>
    <row r="297" spans="15:20" ht="18" customHeight="1" x14ac:dyDescent="0.25">
      <c r="O297" s="119"/>
      <c r="P297" s="119"/>
      <c r="Q297" s="119"/>
      <c r="R297" s="119"/>
      <c r="S297" s="119"/>
      <c r="T297" s="31"/>
    </row>
    <row r="298" spans="15:20" ht="18" customHeight="1" x14ac:dyDescent="0.25">
      <c r="O298" s="119"/>
      <c r="P298" s="119"/>
      <c r="Q298" s="119"/>
      <c r="R298" s="119"/>
      <c r="S298" s="119"/>
      <c r="T298" s="31"/>
    </row>
    <row r="299" spans="15:20" ht="18" customHeight="1" x14ac:dyDescent="0.25">
      <c r="O299" s="119"/>
      <c r="P299" s="119"/>
      <c r="Q299" s="119"/>
      <c r="R299" s="119"/>
      <c r="S299" s="119"/>
      <c r="T299" s="31"/>
    </row>
    <row r="300" spans="15:20" ht="18" customHeight="1" x14ac:dyDescent="0.25">
      <c r="O300" s="119"/>
      <c r="P300" s="119"/>
      <c r="Q300" s="119"/>
      <c r="R300" s="119"/>
      <c r="S300" s="119"/>
      <c r="T300" s="31"/>
    </row>
    <row r="301" spans="15:20" ht="18" customHeight="1" x14ac:dyDescent="0.25">
      <c r="O301" s="119"/>
      <c r="P301" s="119"/>
      <c r="Q301" s="119"/>
      <c r="R301" s="119"/>
      <c r="S301" s="119"/>
      <c r="T301" s="31"/>
    </row>
    <row r="302" spans="15:20" ht="18" customHeight="1" x14ac:dyDescent="0.25">
      <c r="O302" s="119"/>
      <c r="P302" s="119"/>
      <c r="Q302" s="119"/>
      <c r="R302" s="119"/>
      <c r="S302" s="119"/>
      <c r="T302" s="31"/>
    </row>
    <row r="303" spans="15:20" ht="18" customHeight="1" x14ac:dyDescent="0.25">
      <c r="O303" s="119"/>
      <c r="P303" s="119"/>
      <c r="Q303" s="119"/>
      <c r="R303" s="119"/>
      <c r="S303" s="119"/>
      <c r="T303" s="31"/>
    </row>
    <row r="304" spans="15:20" ht="18" customHeight="1" x14ac:dyDescent="0.25">
      <c r="O304" s="119"/>
      <c r="P304" s="119"/>
      <c r="Q304" s="119"/>
      <c r="R304" s="119"/>
      <c r="S304" s="119"/>
      <c r="T304" s="31"/>
    </row>
    <row r="305" spans="15:20" ht="18" customHeight="1" x14ac:dyDescent="0.25">
      <c r="O305" s="119"/>
      <c r="P305" s="119"/>
      <c r="Q305" s="119"/>
      <c r="R305" s="119"/>
      <c r="S305" s="119"/>
      <c r="T305" s="31"/>
    </row>
    <row r="306" spans="15:20" ht="18" customHeight="1" x14ac:dyDescent="0.25">
      <c r="O306" s="119"/>
      <c r="P306" s="119"/>
      <c r="Q306" s="119"/>
      <c r="R306" s="119"/>
      <c r="S306" s="119"/>
      <c r="T306" s="31"/>
    </row>
    <row r="307" spans="15:20" ht="18" customHeight="1" x14ac:dyDescent="0.25">
      <c r="O307" s="119"/>
      <c r="P307" s="119"/>
      <c r="Q307" s="119"/>
      <c r="R307" s="119"/>
      <c r="S307" s="119"/>
      <c r="T307" s="31"/>
    </row>
    <row r="308" spans="15:20" ht="18" customHeight="1" x14ac:dyDescent="0.25">
      <c r="O308" s="119"/>
      <c r="P308" s="119"/>
      <c r="Q308" s="119"/>
      <c r="R308" s="119"/>
      <c r="S308" s="119"/>
      <c r="T308" s="31"/>
    </row>
    <row r="309" spans="15:20" ht="18" customHeight="1" x14ac:dyDescent="0.25">
      <c r="O309" s="119"/>
      <c r="P309" s="119"/>
      <c r="Q309" s="119"/>
      <c r="R309" s="119"/>
      <c r="S309" s="119"/>
      <c r="T309" s="31"/>
    </row>
    <row r="310" spans="15:20" ht="18" customHeight="1" x14ac:dyDescent="0.25">
      <c r="O310" s="119"/>
      <c r="P310" s="119"/>
      <c r="Q310" s="119"/>
      <c r="R310" s="119"/>
      <c r="S310" s="119"/>
      <c r="T310" s="31"/>
    </row>
    <row r="311" spans="15:20" ht="18" customHeight="1" x14ac:dyDescent="0.25">
      <c r="O311" s="119"/>
      <c r="P311" s="119"/>
      <c r="Q311" s="119"/>
      <c r="R311" s="119"/>
      <c r="S311" s="119"/>
      <c r="T311" s="31"/>
    </row>
    <row r="312" spans="15:20" ht="18" customHeight="1" x14ac:dyDescent="0.25">
      <c r="O312" s="119"/>
      <c r="P312" s="119"/>
      <c r="Q312" s="119"/>
      <c r="R312" s="119"/>
      <c r="S312" s="119"/>
      <c r="T312" s="31"/>
    </row>
    <row r="313" spans="15:20" ht="9.9499999999999993" customHeight="1" x14ac:dyDescent="0.25">
      <c r="O313" s="119"/>
      <c r="P313" s="119"/>
      <c r="Q313" s="119"/>
      <c r="R313" s="119"/>
      <c r="S313" s="119"/>
      <c r="T313" s="31"/>
    </row>
    <row r="314" spans="15:20" ht="9.9499999999999993" customHeight="1" x14ac:dyDescent="0.25">
      <c r="O314" s="119"/>
      <c r="P314" s="119"/>
      <c r="Q314" s="119"/>
      <c r="R314" s="119"/>
      <c r="S314" s="119"/>
      <c r="T314" s="31"/>
    </row>
    <row r="315" spans="15:20" ht="9.9499999999999993" customHeight="1" x14ac:dyDescent="0.25">
      <c r="O315" s="119"/>
      <c r="P315" s="119"/>
      <c r="Q315" s="119"/>
      <c r="R315" s="119"/>
      <c r="S315" s="119"/>
      <c r="T315" s="31"/>
    </row>
    <row r="316" spans="15:20" ht="9.9499999999999993" customHeight="1" x14ac:dyDescent="0.25">
      <c r="O316" s="119"/>
      <c r="P316" s="119"/>
      <c r="Q316" s="119"/>
      <c r="R316" s="119"/>
      <c r="S316" s="119"/>
      <c r="T316" s="31"/>
    </row>
    <row r="317" spans="15:20" ht="9.9499999999999993" customHeight="1" x14ac:dyDescent="0.25">
      <c r="O317" s="119"/>
      <c r="P317" s="119"/>
      <c r="Q317" s="119"/>
      <c r="R317" s="119"/>
      <c r="S317" s="119"/>
      <c r="T317" s="31"/>
    </row>
    <row r="318" spans="15:20" ht="9.9499999999999993" customHeight="1" x14ac:dyDescent="0.25">
      <c r="O318" s="119"/>
      <c r="P318" s="119"/>
      <c r="Q318" s="119"/>
      <c r="R318" s="119"/>
      <c r="S318" s="119"/>
      <c r="T318" s="31"/>
    </row>
    <row r="319" spans="15:20" ht="9.9499999999999993" customHeight="1" x14ac:dyDescent="0.25">
      <c r="O319" s="119"/>
      <c r="P319" s="119"/>
      <c r="Q319" s="119"/>
      <c r="R319" s="119"/>
      <c r="S319" s="119"/>
      <c r="T319" s="31"/>
    </row>
    <row r="320" spans="15:20" ht="9.9499999999999993" customHeight="1" x14ac:dyDescent="0.25">
      <c r="O320" s="119"/>
      <c r="P320" s="119"/>
      <c r="Q320" s="119"/>
      <c r="R320" s="119"/>
      <c r="S320" s="119"/>
      <c r="T320" s="31"/>
    </row>
    <row r="321" spans="15:20" ht="9.9499999999999993" customHeight="1" x14ac:dyDescent="0.25">
      <c r="O321" s="119"/>
      <c r="P321" s="119"/>
      <c r="Q321" s="119"/>
      <c r="R321" s="119"/>
      <c r="S321" s="119"/>
      <c r="T321" s="31"/>
    </row>
    <row r="322" spans="15:20" ht="9.9499999999999993" customHeight="1" x14ac:dyDescent="0.25">
      <c r="O322" s="119"/>
      <c r="P322" s="119"/>
      <c r="Q322" s="119"/>
      <c r="R322" s="119"/>
      <c r="S322" s="119"/>
      <c r="T322" s="31"/>
    </row>
    <row r="323" spans="15:20" ht="9.9499999999999993" customHeight="1" x14ac:dyDescent="0.25">
      <c r="O323" s="119"/>
      <c r="P323" s="119"/>
      <c r="Q323" s="119"/>
      <c r="R323" s="119"/>
      <c r="S323" s="119"/>
      <c r="T323" s="31"/>
    </row>
    <row r="324" spans="15:20" ht="9.9499999999999993" customHeight="1" x14ac:dyDescent="0.25">
      <c r="O324" s="119"/>
      <c r="P324" s="119"/>
      <c r="Q324" s="119"/>
      <c r="R324" s="119"/>
      <c r="S324" s="119"/>
      <c r="T324" s="31"/>
    </row>
    <row r="325" spans="15:20" ht="9.9499999999999993" customHeight="1" x14ac:dyDescent="0.25">
      <c r="O325" s="119"/>
      <c r="P325" s="119"/>
      <c r="Q325" s="119"/>
      <c r="R325" s="119"/>
      <c r="S325" s="119"/>
      <c r="T325" s="31"/>
    </row>
    <row r="326" spans="15:20" ht="9.9499999999999993" customHeight="1" x14ac:dyDescent="0.25">
      <c r="O326" s="119"/>
      <c r="P326" s="119"/>
      <c r="Q326" s="119"/>
      <c r="R326" s="119"/>
      <c r="S326" s="119"/>
      <c r="T326" s="31"/>
    </row>
    <row r="327" spans="15:20" ht="9.9499999999999993" customHeight="1" x14ac:dyDescent="0.25"/>
    <row r="328" spans="15:20" ht="9.9499999999999993" customHeight="1" x14ac:dyDescent="0.25"/>
    <row r="329" spans="15:20" ht="9.9499999999999993" customHeight="1" x14ac:dyDescent="0.25"/>
    <row r="330" spans="15:20" ht="9.9499999999999993" customHeight="1" x14ac:dyDescent="0.25"/>
    <row r="331" spans="15:20" ht="9.9499999999999993" customHeight="1" x14ac:dyDescent="0.25"/>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row r="888" ht="9.9499999999999993" customHeight="1" x14ac:dyDescent="0.25"/>
  </sheetData>
  <sheetProtection algorithmName="SHA-512" hashValue="Q6H1gWeTLmKZD82xf6W8/8Jz/CY4/rBK7jL/GAh9wRIXI0+qzFAohtq8SIkd1hHS3lNh7LJS6A+KLuL/+4hJfg==" saltValue="eRaQvOY4bpGMR6ruexuDrA==" spinCount="100000" sheet="1" objects="1" scenarios="1"/>
  <mergeCells count="500">
    <mergeCell ref="C123:L123"/>
    <mergeCell ref="E169:L169"/>
    <mergeCell ref="E161:L161"/>
    <mergeCell ref="E162:L162"/>
    <mergeCell ref="E163:L163"/>
    <mergeCell ref="E164:L164"/>
    <mergeCell ref="E168:L168"/>
    <mergeCell ref="G105:I105"/>
    <mergeCell ref="C106:D106"/>
    <mergeCell ref="C107:D107"/>
    <mergeCell ref="C108:D108"/>
    <mergeCell ref="AQ22:AQ23"/>
    <mergeCell ref="AS22:AS23"/>
    <mergeCell ref="R46:S46"/>
    <mergeCell ref="R47:S47"/>
    <mergeCell ref="R45:W45"/>
    <mergeCell ref="R125:W125"/>
    <mergeCell ref="R53:S53"/>
    <mergeCell ref="R54:S54"/>
    <mergeCell ref="S22:V22"/>
    <mergeCell ref="W22:Z22"/>
    <mergeCell ref="AA22:AD22"/>
    <mergeCell ref="AE22:AH22"/>
    <mergeCell ref="AI22:AL22"/>
    <mergeCell ref="AG23:AH23"/>
    <mergeCell ref="AQ102:AQ103"/>
    <mergeCell ref="AS102:AS103"/>
    <mergeCell ref="R71:S71"/>
    <mergeCell ref="AN22:AO22"/>
    <mergeCell ref="V47:W47"/>
    <mergeCell ref="W102:Z102"/>
    <mergeCell ref="AA102:AD102"/>
    <mergeCell ref="AE102:AH102"/>
    <mergeCell ref="AI102:AL102"/>
    <mergeCell ref="AN102:AO102"/>
    <mergeCell ref="AQ182:AQ183"/>
    <mergeCell ref="AS182:AS183"/>
    <mergeCell ref="T126:U126"/>
    <mergeCell ref="V126:W126"/>
    <mergeCell ref="AI103:AJ103"/>
    <mergeCell ref="AK103:AL103"/>
    <mergeCell ref="AC103:AD103"/>
    <mergeCell ref="AA182:AD182"/>
    <mergeCell ref="AE182:AH182"/>
    <mergeCell ref="AI182:AL182"/>
    <mergeCell ref="AE103:AF103"/>
    <mergeCell ref="AG103:AH103"/>
    <mergeCell ref="W103:X103"/>
    <mergeCell ref="Y103:Z103"/>
    <mergeCell ref="AN182:AO182"/>
    <mergeCell ref="AG183:AH183"/>
    <mergeCell ref="AI183:AJ183"/>
    <mergeCell ref="AK183:AL183"/>
    <mergeCell ref="W182:Z182"/>
    <mergeCell ref="U103:V103"/>
    <mergeCell ref="AN254:AO254"/>
    <mergeCell ref="W252:X252"/>
    <mergeCell ref="Y252:Z252"/>
    <mergeCell ref="AA252:AB252"/>
    <mergeCell ref="AC252:AD252"/>
    <mergeCell ref="AC250:AD250"/>
    <mergeCell ref="W251:X251"/>
    <mergeCell ref="Y251:Z251"/>
    <mergeCell ref="AA251:AB251"/>
    <mergeCell ref="AC251:AD251"/>
    <mergeCell ref="AI251:AJ251"/>
    <mergeCell ref="AI252:AJ252"/>
    <mergeCell ref="AA249:AB249"/>
    <mergeCell ref="AC249:AD249"/>
    <mergeCell ref="W250:X250"/>
    <mergeCell ref="Y250:Z250"/>
    <mergeCell ref="AA250:AB250"/>
    <mergeCell ref="AN248:AO248"/>
    <mergeCell ref="W249:X249"/>
    <mergeCell ref="Y249:Z249"/>
    <mergeCell ref="O248:R248"/>
    <mergeCell ref="S248:V248"/>
    <mergeCell ref="W248:Z248"/>
    <mergeCell ref="AA248:AD248"/>
    <mergeCell ref="AE248:AF248"/>
    <mergeCell ref="AG248:AJ248"/>
    <mergeCell ref="AG249:AH249"/>
    <mergeCell ref="AI249:AJ249"/>
    <mergeCell ref="AI250:AJ250"/>
    <mergeCell ref="AK248:AL248"/>
    <mergeCell ref="B45:B46"/>
    <mergeCell ref="C45:C46"/>
    <mergeCell ref="D45:D46"/>
    <mergeCell ref="E45:E46"/>
    <mergeCell ref="G45:H45"/>
    <mergeCell ref="O252:P252"/>
    <mergeCell ref="Q252:R252"/>
    <mergeCell ref="S252:T252"/>
    <mergeCell ref="U252:V252"/>
    <mergeCell ref="O251:P251"/>
    <mergeCell ref="Q251:R251"/>
    <mergeCell ref="S251:T251"/>
    <mergeCell ref="U251:V251"/>
    <mergeCell ref="O250:P250"/>
    <mergeCell ref="Q250:R250"/>
    <mergeCell ref="S250:T250"/>
    <mergeCell ref="U250:V250"/>
    <mergeCell ref="O249:P249"/>
    <mergeCell ref="Q249:R249"/>
    <mergeCell ref="S249:T249"/>
    <mergeCell ref="U249:V249"/>
    <mergeCell ref="P138:Q138"/>
    <mergeCell ref="R138:S138"/>
    <mergeCell ref="P139:Q139"/>
    <mergeCell ref="P211:Q211"/>
    <mergeCell ref="R211:S211"/>
    <mergeCell ref="P212:Q212"/>
    <mergeCell ref="R212:S212"/>
    <mergeCell ref="C127:E127"/>
    <mergeCell ref="P132:Q132"/>
    <mergeCell ref="R132:S132"/>
    <mergeCell ref="P133:Q133"/>
    <mergeCell ref="R133:S133"/>
    <mergeCell ref="P134:Q134"/>
    <mergeCell ref="R134:S134"/>
    <mergeCell ref="P135:Q135"/>
    <mergeCell ref="R135:S135"/>
    <mergeCell ref="R127:S127"/>
    <mergeCell ref="P128:Q128"/>
    <mergeCell ref="R128:S128"/>
    <mergeCell ref="P129:Q129"/>
    <mergeCell ref="R129:S129"/>
    <mergeCell ref="P130:Q130"/>
    <mergeCell ref="R130:S130"/>
    <mergeCell ref="R205:W205"/>
    <mergeCell ref="R137:S137"/>
    <mergeCell ref="R139:S139"/>
    <mergeCell ref="R140:S140"/>
    <mergeCell ref="R206:S206"/>
    <mergeCell ref="T206:U206"/>
    <mergeCell ref="V206:W206"/>
    <mergeCell ref="R141:S141"/>
    <mergeCell ref="R142:S142"/>
    <mergeCell ref="R153:S153"/>
    <mergeCell ref="R131:S131"/>
    <mergeCell ref="C183:F183"/>
    <mergeCell ref="C190:F190"/>
    <mergeCell ref="P140:Q140"/>
    <mergeCell ref="P141:Q141"/>
    <mergeCell ref="P142:Q142"/>
    <mergeCell ref="P153:Q153"/>
    <mergeCell ref="P131:Q131"/>
    <mergeCell ref="P151:Q151"/>
    <mergeCell ref="R151:S151"/>
    <mergeCell ref="P152:Q152"/>
    <mergeCell ref="R152:S152"/>
    <mergeCell ref="P143:Q143"/>
    <mergeCell ref="R143:S143"/>
    <mergeCell ref="P144:Q144"/>
    <mergeCell ref="R144:S144"/>
    <mergeCell ref="P145:Q145"/>
    <mergeCell ref="C178:E178"/>
    <mergeCell ref="E88:L88"/>
    <mergeCell ref="E89:L89"/>
    <mergeCell ref="E81:L81"/>
    <mergeCell ref="E82:L82"/>
    <mergeCell ref="E83:L83"/>
    <mergeCell ref="O98:P98"/>
    <mergeCell ref="Q98:R98"/>
    <mergeCell ref="E84:L84"/>
    <mergeCell ref="O201:Q201"/>
    <mergeCell ref="C179:E179"/>
    <mergeCell ref="C181:E181"/>
    <mergeCell ref="C182:E182"/>
    <mergeCell ref="C111:K111"/>
    <mergeCell ref="C112:K112"/>
    <mergeCell ref="C113:K113"/>
    <mergeCell ref="C114:K114"/>
    <mergeCell ref="C115:K115"/>
    <mergeCell ref="C116:K116"/>
    <mergeCell ref="C117:K117"/>
    <mergeCell ref="C118:K118"/>
    <mergeCell ref="C119:K119"/>
    <mergeCell ref="C120:K120"/>
    <mergeCell ref="C110:F110"/>
    <mergeCell ref="C103:F103"/>
    <mergeCell ref="S98:T98"/>
    <mergeCell ref="O99:P99"/>
    <mergeCell ref="Q99:R99"/>
    <mergeCell ref="S99:T99"/>
    <mergeCell ref="S103:T103"/>
    <mergeCell ref="H93:J93"/>
    <mergeCell ref="E90:L90"/>
    <mergeCell ref="E91:L91"/>
    <mergeCell ref="S102:V102"/>
    <mergeCell ref="C102:E102"/>
    <mergeCell ref="C98:E98"/>
    <mergeCell ref="C99:E99"/>
    <mergeCell ref="C101:E101"/>
    <mergeCell ref="G96:H96"/>
    <mergeCell ref="I96:J96"/>
    <mergeCell ref="K96:L96"/>
    <mergeCell ref="O102:R102"/>
    <mergeCell ref="O103:P103"/>
    <mergeCell ref="Q103:R103"/>
    <mergeCell ref="P64:Q64"/>
    <mergeCell ref="R52:S52"/>
    <mergeCell ref="P53:Q53"/>
    <mergeCell ref="P60:Q60"/>
    <mergeCell ref="R60:S60"/>
    <mergeCell ref="R64:S64"/>
    <mergeCell ref="P65:Q65"/>
    <mergeCell ref="R65:S65"/>
    <mergeCell ref="P61:Q61"/>
    <mergeCell ref="P56:Q56"/>
    <mergeCell ref="P57:Q57"/>
    <mergeCell ref="R57:S57"/>
    <mergeCell ref="C4:L4"/>
    <mergeCell ref="G16:H16"/>
    <mergeCell ref="I16:J16"/>
    <mergeCell ref="K16:L16"/>
    <mergeCell ref="H13:J13"/>
    <mergeCell ref="E8:L8"/>
    <mergeCell ref="P54:Q54"/>
    <mergeCell ref="P55:Q55"/>
    <mergeCell ref="O22:R22"/>
    <mergeCell ref="C47:E47"/>
    <mergeCell ref="F45:F46"/>
    <mergeCell ref="I45:J45"/>
    <mergeCell ref="K45:L45"/>
    <mergeCell ref="C30:F30"/>
    <mergeCell ref="C23:F23"/>
    <mergeCell ref="E9:L9"/>
    <mergeCell ref="E10:L10"/>
    <mergeCell ref="R51:S51"/>
    <mergeCell ref="P52:Q52"/>
    <mergeCell ref="R55:S55"/>
    <mergeCell ref="P51:Q51"/>
    <mergeCell ref="P48:Q48"/>
    <mergeCell ref="C43:L43"/>
    <mergeCell ref="C32:K32"/>
    <mergeCell ref="P73:Q73"/>
    <mergeCell ref="R73:S73"/>
    <mergeCell ref="P74:Q74"/>
    <mergeCell ref="R74:S74"/>
    <mergeCell ref="P75:Q75"/>
    <mergeCell ref="R75:S75"/>
    <mergeCell ref="P70:Q70"/>
    <mergeCell ref="R70:S70"/>
    <mergeCell ref="P78:Q78"/>
    <mergeCell ref="R78:S78"/>
    <mergeCell ref="R77:S77"/>
    <mergeCell ref="P71:Q71"/>
    <mergeCell ref="P76:Q76"/>
    <mergeCell ref="R76:S76"/>
    <mergeCell ref="P77:Q77"/>
    <mergeCell ref="P72:Q72"/>
    <mergeCell ref="R72:S72"/>
    <mergeCell ref="R66:S66"/>
    <mergeCell ref="P67:Q67"/>
    <mergeCell ref="R67:S67"/>
    <mergeCell ref="P68:Q68"/>
    <mergeCell ref="R68:S68"/>
    <mergeCell ref="P69:Q69"/>
    <mergeCell ref="R69:S69"/>
    <mergeCell ref="P66:Q66"/>
    <mergeCell ref="E11:L11"/>
    <mergeCell ref="C18:E18"/>
    <mergeCell ref="C19:E19"/>
    <mergeCell ref="G25:I25"/>
    <mergeCell ref="C26:D26"/>
    <mergeCell ref="C27:D27"/>
    <mergeCell ref="C28:D28"/>
    <mergeCell ref="R59:S59"/>
    <mergeCell ref="P58:Q58"/>
    <mergeCell ref="R58:S58"/>
    <mergeCell ref="P59:Q59"/>
    <mergeCell ref="R61:S61"/>
    <mergeCell ref="P62:Q62"/>
    <mergeCell ref="R62:S62"/>
    <mergeCell ref="P63:Q63"/>
    <mergeCell ref="R63:S63"/>
    <mergeCell ref="C37:K37"/>
    <mergeCell ref="C31:K31"/>
    <mergeCell ref="C33:K33"/>
    <mergeCell ref="C34:K34"/>
    <mergeCell ref="C35:K35"/>
    <mergeCell ref="C36:K36"/>
    <mergeCell ref="C38:K38"/>
    <mergeCell ref="C39:K39"/>
    <mergeCell ref="C40:K40"/>
    <mergeCell ref="V46:W46"/>
    <mergeCell ref="T47:U47"/>
    <mergeCell ref="O18:P18"/>
    <mergeCell ref="Q18:R18"/>
    <mergeCell ref="S18:T18"/>
    <mergeCell ref="O19:P19"/>
    <mergeCell ref="Q19:R19"/>
    <mergeCell ref="S19:T19"/>
    <mergeCell ref="U19:V19"/>
    <mergeCell ref="U18:V18"/>
    <mergeCell ref="O41:Q41"/>
    <mergeCell ref="T46:U46"/>
    <mergeCell ref="O259:P259"/>
    <mergeCell ref="Q259:R259"/>
    <mergeCell ref="AG250:AH250"/>
    <mergeCell ref="S256:T256"/>
    <mergeCell ref="U256:V256"/>
    <mergeCell ref="W256:X256"/>
    <mergeCell ref="S257:T257"/>
    <mergeCell ref="U257:V257"/>
    <mergeCell ref="W257:X257"/>
    <mergeCell ref="Y256:Z256"/>
    <mergeCell ref="Y257:Z257"/>
    <mergeCell ref="AA256:AB256"/>
    <mergeCell ref="AA257:AB257"/>
    <mergeCell ref="AG251:AH251"/>
    <mergeCell ref="AG252:AH252"/>
    <mergeCell ref="O256:P256"/>
    <mergeCell ref="Q256:R256"/>
    <mergeCell ref="O257:P257"/>
    <mergeCell ref="Q257:R257"/>
    <mergeCell ref="O258:P258"/>
    <mergeCell ref="Q258:R258"/>
    <mergeCell ref="AI23:AJ23"/>
    <mergeCell ref="AK23:AL23"/>
    <mergeCell ref="R56:S56"/>
    <mergeCell ref="U98:V98"/>
    <mergeCell ref="U99:V99"/>
    <mergeCell ref="AA103:AB103"/>
    <mergeCell ref="R126:S126"/>
    <mergeCell ref="V127:W127"/>
    <mergeCell ref="O121:Q121"/>
    <mergeCell ref="T127:U127"/>
    <mergeCell ref="AA23:AB23"/>
    <mergeCell ref="AC23:AD23"/>
    <mergeCell ref="AE23:AF23"/>
    <mergeCell ref="W23:X23"/>
    <mergeCell ref="Y23:Z23"/>
    <mergeCell ref="O23:P23"/>
    <mergeCell ref="Q23:R23"/>
    <mergeCell ref="S23:T23"/>
    <mergeCell ref="U23:V23"/>
    <mergeCell ref="R48:S48"/>
    <mergeCell ref="P49:Q49"/>
    <mergeCell ref="R49:S49"/>
    <mergeCell ref="P50:Q50"/>
    <mergeCell ref="R50:S50"/>
    <mergeCell ref="B125:B126"/>
    <mergeCell ref="C125:C126"/>
    <mergeCell ref="D125:D126"/>
    <mergeCell ref="E125:E126"/>
    <mergeCell ref="F125:F126"/>
    <mergeCell ref="G125:H125"/>
    <mergeCell ref="I125:J125"/>
    <mergeCell ref="K125:L125"/>
    <mergeCell ref="O125:O126"/>
    <mergeCell ref="R145:S145"/>
    <mergeCell ref="P146:Q146"/>
    <mergeCell ref="R146:S146"/>
    <mergeCell ref="P147:Q147"/>
    <mergeCell ref="R147:S147"/>
    <mergeCell ref="P148:Q148"/>
    <mergeCell ref="R148:S148"/>
    <mergeCell ref="P136:Q136"/>
    <mergeCell ref="R136:S136"/>
    <mergeCell ref="P137:Q137"/>
    <mergeCell ref="P149:Q149"/>
    <mergeCell ref="R149:S149"/>
    <mergeCell ref="P150:Q150"/>
    <mergeCell ref="R150:S150"/>
    <mergeCell ref="E170:L170"/>
    <mergeCell ref="E171:L171"/>
    <mergeCell ref="H173:J173"/>
    <mergeCell ref="G176:H176"/>
    <mergeCell ref="I176:J176"/>
    <mergeCell ref="K176:L176"/>
    <mergeCell ref="P154:Q154"/>
    <mergeCell ref="R154:S154"/>
    <mergeCell ref="P155:Q155"/>
    <mergeCell ref="R155:S155"/>
    <mergeCell ref="P156:Q156"/>
    <mergeCell ref="R156:S156"/>
    <mergeCell ref="P157:Q157"/>
    <mergeCell ref="R157:S157"/>
    <mergeCell ref="G158:H158"/>
    <mergeCell ref="P158:Q158"/>
    <mergeCell ref="R158:S158"/>
    <mergeCell ref="O182:R182"/>
    <mergeCell ref="S182:V182"/>
    <mergeCell ref="O178:P178"/>
    <mergeCell ref="Q178:R178"/>
    <mergeCell ref="S178:T178"/>
    <mergeCell ref="O179:P179"/>
    <mergeCell ref="Q179:R179"/>
    <mergeCell ref="S179:T179"/>
    <mergeCell ref="U178:V178"/>
    <mergeCell ref="U179:V179"/>
    <mergeCell ref="O183:P183"/>
    <mergeCell ref="Q183:R183"/>
    <mergeCell ref="S183:T183"/>
    <mergeCell ref="U183:V183"/>
    <mergeCell ref="W183:X183"/>
    <mergeCell ref="Y183:Z183"/>
    <mergeCell ref="AA183:AB183"/>
    <mergeCell ref="AC183:AD183"/>
    <mergeCell ref="AE183:AF183"/>
    <mergeCell ref="B205:B206"/>
    <mergeCell ref="C205:C206"/>
    <mergeCell ref="D205:D206"/>
    <mergeCell ref="E205:E206"/>
    <mergeCell ref="F205:F206"/>
    <mergeCell ref="G205:H205"/>
    <mergeCell ref="I205:J205"/>
    <mergeCell ref="K205:L205"/>
    <mergeCell ref="O205:O206"/>
    <mergeCell ref="C207:E207"/>
    <mergeCell ref="R207:S207"/>
    <mergeCell ref="T207:U207"/>
    <mergeCell ref="V207:W207"/>
    <mergeCell ref="P208:Q208"/>
    <mergeCell ref="R208:S208"/>
    <mergeCell ref="P209:Q209"/>
    <mergeCell ref="R209:S209"/>
    <mergeCell ref="P210:Q210"/>
    <mergeCell ref="R210:S210"/>
    <mergeCell ref="R213:S213"/>
    <mergeCell ref="P214:Q214"/>
    <mergeCell ref="R214:S214"/>
    <mergeCell ref="P215:Q215"/>
    <mergeCell ref="R215:S215"/>
    <mergeCell ref="P216:Q216"/>
    <mergeCell ref="R216:S216"/>
    <mergeCell ref="P217:Q217"/>
    <mergeCell ref="R217:S217"/>
    <mergeCell ref="P213:Q213"/>
    <mergeCell ref="P218:Q218"/>
    <mergeCell ref="R218:S218"/>
    <mergeCell ref="P219:Q219"/>
    <mergeCell ref="R219:S219"/>
    <mergeCell ref="P220:Q220"/>
    <mergeCell ref="R220:S220"/>
    <mergeCell ref="P221:Q221"/>
    <mergeCell ref="R221:S221"/>
    <mergeCell ref="P222:Q222"/>
    <mergeCell ref="R222:S222"/>
    <mergeCell ref="R232:S232"/>
    <mergeCell ref="P223:Q223"/>
    <mergeCell ref="R223:S223"/>
    <mergeCell ref="P224:Q224"/>
    <mergeCell ref="R224:S224"/>
    <mergeCell ref="P225:Q225"/>
    <mergeCell ref="R225:S225"/>
    <mergeCell ref="P226:Q226"/>
    <mergeCell ref="R226:S226"/>
    <mergeCell ref="P227:Q227"/>
    <mergeCell ref="R227:S227"/>
    <mergeCell ref="C22:E22"/>
    <mergeCell ref="P238:Q238"/>
    <mergeCell ref="R238:S238"/>
    <mergeCell ref="E241:L241"/>
    <mergeCell ref="E242:L242"/>
    <mergeCell ref="P233:Q233"/>
    <mergeCell ref="R233:S233"/>
    <mergeCell ref="P234:Q234"/>
    <mergeCell ref="R234:S234"/>
    <mergeCell ref="P235:Q235"/>
    <mergeCell ref="R235:S235"/>
    <mergeCell ref="P236:Q236"/>
    <mergeCell ref="R236:S236"/>
    <mergeCell ref="P237:Q237"/>
    <mergeCell ref="R237:S237"/>
    <mergeCell ref="P228:Q228"/>
    <mergeCell ref="R228:S228"/>
    <mergeCell ref="P229:Q229"/>
    <mergeCell ref="R229:S229"/>
    <mergeCell ref="P230:Q230"/>
    <mergeCell ref="R230:S230"/>
    <mergeCell ref="P231:Q231"/>
    <mergeCell ref="R231:S231"/>
    <mergeCell ref="P232:Q232"/>
    <mergeCell ref="G78:H78"/>
    <mergeCell ref="C203:L203"/>
    <mergeCell ref="E243:L243"/>
    <mergeCell ref="E244:L244"/>
    <mergeCell ref="I21:K21"/>
    <mergeCell ref="H22:K22"/>
    <mergeCell ref="H102:K102"/>
    <mergeCell ref="H182:K182"/>
    <mergeCell ref="G238:H238"/>
    <mergeCell ref="C196:K196"/>
    <mergeCell ref="C197:K197"/>
    <mergeCell ref="C198:K198"/>
    <mergeCell ref="C199:K199"/>
    <mergeCell ref="C200:K200"/>
    <mergeCell ref="G185:I185"/>
    <mergeCell ref="C186:D186"/>
    <mergeCell ref="C187:D187"/>
    <mergeCell ref="C188:D188"/>
    <mergeCell ref="C191:K191"/>
    <mergeCell ref="C192:K192"/>
    <mergeCell ref="C193:K193"/>
    <mergeCell ref="C194:K194"/>
    <mergeCell ref="C195:K195"/>
    <mergeCell ref="C21:E21"/>
  </mergeCells>
  <dataValidations count="6">
    <dataValidation type="list" allowBlank="1" showInputMessage="1" showErrorMessage="1" sqref="L23 G182 L103 F48:F77 L183 F128:F157 G22 G102 F208:F237" xr:uid="{00000000-0002-0000-0700-000000000000}">
      <formula1>Entscheid</formula1>
    </dataValidation>
    <dataValidation type="list" allowBlank="1" showInputMessage="1" showErrorMessage="1" sqref="C26:D28 C106:D108 C186:D188" xr:uid="{00000000-0002-0000-0700-000001000000}">
      <formula1>Rollen</formula1>
    </dataValidation>
    <dataValidation type="list" allowBlank="1" showInputMessage="1" showErrorMessage="1" sqref="E48:E77 E128:E157 E208:E237" xr:uid="{00000000-0002-0000-0700-000002000000}">
      <formula1>Projektarten</formula1>
    </dataValidation>
    <dataValidation type="whole" operator="greaterThan" allowBlank="1" showInputMessage="1" showErrorMessage="1" error="Prière de ne remplir que des chiffres plus grand que 0 !" promptTitle="Investition" prompt="Les investissements comprennent la totalité des coûts, y compris les coûts de personnel." sqref="K47:L77 K127:L157 K207:L237" xr:uid="{00000000-0002-0000-0700-000003000000}">
      <formula1>0</formula1>
    </dataValidation>
    <dataValidation type="whole" operator="greaterThan" allowBlank="1" showInputMessage="1" showErrorMessage="1" error="Prière de ne remplir que des chiffres plus grand que 0 !" sqref="I47:J77 I207:J237 I127:J157 G18:H18 K26:K28 G98:H98 K106:K108 G178:H178 K186:K188" xr:uid="{00000000-0002-0000-0700-000004000000}">
      <formula1>0</formula1>
    </dataValidation>
    <dataValidation type="whole" allowBlank="1" showInputMessage="1" showErrorMessage="1" error="Veuillez entrer une valeur de 1 à 4, s.v.p. !" sqref="L31:L40 L111:L120 L191:L200" xr:uid="{00000000-0002-0000-0700-000006000000}">
      <formula1>1</formula1>
      <formula2>4</formula2>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et C
Demande de recertification
Expérience prouvée en management de programme&amp;R&amp;G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La date est en dehors de la période d'expérience à considérer!" prompt="Vous ne pouvez entrer que des dates à partir de la période mentionnée comme expérience (cf feuille 'Pers') !" xr:uid="{0BB0E8D3-84B0-4F96-91BF-D18E8BCCEC22}">
          <x14:formula1>
            <xm:f>Pers!$D$17</xm:f>
          </x14:formula1>
          <x14:formula2>
            <xm:f>Pers!$D$18</xm:f>
          </x14:formula2>
          <xm:sqref>G26:G28 G106:G108 G186:G188</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6BB2766B-8923-4A85-9C09-24A0DB981199}">
          <x14:formula1>
            <xm:f>Pers!$D$17</xm:f>
          </x14:formula1>
          <x14:formula2>
            <xm:f>Pers!$D$18</xm:f>
          </x14:formula2>
          <xm:sqref>I26:I28 I106:I108 I186:I188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S887"/>
  <sheetViews>
    <sheetView showGridLines="0" zoomScaleNormal="100" workbookViewId="0"/>
  </sheetViews>
  <sheetFormatPr baseColWidth="10" defaultColWidth="11.42578125" defaultRowHeight="11.25" x14ac:dyDescent="0.25"/>
  <cols>
    <col min="1" max="1" width="1.7109375" style="6" customWidth="1"/>
    <col min="2" max="2" width="3.7109375" style="6" customWidth="1"/>
    <col min="3" max="5" width="24.7109375" style="6" customWidth="1"/>
    <col min="6" max="6" width="7.7109375" style="6" customWidth="1"/>
    <col min="7" max="12" width="12.7109375" style="6" customWidth="1"/>
    <col min="13" max="13" width="1.7109375" style="7" customWidth="1"/>
    <col min="14" max="14" width="1.7109375" style="31" customWidth="1"/>
    <col min="15" max="19" width="6.7109375" style="27" hidden="1" customWidth="1"/>
    <col min="20" max="20" width="6.7109375" style="7" hidden="1" customWidth="1"/>
    <col min="21" max="38" width="6.7109375" style="6" hidden="1" customWidth="1"/>
    <col min="39" max="39" width="1.7109375" style="6" hidden="1" customWidth="1"/>
    <col min="40" max="41" width="8.7109375" style="6" hidden="1" customWidth="1"/>
    <col min="42" max="42" width="1.7109375" style="6" hidden="1" customWidth="1"/>
    <col min="43" max="43" width="12.7109375" style="6" hidden="1" customWidth="1"/>
    <col min="44" max="44" width="1.7109375" style="6" hidden="1" customWidth="1"/>
    <col min="45" max="45" width="11.42578125" style="6" hidden="1" customWidth="1"/>
    <col min="46" max="16384" width="11.42578125" style="6"/>
  </cols>
  <sheetData>
    <row r="1" spans="1:41" ht="9.9499999999999993" customHeight="1" x14ac:dyDescent="0.25">
      <c r="A1" s="11"/>
      <c r="B1" s="12"/>
      <c r="C1" s="12"/>
      <c r="D1" s="12"/>
      <c r="E1" s="12"/>
      <c r="F1" s="12"/>
      <c r="G1" s="12"/>
      <c r="H1" s="12"/>
      <c r="I1" s="12"/>
      <c r="J1" s="12"/>
      <c r="K1" s="12"/>
      <c r="L1" s="12"/>
      <c r="M1" s="13"/>
      <c r="O1" s="140"/>
      <c r="P1" s="140"/>
      <c r="Q1" s="140"/>
      <c r="R1" s="140"/>
      <c r="S1" s="140"/>
      <c r="T1" s="140"/>
    </row>
    <row r="2" spans="1:41" ht="18" customHeight="1" x14ac:dyDescent="0.25">
      <c r="A2" s="14"/>
      <c r="B2" s="16"/>
      <c r="C2" s="190" t="s">
        <v>787</v>
      </c>
      <c r="D2" s="16"/>
      <c r="E2" s="16"/>
      <c r="F2" s="16"/>
      <c r="G2" s="16"/>
      <c r="H2" s="16"/>
      <c r="I2" s="16"/>
      <c r="J2" s="16"/>
      <c r="K2" s="16"/>
      <c r="L2" s="16"/>
      <c r="M2" s="17"/>
      <c r="O2" s="141"/>
      <c r="P2" s="141"/>
      <c r="Q2" s="141"/>
      <c r="R2" s="141"/>
      <c r="S2" s="141"/>
    </row>
    <row r="3" spans="1:41" ht="9.9499999999999993" customHeight="1" x14ac:dyDescent="0.25">
      <c r="A3" s="14"/>
      <c r="B3" s="16"/>
      <c r="C3" s="16"/>
      <c r="D3" s="16"/>
      <c r="E3" s="16"/>
      <c r="F3" s="16"/>
      <c r="G3" s="16"/>
      <c r="H3" s="16"/>
      <c r="I3" s="16"/>
      <c r="J3" s="16"/>
      <c r="K3" s="16"/>
      <c r="L3" s="16"/>
      <c r="M3" s="17"/>
      <c r="O3" s="26"/>
      <c r="P3" s="26"/>
      <c r="Q3" s="26"/>
      <c r="R3" s="26"/>
      <c r="S3" s="26"/>
      <c r="T3" s="26"/>
    </row>
    <row r="4" spans="1:41" ht="18" customHeight="1" x14ac:dyDescent="0.25">
      <c r="A4" s="14"/>
      <c r="B4" s="16"/>
      <c r="C4" s="360" t="s">
        <v>1323</v>
      </c>
      <c r="D4" s="360"/>
      <c r="E4" s="360"/>
      <c r="F4" s="360"/>
      <c r="G4" s="360"/>
      <c r="H4" s="360"/>
      <c r="I4" s="360"/>
      <c r="J4" s="360"/>
      <c r="K4" s="360"/>
      <c r="L4" s="360"/>
      <c r="M4" s="17"/>
      <c r="O4" s="26"/>
      <c r="P4" s="26"/>
      <c r="Q4" s="26"/>
      <c r="R4" s="26"/>
      <c r="S4" s="26"/>
      <c r="T4" s="26"/>
    </row>
    <row r="5" spans="1:41" ht="9.9499999999999993" customHeight="1" x14ac:dyDescent="0.25">
      <c r="A5" s="19"/>
      <c r="B5" s="20"/>
      <c r="C5" s="20"/>
      <c r="D5" s="20"/>
      <c r="E5" s="20"/>
      <c r="F5" s="20"/>
      <c r="G5" s="20"/>
      <c r="H5" s="20"/>
      <c r="I5" s="20"/>
      <c r="J5" s="20"/>
      <c r="K5" s="20"/>
      <c r="L5" s="20"/>
      <c r="M5" s="21"/>
    </row>
    <row r="6" spans="1:41" ht="9.9499999999999993" customHeight="1" x14ac:dyDescent="0.25"/>
    <row r="7" spans="1:41" s="7" customFormat="1" ht="9.9499999999999993" customHeight="1" x14ac:dyDescent="0.25">
      <c r="A7" s="11"/>
      <c r="B7" s="12"/>
      <c r="C7" s="12"/>
      <c r="D7" s="12"/>
      <c r="E7" s="12"/>
      <c r="F7" s="12"/>
      <c r="G7" s="12"/>
      <c r="H7" s="12"/>
      <c r="I7" s="12"/>
      <c r="J7" s="12"/>
      <c r="K7" s="12"/>
      <c r="L7" s="12"/>
      <c r="M7" s="13"/>
      <c r="N7" s="31"/>
      <c r="O7" s="27"/>
      <c r="P7" s="27"/>
      <c r="Q7" s="27"/>
      <c r="R7" s="27"/>
      <c r="S7" s="27"/>
      <c r="U7" s="6"/>
      <c r="V7" s="6"/>
      <c r="W7" s="6"/>
      <c r="X7" s="6"/>
      <c r="Y7" s="6"/>
      <c r="Z7" s="6"/>
      <c r="AA7" s="6"/>
      <c r="AB7" s="6"/>
      <c r="AC7" s="6"/>
      <c r="AD7" s="6"/>
      <c r="AE7" s="6"/>
      <c r="AF7" s="6"/>
      <c r="AG7" s="6"/>
      <c r="AH7" s="6"/>
      <c r="AI7" s="6"/>
      <c r="AJ7" s="6"/>
      <c r="AK7" s="6"/>
      <c r="AL7" s="6"/>
      <c r="AM7" s="6"/>
      <c r="AN7" s="6"/>
      <c r="AO7" s="6"/>
    </row>
    <row r="8" spans="1:41" s="7" customFormat="1" ht="18" customHeight="1" x14ac:dyDescent="0.25">
      <c r="A8" s="14"/>
      <c r="B8" s="16"/>
      <c r="C8" s="15" t="s">
        <v>788</v>
      </c>
      <c r="D8" s="15"/>
      <c r="E8" s="354"/>
      <c r="F8" s="354"/>
      <c r="G8" s="354"/>
      <c r="H8" s="354"/>
      <c r="I8" s="354"/>
      <c r="J8" s="354"/>
      <c r="K8" s="354"/>
      <c r="L8" s="354"/>
      <c r="M8" s="17"/>
      <c r="N8" s="31"/>
      <c r="O8" s="27"/>
      <c r="P8" s="27"/>
      <c r="Q8" s="27"/>
      <c r="R8" s="27"/>
      <c r="S8" s="27"/>
      <c r="U8" s="6"/>
      <c r="V8" s="6"/>
      <c r="W8" s="6"/>
      <c r="X8" s="6"/>
      <c r="Y8" s="6"/>
      <c r="Z8" s="6"/>
      <c r="AA8" s="6"/>
      <c r="AB8" s="6"/>
      <c r="AC8" s="6"/>
      <c r="AD8" s="6"/>
      <c r="AE8" s="6"/>
      <c r="AF8" s="6"/>
      <c r="AG8" s="6"/>
      <c r="AH8" s="6"/>
      <c r="AI8" s="6"/>
      <c r="AJ8" s="6"/>
      <c r="AK8" s="6"/>
      <c r="AL8" s="6"/>
      <c r="AM8" s="6"/>
      <c r="AN8" s="6"/>
      <c r="AO8" s="6"/>
    </row>
    <row r="9" spans="1:41" s="7" customFormat="1" ht="18" customHeight="1" x14ac:dyDescent="0.25">
      <c r="A9" s="14"/>
      <c r="B9" s="16"/>
      <c r="C9" s="84" t="s">
        <v>789</v>
      </c>
      <c r="D9" s="84"/>
      <c r="E9" s="283"/>
      <c r="F9" s="283"/>
      <c r="G9" s="283"/>
      <c r="H9" s="283"/>
      <c r="I9" s="283"/>
      <c r="J9" s="283"/>
      <c r="K9" s="283"/>
      <c r="L9" s="283"/>
      <c r="M9" s="17"/>
      <c r="N9" s="31"/>
      <c r="O9" s="27"/>
      <c r="P9" s="27"/>
      <c r="Q9" s="27"/>
      <c r="R9" s="27"/>
      <c r="S9" s="27"/>
      <c r="U9" s="6"/>
      <c r="V9" s="6"/>
      <c r="W9" s="6"/>
      <c r="X9" s="6"/>
      <c r="Y9" s="6"/>
      <c r="Z9" s="6"/>
      <c r="AA9" s="6"/>
      <c r="AB9" s="6"/>
      <c r="AC9" s="6"/>
      <c r="AD9" s="6"/>
      <c r="AE9" s="6"/>
      <c r="AF9" s="6"/>
      <c r="AG9" s="6"/>
      <c r="AH9" s="6"/>
      <c r="AI9" s="6"/>
      <c r="AJ9" s="6"/>
      <c r="AK9" s="6"/>
      <c r="AL9" s="6"/>
      <c r="AM9" s="6"/>
      <c r="AN9" s="6"/>
      <c r="AO9" s="6"/>
    </row>
    <row r="10" spans="1:41" s="7" customFormat="1" ht="18" customHeight="1" x14ac:dyDescent="0.25">
      <c r="A10" s="14"/>
      <c r="B10" s="16"/>
      <c r="C10" s="84" t="s">
        <v>790</v>
      </c>
      <c r="D10" s="84"/>
      <c r="E10" s="283"/>
      <c r="F10" s="283"/>
      <c r="G10" s="283"/>
      <c r="H10" s="283"/>
      <c r="I10" s="283"/>
      <c r="J10" s="283"/>
      <c r="K10" s="283"/>
      <c r="L10" s="283"/>
      <c r="M10" s="17"/>
      <c r="N10" s="31"/>
      <c r="O10" s="27"/>
      <c r="P10" s="27"/>
      <c r="Q10" s="27"/>
      <c r="R10" s="27"/>
      <c r="S10" s="27"/>
      <c r="U10" s="6"/>
      <c r="V10" s="6"/>
      <c r="W10" s="6"/>
      <c r="X10" s="6"/>
      <c r="Y10" s="6"/>
      <c r="Z10" s="6"/>
      <c r="AA10" s="6"/>
      <c r="AB10" s="6"/>
      <c r="AC10" s="6"/>
      <c r="AD10" s="6"/>
      <c r="AE10" s="6"/>
      <c r="AF10" s="6"/>
      <c r="AG10" s="6"/>
      <c r="AH10" s="6"/>
      <c r="AI10" s="6"/>
      <c r="AJ10" s="6"/>
      <c r="AK10" s="6"/>
      <c r="AL10" s="6"/>
      <c r="AM10" s="6"/>
      <c r="AN10" s="6"/>
      <c r="AO10" s="6"/>
    </row>
    <row r="11" spans="1:41" s="7" customFormat="1" ht="60" customHeight="1" x14ac:dyDescent="0.25">
      <c r="A11" s="14"/>
      <c r="B11" s="16"/>
      <c r="C11" s="84" t="s">
        <v>791</v>
      </c>
      <c r="D11" s="84"/>
      <c r="E11" s="283"/>
      <c r="F11" s="283"/>
      <c r="G11" s="283"/>
      <c r="H11" s="283"/>
      <c r="I11" s="283"/>
      <c r="J11" s="283"/>
      <c r="K11" s="283"/>
      <c r="L11" s="283"/>
      <c r="M11" s="17"/>
      <c r="N11" s="31"/>
      <c r="O11" s="27"/>
      <c r="P11" s="27"/>
      <c r="Q11" s="27"/>
      <c r="R11" s="27"/>
      <c r="S11" s="27"/>
      <c r="U11" s="6"/>
      <c r="V11" s="6"/>
      <c r="W11" s="6"/>
      <c r="X11" s="6"/>
      <c r="Y11" s="6"/>
      <c r="Z11" s="6"/>
      <c r="AA11" s="6"/>
      <c r="AB11" s="6"/>
      <c r="AC11" s="6"/>
      <c r="AD11" s="6"/>
      <c r="AE11" s="6"/>
      <c r="AF11" s="6"/>
      <c r="AG11" s="6"/>
      <c r="AH11" s="6"/>
      <c r="AI11" s="6"/>
      <c r="AJ11" s="6"/>
      <c r="AK11" s="6"/>
      <c r="AL11" s="6"/>
      <c r="AM11" s="6"/>
      <c r="AN11" s="6"/>
      <c r="AO11" s="6"/>
    </row>
    <row r="12" spans="1:41" s="7" customFormat="1" ht="9.9499999999999993" customHeight="1" x14ac:dyDescent="0.25">
      <c r="A12" s="14"/>
      <c r="B12" s="16"/>
      <c r="C12" s="84"/>
      <c r="D12" s="84"/>
      <c r="E12" s="84"/>
      <c r="F12" s="84"/>
      <c r="G12" s="85"/>
      <c r="H12" s="85"/>
      <c r="I12" s="85"/>
      <c r="J12" s="85"/>
      <c r="K12" s="85"/>
      <c r="L12" s="85"/>
      <c r="M12" s="17"/>
      <c r="N12" s="31"/>
      <c r="O12" s="27"/>
      <c r="P12" s="27"/>
      <c r="Q12" s="27"/>
      <c r="R12" s="27"/>
      <c r="S12" s="27"/>
      <c r="U12" s="6"/>
      <c r="V12" s="6"/>
      <c r="W12" s="6"/>
      <c r="X12" s="6"/>
      <c r="Y12" s="6"/>
      <c r="Z12" s="6"/>
      <c r="AA12" s="6"/>
      <c r="AB12" s="6"/>
      <c r="AC12" s="6"/>
      <c r="AD12" s="6"/>
      <c r="AE12" s="6"/>
      <c r="AF12" s="6"/>
      <c r="AG12" s="6"/>
      <c r="AH12" s="6"/>
      <c r="AI12" s="6"/>
      <c r="AJ12" s="6"/>
      <c r="AK12" s="6"/>
      <c r="AL12" s="6"/>
      <c r="AM12" s="6"/>
      <c r="AN12" s="6"/>
      <c r="AO12" s="6"/>
    </row>
    <row r="13" spans="1:41" s="7" customFormat="1" ht="18" customHeight="1" x14ac:dyDescent="0.25">
      <c r="A13" s="14"/>
      <c r="B13" s="16"/>
      <c r="C13" s="15" t="s">
        <v>792</v>
      </c>
      <c r="D13" s="15"/>
      <c r="E13" s="15"/>
      <c r="F13" s="15"/>
      <c r="G13" s="157"/>
      <c r="H13" s="344" t="s">
        <v>780</v>
      </c>
      <c r="I13" s="344"/>
      <c r="J13" s="344"/>
      <c r="K13" s="43"/>
      <c r="L13" s="43" t="s">
        <v>325</v>
      </c>
      <c r="M13" s="17"/>
      <c r="N13" s="31"/>
      <c r="O13" s="27"/>
      <c r="P13" s="27"/>
      <c r="Q13" s="27"/>
      <c r="R13" s="27"/>
      <c r="S13" s="27"/>
      <c r="U13" s="6"/>
      <c r="V13" s="6"/>
      <c r="W13" s="6"/>
      <c r="X13" s="6"/>
      <c r="Y13" s="6"/>
      <c r="Z13" s="6"/>
      <c r="AD13" s="5"/>
      <c r="AE13" s="5"/>
      <c r="AF13" s="6"/>
      <c r="AG13" s="6"/>
      <c r="AH13" s="6"/>
      <c r="AI13" s="6"/>
      <c r="AJ13" s="6"/>
      <c r="AK13" s="6"/>
      <c r="AL13" s="6"/>
      <c r="AM13" s="6"/>
      <c r="AN13" s="6"/>
      <c r="AO13" s="6"/>
    </row>
    <row r="14" spans="1:41" s="7" customFormat="1" ht="18" customHeight="1" x14ac:dyDescent="0.25">
      <c r="A14" s="14"/>
      <c r="B14" s="16"/>
      <c r="C14" s="84" t="s">
        <v>793</v>
      </c>
      <c r="D14" s="154"/>
      <c r="E14" s="154"/>
      <c r="F14" s="154"/>
      <c r="G14" s="155" t="s">
        <v>345</v>
      </c>
      <c r="H14" s="121"/>
      <c r="I14" s="169" t="s">
        <v>346</v>
      </c>
      <c r="J14" s="121"/>
      <c r="K14" s="23"/>
      <c r="L14" s="153">
        <f>ROUND(((J14-H14)/30.4),0)</f>
        <v>0</v>
      </c>
      <c r="M14" s="17"/>
      <c r="N14" s="31"/>
      <c r="O14" s="27"/>
      <c r="P14" s="27"/>
      <c r="Q14" s="27"/>
      <c r="R14" s="125"/>
      <c r="S14" s="125"/>
      <c r="T14" s="126"/>
      <c r="U14" s="126"/>
      <c r="V14" s="126"/>
      <c r="W14" s="126"/>
      <c r="X14" s="126"/>
      <c r="Y14" s="126"/>
      <c r="Z14" s="126"/>
      <c r="AA14" s="126"/>
      <c r="AB14" s="126"/>
      <c r="AC14" s="126"/>
      <c r="AD14" s="127"/>
      <c r="AE14" s="127"/>
      <c r="AF14" s="126"/>
      <c r="AG14" s="126"/>
      <c r="AH14" s="126"/>
      <c r="AI14" s="126"/>
      <c r="AJ14" s="126"/>
      <c r="AK14" s="126"/>
      <c r="AL14" s="126"/>
      <c r="AM14" s="126"/>
      <c r="AN14" s="6"/>
      <c r="AO14" s="6"/>
    </row>
    <row r="15" spans="1:41" s="7" customFormat="1" ht="9.9499999999999993" customHeight="1" x14ac:dyDescent="0.25">
      <c r="A15" s="14"/>
      <c r="B15" s="16"/>
      <c r="C15" s="84"/>
      <c r="D15" s="154"/>
      <c r="E15" s="154"/>
      <c r="F15" s="154"/>
      <c r="G15" s="168"/>
      <c r="H15" s="160"/>
      <c r="I15" s="168"/>
      <c r="J15" s="85"/>
      <c r="K15" s="23"/>
      <c r="L15" s="23"/>
      <c r="M15" s="17"/>
      <c r="N15" s="31"/>
      <c r="O15" s="27"/>
      <c r="P15" s="27"/>
      <c r="Q15" s="27"/>
      <c r="R15" s="125"/>
      <c r="S15" s="125"/>
      <c r="T15" s="126"/>
      <c r="U15" s="126"/>
      <c r="V15" s="126"/>
      <c r="W15" s="126"/>
      <c r="X15" s="126"/>
      <c r="Y15" s="126"/>
      <c r="Z15" s="126"/>
      <c r="AA15" s="126"/>
      <c r="AB15" s="126"/>
      <c r="AC15" s="126"/>
      <c r="AD15" s="127"/>
      <c r="AE15" s="127"/>
      <c r="AF15" s="126"/>
      <c r="AG15" s="126"/>
      <c r="AH15" s="126"/>
      <c r="AI15" s="126"/>
      <c r="AJ15" s="126"/>
      <c r="AK15" s="126"/>
      <c r="AL15" s="126"/>
      <c r="AM15" s="126"/>
      <c r="AN15" s="6"/>
      <c r="AO15" s="6"/>
    </row>
    <row r="16" spans="1:41" s="7" customFormat="1" ht="18" customHeight="1" x14ac:dyDescent="0.25">
      <c r="A16" s="14"/>
      <c r="B16" s="16"/>
      <c r="C16" s="84"/>
      <c r="D16" s="154"/>
      <c r="E16" s="154"/>
      <c r="F16" s="154"/>
      <c r="G16" s="389" t="s">
        <v>374</v>
      </c>
      <c r="H16" s="390"/>
      <c r="I16" s="389" t="s">
        <v>370</v>
      </c>
      <c r="J16" s="390"/>
      <c r="K16" s="389" t="s">
        <v>386</v>
      </c>
      <c r="L16" s="390"/>
      <c r="M16" s="17"/>
      <c r="N16" s="31"/>
      <c r="O16" s="27"/>
      <c r="P16" s="27"/>
      <c r="Q16" s="27"/>
      <c r="R16" s="125"/>
      <c r="S16" s="125"/>
      <c r="T16" s="126"/>
      <c r="U16" s="126"/>
      <c r="V16" s="126"/>
      <c r="W16" s="126"/>
      <c r="X16" s="126"/>
      <c r="Y16" s="126"/>
      <c r="Z16" s="126"/>
      <c r="AA16" s="126"/>
      <c r="AB16" s="126"/>
      <c r="AC16" s="126"/>
      <c r="AD16" s="127"/>
      <c r="AE16" s="127"/>
      <c r="AF16" s="126"/>
      <c r="AG16" s="126"/>
      <c r="AH16" s="126"/>
      <c r="AI16" s="126"/>
      <c r="AJ16" s="126"/>
      <c r="AK16" s="126"/>
      <c r="AL16" s="126"/>
      <c r="AM16" s="126"/>
      <c r="AN16" s="6"/>
      <c r="AO16" s="6"/>
    </row>
    <row r="17" spans="1:45" s="7" customFormat="1" ht="18" customHeight="1" x14ac:dyDescent="0.25">
      <c r="A17" s="14"/>
      <c r="B17" s="16"/>
      <c r="C17" s="84"/>
      <c r="D17" s="154"/>
      <c r="E17" s="154"/>
      <c r="F17" s="154"/>
      <c r="G17" s="219" t="s">
        <v>372</v>
      </c>
      <c r="H17" s="219" t="s">
        <v>373</v>
      </c>
      <c r="I17" s="219" t="s">
        <v>371</v>
      </c>
      <c r="J17" s="219" t="s">
        <v>1201</v>
      </c>
      <c r="K17" s="219" t="s">
        <v>387</v>
      </c>
      <c r="L17" s="219" t="s">
        <v>1201</v>
      </c>
      <c r="M17" s="17"/>
      <c r="N17" s="31"/>
      <c r="O17" s="27"/>
      <c r="P17" s="27"/>
      <c r="Q17" s="27"/>
      <c r="R17" s="125"/>
      <c r="S17" s="125"/>
      <c r="T17" s="126"/>
      <c r="U17" s="126"/>
      <c r="V17" s="126"/>
      <c r="W17" s="126"/>
      <c r="X17" s="126"/>
      <c r="Y17" s="126"/>
      <c r="Z17" s="126"/>
      <c r="AA17" s="126"/>
      <c r="AB17" s="126"/>
      <c r="AC17" s="126"/>
      <c r="AD17" s="127"/>
      <c r="AE17" s="127"/>
      <c r="AF17" s="126"/>
      <c r="AG17" s="126"/>
      <c r="AH17" s="126"/>
      <c r="AI17" s="126"/>
      <c r="AJ17" s="126"/>
      <c r="AK17" s="126"/>
      <c r="AL17" s="126"/>
      <c r="AM17" s="126"/>
      <c r="AN17" s="6"/>
      <c r="AO17" s="6"/>
    </row>
    <row r="18" spans="1:45" s="7" customFormat="1" ht="18" customHeight="1" x14ac:dyDescent="0.25">
      <c r="A18" s="14"/>
      <c r="B18" s="16"/>
      <c r="C18" s="293" t="s">
        <v>794</v>
      </c>
      <c r="D18" s="293"/>
      <c r="E18" s="293"/>
      <c r="F18" s="154"/>
      <c r="G18" s="25"/>
      <c r="H18" s="25"/>
      <c r="I18" s="153">
        <f>I78</f>
        <v>0</v>
      </c>
      <c r="J18" s="153">
        <f>J78</f>
        <v>0</v>
      </c>
      <c r="K18" s="153">
        <f>K78</f>
        <v>0</v>
      </c>
      <c r="L18" s="153">
        <f>L78</f>
        <v>0</v>
      </c>
      <c r="M18" s="17"/>
      <c r="N18" s="31"/>
      <c r="O18" s="340" t="s">
        <v>249</v>
      </c>
      <c r="P18" s="341"/>
      <c r="Q18" s="340" t="s">
        <v>250</v>
      </c>
      <c r="R18" s="341"/>
      <c r="S18" s="340" t="s">
        <v>8</v>
      </c>
      <c r="T18" s="341"/>
      <c r="U18" s="308" t="s">
        <v>263</v>
      </c>
      <c r="V18" s="308"/>
      <c r="W18" s="126"/>
      <c r="X18" s="126"/>
      <c r="Y18" s="126"/>
      <c r="Z18" s="126"/>
      <c r="AA18" s="126"/>
      <c r="AB18" s="126"/>
      <c r="AC18" s="126"/>
      <c r="AD18" s="127"/>
      <c r="AE18" s="127"/>
      <c r="AF18" s="126"/>
      <c r="AG18" s="126"/>
      <c r="AH18" s="126"/>
      <c r="AI18" s="126"/>
      <c r="AJ18" s="126"/>
      <c r="AK18" s="126"/>
      <c r="AL18" s="126"/>
      <c r="AM18" s="126"/>
      <c r="AN18" s="6"/>
      <c r="AO18" s="6"/>
    </row>
    <row r="19" spans="1:45" s="7" customFormat="1" ht="18" customHeight="1" x14ac:dyDescent="0.25">
      <c r="A19" s="14"/>
      <c r="B19" s="16"/>
      <c r="C19" s="293" t="s">
        <v>392</v>
      </c>
      <c r="D19" s="293"/>
      <c r="E19" s="293"/>
      <c r="F19" s="154"/>
      <c r="G19" s="168"/>
      <c r="H19" s="43"/>
      <c r="I19" s="168"/>
      <c r="J19" s="43"/>
      <c r="K19" s="153">
        <f>IF(U19=0,0,(K18/S19)*12)</f>
        <v>0</v>
      </c>
      <c r="L19" s="153">
        <f>IF(U19=0,0,(L18/S19)*12)</f>
        <v>0</v>
      </c>
      <c r="M19" s="17"/>
      <c r="N19" s="31"/>
      <c r="O19" s="387">
        <f>MIN(G47:G77)</f>
        <v>0</v>
      </c>
      <c r="P19" s="388"/>
      <c r="Q19" s="387">
        <f>MAX(H47:H77)</f>
        <v>0</v>
      </c>
      <c r="R19" s="388"/>
      <c r="S19" s="356">
        <f>DATEDIF(O19,Q19,"m")+1</f>
        <v>1</v>
      </c>
      <c r="T19" s="357"/>
      <c r="U19" s="308">
        <f>COUNTA(G47:G77)</f>
        <v>0</v>
      </c>
      <c r="V19" s="308"/>
      <c r="W19" s="126"/>
      <c r="X19" s="126"/>
      <c r="Y19" s="126"/>
      <c r="Z19" s="126"/>
      <c r="AA19" s="126"/>
      <c r="AB19" s="126"/>
      <c r="AC19" s="126"/>
      <c r="AD19" s="127"/>
      <c r="AE19" s="127"/>
      <c r="AF19" s="126"/>
      <c r="AG19" s="126"/>
      <c r="AH19" s="126"/>
      <c r="AI19" s="126"/>
      <c r="AJ19" s="126"/>
      <c r="AK19" s="126"/>
      <c r="AL19" s="126"/>
      <c r="AM19" s="126"/>
      <c r="AN19" s="6"/>
      <c r="AO19" s="6"/>
    </row>
    <row r="20" spans="1:45" s="7" customFormat="1" ht="9.9499999999999993" customHeight="1" x14ac:dyDescent="0.25">
      <c r="A20" s="14"/>
      <c r="B20" s="16"/>
      <c r="C20" s="154"/>
      <c r="D20" s="154"/>
      <c r="E20" s="154"/>
      <c r="F20" s="154"/>
      <c r="G20" s="154"/>
      <c r="H20" s="154"/>
      <c r="I20" s="154"/>
      <c r="J20" s="154"/>
      <c r="K20" s="154"/>
      <c r="L20" s="154"/>
      <c r="M20" s="17"/>
      <c r="N20" s="31"/>
      <c r="O20" s="27"/>
      <c r="P20" s="27"/>
      <c r="Q20" s="27"/>
      <c r="R20" s="27"/>
      <c r="S20" s="27"/>
      <c r="U20" s="6"/>
      <c r="V20" s="6"/>
      <c r="W20" s="6"/>
      <c r="X20" s="6"/>
      <c r="Y20" s="6"/>
      <c r="Z20" s="6"/>
      <c r="AD20" s="5"/>
      <c r="AE20" s="5"/>
      <c r="AF20" s="6"/>
      <c r="AG20" s="6"/>
      <c r="AH20" s="6"/>
      <c r="AI20" s="6"/>
      <c r="AJ20" s="6"/>
      <c r="AK20" s="6"/>
      <c r="AL20" s="6"/>
      <c r="AM20" s="6"/>
      <c r="AN20" s="6"/>
      <c r="AO20" s="6"/>
    </row>
    <row r="21" spans="1:45" s="7" customFormat="1" ht="18" customHeight="1" x14ac:dyDescent="0.25">
      <c r="A21" s="14"/>
      <c r="B21" s="16"/>
      <c r="C21" s="84" t="s">
        <v>785</v>
      </c>
      <c r="D21" s="154"/>
      <c r="E21" s="154"/>
      <c r="F21" s="154"/>
      <c r="G21" s="154"/>
      <c r="H21" s="154"/>
      <c r="I21" s="303"/>
      <c r="J21" s="303"/>
      <c r="K21" s="304"/>
      <c r="L21" s="153">
        <f>SUMPRODUCT((E48:E77&lt;&gt;"")/COUNTIF(E48:E77,E48:E77&amp;""))</f>
        <v>0</v>
      </c>
      <c r="M21" s="17"/>
      <c r="N21" s="31"/>
      <c r="O21" s="27"/>
      <c r="P21" s="27"/>
      <c r="Q21" s="27"/>
      <c r="R21" s="27"/>
      <c r="S21" s="27"/>
      <c r="U21" s="6"/>
      <c r="V21" s="6"/>
      <c r="W21" s="6"/>
      <c r="X21" s="6"/>
      <c r="Y21" s="6"/>
      <c r="Z21" s="6"/>
      <c r="AD21" s="5"/>
      <c r="AE21" s="5"/>
      <c r="AF21" s="6"/>
      <c r="AG21" s="6"/>
      <c r="AH21" s="6"/>
      <c r="AI21" s="6"/>
      <c r="AJ21" s="6"/>
      <c r="AK21" s="6"/>
      <c r="AL21" s="6"/>
      <c r="AM21" s="6"/>
      <c r="AN21" s="6"/>
      <c r="AO21" s="6"/>
    </row>
    <row r="22" spans="1:45" s="7" customFormat="1" ht="18" customHeight="1" x14ac:dyDescent="0.25">
      <c r="A22" s="14"/>
      <c r="B22" s="16"/>
      <c r="C22" s="293" t="s">
        <v>795</v>
      </c>
      <c r="D22" s="293"/>
      <c r="E22" s="293"/>
      <c r="F22" s="84"/>
      <c r="G22" s="170"/>
      <c r="H22" s="335" t="s">
        <v>376</v>
      </c>
      <c r="I22" s="303"/>
      <c r="J22" s="303"/>
      <c r="K22" s="304"/>
      <c r="L22" s="153">
        <f>F78</f>
        <v>0</v>
      </c>
      <c r="M22" s="17"/>
      <c r="N22" s="31"/>
      <c r="O22" s="340" t="s">
        <v>62</v>
      </c>
      <c r="P22" s="386"/>
      <c r="Q22" s="386"/>
      <c r="R22" s="341"/>
      <c r="S22" s="340" t="s">
        <v>69</v>
      </c>
      <c r="T22" s="386"/>
      <c r="U22" s="386"/>
      <c r="V22" s="341"/>
      <c r="W22" s="340" t="s">
        <v>63</v>
      </c>
      <c r="X22" s="386"/>
      <c r="Y22" s="386"/>
      <c r="Z22" s="341"/>
      <c r="AA22" s="340" t="s">
        <v>64</v>
      </c>
      <c r="AB22" s="386"/>
      <c r="AC22" s="386"/>
      <c r="AD22" s="341"/>
      <c r="AE22" s="308" t="s">
        <v>61</v>
      </c>
      <c r="AF22" s="308"/>
      <c r="AG22" s="308"/>
      <c r="AH22" s="308"/>
      <c r="AI22" s="340" t="s">
        <v>65</v>
      </c>
      <c r="AJ22" s="386"/>
      <c r="AK22" s="386"/>
      <c r="AL22" s="341"/>
      <c r="AM22" s="134"/>
      <c r="AN22" s="308" t="s">
        <v>44</v>
      </c>
      <c r="AO22" s="308"/>
      <c r="AQ22" s="362" t="s">
        <v>255</v>
      </c>
      <c r="AS22" s="362" t="s">
        <v>256</v>
      </c>
    </row>
    <row r="23" spans="1:45" s="7" customFormat="1" ht="18" customHeight="1" x14ac:dyDescent="0.25">
      <c r="A23" s="14"/>
      <c r="B23" s="16"/>
      <c r="C23" s="293" t="s">
        <v>1325</v>
      </c>
      <c r="D23" s="293"/>
      <c r="E23" s="293"/>
      <c r="F23" s="293"/>
      <c r="G23" s="84"/>
      <c r="H23" s="84"/>
      <c r="I23" s="84"/>
      <c r="J23" s="84"/>
      <c r="K23" s="84"/>
      <c r="L23" s="25"/>
      <c r="M23" s="17"/>
      <c r="N23" s="31"/>
      <c r="O23" s="336" t="s">
        <v>6</v>
      </c>
      <c r="P23" s="336"/>
      <c r="Q23" s="336" t="s">
        <v>5</v>
      </c>
      <c r="R23" s="336"/>
      <c r="S23" s="308" t="s">
        <v>6</v>
      </c>
      <c r="T23" s="308"/>
      <c r="U23" s="308" t="s">
        <v>5</v>
      </c>
      <c r="V23" s="308"/>
      <c r="W23" s="308" t="s">
        <v>6</v>
      </c>
      <c r="X23" s="308"/>
      <c r="Y23" s="308" t="s">
        <v>5</v>
      </c>
      <c r="Z23" s="308"/>
      <c r="AA23" s="308" t="s">
        <v>6</v>
      </c>
      <c r="AB23" s="308"/>
      <c r="AC23" s="384" t="s">
        <v>5</v>
      </c>
      <c r="AD23" s="385"/>
      <c r="AE23" s="308" t="s">
        <v>6</v>
      </c>
      <c r="AF23" s="308"/>
      <c r="AG23" s="308" t="s">
        <v>5</v>
      </c>
      <c r="AH23" s="308"/>
      <c r="AI23" s="308" t="s">
        <v>6</v>
      </c>
      <c r="AJ23" s="308"/>
      <c r="AK23" s="308" t="s">
        <v>5</v>
      </c>
      <c r="AL23" s="308"/>
      <c r="AM23" s="134"/>
      <c r="AN23" s="159" t="s">
        <v>6</v>
      </c>
      <c r="AO23" s="159" t="s">
        <v>5</v>
      </c>
      <c r="AQ23" s="363"/>
      <c r="AS23" s="363"/>
    </row>
    <row r="24" spans="1:45" s="7" customFormat="1" ht="9.9499999999999993" customHeight="1" x14ac:dyDescent="0.25">
      <c r="A24" s="14"/>
      <c r="B24" s="16"/>
      <c r="C24" s="16"/>
      <c r="D24" s="16"/>
      <c r="E24" s="16"/>
      <c r="F24" s="16"/>
      <c r="G24" s="16"/>
      <c r="H24" s="16"/>
      <c r="I24" s="16"/>
      <c r="J24" s="16"/>
      <c r="K24" s="16"/>
      <c r="L24" s="16"/>
      <c r="M24" s="17"/>
      <c r="N24" s="31"/>
      <c r="O24" s="27"/>
      <c r="P24" s="27"/>
      <c r="Q24" s="27"/>
      <c r="R24" s="27"/>
      <c r="S24" s="27"/>
      <c r="AD24" s="131"/>
      <c r="AE24" s="131"/>
      <c r="AN24" s="6"/>
    </row>
    <row r="25" spans="1:45" s="7" customFormat="1" ht="18" customHeight="1" x14ac:dyDescent="0.25">
      <c r="A25" s="14"/>
      <c r="B25" s="16"/>
      <c r="C25" s="15" t="s">
        <v>797</v>
      </c>
      <c r="D25" s="15"/>
      <c r="E25" s="15"/>
      <c r="F25" s="15"/>
      <c r="G25" s="344" t="s">
        <v>780</v>
      </c>
      <c r="H25" s="344"/>
      <c r="I25" s="344"/>
      <c r="J25" s="16"/>
      <c r="K25" s="24" t="s">
        <v>347</v>
      </c>
      <c r="L25" s="22" t="s">
        <v>348</v>
      </c>
      <c r="M25" s="17"/>
      <c r="N25" s="31"/>
      <c r="O25" s="119"/>
      <c r="P25" s="119"/>
      <c r="Q25" s="119"/>
      <c r="R25" s="119"/>
      <c r="S25" s="119"/>
      <c r="T25" s="31"/>
      <c r="U25" s="132"/>
      <c r="V25" s="132"/>
      <c r="W25" s="132"/>
      <c r="X25" s="132"/>
      <c r="Y25" s="132"/>
      <c r="Z25" s="132"/>
      <c r="AA25" s="31"/>
      <c r="AB25" s="31"/>
      <c r="AC25" s="31"/>
      <c r="AD25" s="133"/>
      <c r="AE25" s="133"/>
      <c r="AF25" s="31"/>
      <c r="AG25" s="31"/>
      <c r="AH25" s="31"/>
      <c r="AI25" s="31"/>
      <c r="AJ25" s="31"/>
      <c r="AK25" s="31"/>
      <c r="AL25" s="31"/>
      <c r="AN25" s="6"/>
    </row>
    <row r="26" spans="1:45" s="7" customFormat="1" ht="18" customHeight="1" x14ac:dyDescent="0.25">
      <c r="A26" s="14"/>
      <c r="B26" s="166"/>
      <c r="C26" s="370"/>
      <c r="D26" s="371"/>
      <c r="E26" s="154"/>
      <c r="F26" s="154" t="s">
        <v>345</v>
      </c>
      <c r="G26" s="121"/>
      <c r="H26" s="161" t="s">
        <v>346</v>
      </c>
      <c r="I26" s="121"/>
      <c r="J26" s="161"/>
      <c r="K26" s="25"/>
      <c r="L26" s="153" t="str">
        <f>IFERROR(ROUND(K26/((I26-G26)/30.4),0),"")</f>
        <v/>
      </c>
      <c r="M26" s="17"/>
      <c r="N26" s="31"/>
      <c r="O26" s="130">
        <f>((($L19-$O$251)/($O$250-$O$251))*0.5+1)</f>
        <v>0.25</v>
      </c>
      <c r="P26" s="136">
        <f>IF($O26&gt;1.5,1.5,IF($O26&lt;0.5,0,$O26))</f>
        <v>0</v>
      </c>
      <c r="Q26" s="130">
        <f>((($L19-$Q$251)/($Q$250-$Q$251))*0.5+1)</f>
        <v>0</v>
      </c>
      <c r="R26" s="136">
        <f>IF($Q26&gt;1.5,1.5,IF($Q26&lt;0.5,0,$Q26))</f>
        <v>0</v>
      </c>
      <c r="S26" s="130">
        <f>((($K26-$S$251)/($S$250-$S$251))*0.5+1)</f>
        <v>-0.75</v>
      </c>
      <c r="T26" s="136">
        <f>IF($S26&gt;1.5,1.5,IF($S26&lt;0.5,0,$S26))</f>
        <v>0</v>
      </c>
      <c r="U26" s="130">
        <f>((($K26-$U$251)/($U$250-$U$251))*0.5+1)</f>
        <v>-1.4</v>
      </c>
      <c r="V26" s="136">
        <f>IF($U26&gt;1.5,1.5,IF($U26&lt;0.5,0,$U26))</f>
        <v>0</v>
      </c>
      <c r="W26" s="130">
        <f>((($G18-$W$251)/($W$250-$W$251))*0.5+1)</f>
        <v>0.25</v>
      </c>
      <c r="X26" s="136">
        <f>IF($W26&gt;1.5,1.5,IF($W26&lt;0.5,0,$W26))</f>
        <v>0</v>
      </c>
      <c r="Y26" s="130">
        <f>((($G18-$Y$251)/($Y$250-$Y$251))*0.5+1)</f>
        <v>0.125</v>
      </c>
      <c r="Z26" s="136">
        <f>IF($Y26&gt;1.5,1.5,IF($Y26&lt;0.5,0,$Y26))</f>
        <v>0</v>
      </c>
      <c r="AA26" s="130">
        <f>((($H18-$AA$251)/($AA$250-$AA$251))*0.5+1)</f>
        <v>0</v>
      </c>
      <c r="AB26" s="136">
        <f>IF($AA26&gt;1.5,1.5,IF($AA26&lt;0.5,0,$AA26))</f>
        <v>0</v>
      </c>
      <c r="AC26" s="130">
        <f>((($H18-$AC$251)/($AC$250-$AC$251))*0.5+1)</f>
        <v>-0.5</v>
      </c>
      <c r="AD26" s="136">
        <f>IF($AC26&gt;1.5,1.5,IF($AC26&lt;0.5,0,$AC26))</f>
        <v>0</v>
      </c>
      <c r="AE26" s="130">
        <f>((($L21-$AE$251)/($AE$250-$AE$251))*0.5+1)</f>
        <v>0</v>
      </c>
      <c r="AF26" s="136">
        <f>IF($AE26&gt;1.5,1.5,IF($AE26&lt;0.5,0,$AE26))</f>
        <v>0</v>
      </c>
      <c r="AG26" s="130">
        <f>((($L21-$AF$251)/($AF$250-$AF$251))*0.5+1)</f>
        <v>-0.5</v>
      </c>
      <c r="AH26" s="136">
        <f>IF($AG26&gt;1.5,1.5,IF($AG26&lt;0.5,0,$AG26))</f>
        <v>0</v>
      </c>
      <c r="AI26" s="130">
        <f>((($T47-$AG$251)/($AG$250-$AG$251))*0.5+1)</f>
        <v>0.16666666666666663</v>
      </c>
      <c r="AJ26" s="136">
        <f>IF($AI26&gt;1.5,1.5,IF($AI26&lt;0.5,0,$AI26))</f>
        <v>0</v>
      </c>
      <c r="AK26" s="130">
        <f>((($V47-$AI$251)/($AI$250-$AI$251))*0.5+1)</f>
        <v>0</v>
      </c>
      <c r="AL26" s="136">
        <f>IF($AK26&gt;1.5,1.5,IF($AK26&lt;0.5,0,$AK26))</f>
        <v>0</v>
      </c>
      <c r="AM26" s="135"/>
      <c r="AN26" s="137">
        <f>IF(AND($C26="Manager de portefeuille",PRODUCT(P26,T26,X26,AB26,AF26,AJ26)&gt;=1,$L$30&gt;=$AO$250),1,0)</f>
        <v>0</v>
      </c>
      <c r="AO26" s="137">
        <f>IF(AND($C26="Manager de portefeuille",PRODUCT(R26,V26,Z26,AD26,AH26,AL26)&gt;=1,$L$30&gt;=$AO$249),1,0)</f>
        <v>0</v>
      </c>
      <c r="AQ26" s="159">
        <f>IF(AND(OR(J18&gt;=O$257,L18&gt;=Q$257),K26&gt;=S$257,G18+H18&gt;=U$257,AS26&gt;=W$257,L30&gt;=Y$257,R47&gt;=AA$257),1,0)</f>
        <v>0</v>
      </c>
      <c r="AS26" s="147">
        <f>IF(I26="",0,DATEDIF(G26,I26,"m")+1)</f>
        <v>0</v>
      </c>
    </row>
    <row r="27" spans="1:45" s="7" customFormat="1" ht="18" customHeight="1" x14ac:dyDescent="0.25">
      <c r="A27" s="14"/>
      <c r="B27" s="166"/>
      <c r="C27" s="370"/>
      <c r="D27" s="371"/>
      <c r="E27" s="154"/>
      <c r="F27" s="154" t="s">
        <v>345</v>
      </c>
      <c r="G27" s="121"/>
      <c r="H27" s="161" t="s">
        <v>346</v>
      </c>
      <c r="I27" s="121"/>
      <c r="J27" s="161"/>
      <c r="K27" s="25"/>
      <c r="L27" s="153" t="str">
        <f t="shared" ref="L27:L28" si="0">IFERROR(ROUND(K27/((I27-G27)/30.4),0),"")</f>
        <v/>
      </c>
      <c r="M27" s="17"/>
      <c r="N27" s="31"/>
      <c r="O27" s="130">
        <f>((($L19-$O$251)/($O$250-$O$251))*0.5+1)</f>
        <v>0.25</v>
      </c>
      <c r="P27" s="136">
        <f t="shared" ref="P27:P28" si="1">IF($O27&gt;1.5,1.5,IF($O27&lt;0.5,0,$O27))</f>
        <v>0</v>
      </c>
      <c r="Q27" s="130">
        <f>((($L19-$Q$251)/($Q$250-$Q$251))*0.5+1)</f>
        <v>0</v>
      </c>
      <c r="R27" s="136">
        <f t="shared" ref="R27:R28" si="2">IF($Q27&gt;1.5,1.5,IF($Q27&lt;0.5,0,$Q27))</f>
        <v>0</v>
      </c>
      <c r="S27" s="130">
        <f>((($K27-$S$251)/($S$250-$S$251))*0.5+1)</f>
        <v>-0.75</v>
      </c>
      <c r="T27" s="136">
        <f t="shared" ref="T27:T28" si="3">IF($S27&gt;1.5,1.5,IF($S27&lt;0.5,0,$S27))</f>
        <v>0</v>
      </c>
      <c r="U27" s="130">
        <f>((($K27-$U$251)/($U$250-$U$251))*0.5+1)</f>
        <v>-1.4</v>
      </c>
      <c r="V27" s="136">
        <f t="shared" ref="V27:V28" si="4">IF($U27&gt;1.5,1.5,IF($U27&lt;0.5,0,$U27))</f>
        <v>0</v>
      </c>
      <c r="W27" s="130">
        <f>((($G18-$W$251)/($W$250-$W$251))*0.5+1)</f>
        <v>0.25</v>
      </c>
      <c r="X27" s="136">
        <f t="shared" ref="X27:X28" si="5">IF($W27&gt;1.5,1.5,IF($W27&lt;0.5,0,$W27))</f>
        <v>0</v>
      </c>
      <c r="Y27" s="130">
        <f>((($G18-$Y$251)/($Y$250-$Y$251))*0.5+1)</f>
        <v>0.125</v>
      </c>
      <c r="Z27" s="136">
        <f t="shared" ref="Z27:Z28" si="6">IF($Y27&gt;1.5,1.5,IF($Y27&lt;0.5,0,$Y27))</f>
        <v>0</v>
      </c>
      <c r="AA27" s="130">
        <f>((($H18-$AA$251)/($AA$250-$AA$251))*0.5+1)</f>
        <v>0</v>
      </c>
      <c r="AB27" s="136">
        <f t="shared" ref="AB27:AB28" si="7">IF($AA27&gt;1.5,1.5,IF($AA27&lt;0.5,0,$AA27))</f>
        <v>0</v>
      </c>
      <c r="AC27" s="130">
        <f>((($H18-$AC$251)/($AC$250-$AC$251))*0.5+1)</f>
        <v>-0.5</v>
      </c>
      <c r="AD27" s="136">
        <f t="shared" ref="AD27:AD28" si="8">IF($AC27&gt;1.5,1.5,IF($AC27&lt;0.5,0,$AC27))</f>
        <v>0</v>
      </c>
      <c r="AE27" s="130">
        <f>((($L21-$AE$251)/($AE$250-$AE$251))*0.5+1)</f>
        <v>0</v>
      </c>
      <c r="AF27" s="136">
        <f t="shared" ref="AF27:AF28" si="9">IF($AE27&gt;1.5,1.5,IF($AE27&lt;0.5,0,$AE27))</f>
        <v>0</v>
      </c>
      <c r="AG27" s="130">
        <f>((($L21-$AF$251)/($AF$250-$AF$251))*0.5+1)</f>
        <v>-0.5</v>
      </c>
      <c r="AH27" s="136">
        <f>IF($AG27&gt;1.5,1.5,IF($AG27&lt;0.5,0,$AG27))</f>
        <v>0</v>
      </c>
      <c r="AI27" s="130">
        <f>((($T47-$AG$251)/($AG$250-$AG$251))*0.5+1)</f>
        <v>0.16666666666666663</v>
      </c>
      <c r="AJ27" s="136">
        <f>IF($AI27&gt;1.5,1.5,IF($AI27&lt;0.5,0,$AI27))</f>
        <v>0</v>
      </c>
      <c r="AK27" s="130">
        <f>((($V47-$AI$251)/($AI$250-$AI$251))*0.5+1)</f>
        <v>0</v>
      </c>
      <c r="AL27" s="136">
        <f>IF($AK27&gt;1.5,1.5,IF($AK27&lt;0.5,0,$AK27))</f>
        <v>0</v>
      </c>
      <c r="AM27" s="135"/>
      <c r="AN27" s="137">
        <f>IF(AND($C27="Manager de portefeuille",PRODUCT(P27,T27,X27,AB27,AF27,AJ27)&gt;=1,$L$30&gt;=$AO$250),1,0)</f>
        <v>0</v>
      </c>
      <c r="AO27" s="137">
        <f>IF(AND($C27="Manager de portefeuille",PRODUCT(R27,V27,Z27,AD27,AH27,AL27)&gt;=1,$L$30&gt;=$AO$249),1,0)</f>
        <v>0</v>
      </c>
      <c r="AQ27" s="159">
        <f>IF(AND(OR(J18&gt;=O$257,L18&gt;=Q$257),K27&gt;=S$257,G18+H18&gt;=U$257,AS27&gt;=W$257,L30&gt;=Y$257,R47&gt;=AA$257),1,0)</f>
        <v>0</v>
      </c>
      <c r="AS27" s="147">
        <f t="shared" ref="AS27:AS28" si="10">IF(I27="",0,DATEDIF(G27,I27,"m")+1)</f>
        <v>0</v>
      </c>
    </row>
    <row r="28" spans="1:45" s="7" customFormat="1" ht="18" customHeight="1" x14ac:dyDescent="0.25">
      <c r="A28" s="14"/>
      <c r="B28" s="166"/>
      <c r="C28" s="372"/>
      <c r="D28" s="372"/>
      <c r="E28" s="154"/>
      <c r="F28" s="154" t="s">
        <v>345</v>
      </c>
      <c r="G28" s="121"/>
      <c r="H28" s="161" t="s">
        <v>346</v>
      </c>
      <c r="I28" s="121"/>
      <c r="J28" s="161"/>
      <c r="K28" s="25"/>
      <c r="L28" s="153" t="str">
        <f t="shared" si="0"/>
        <v/>
      </c>
      <c r="M28" s="17"/>
      <c r="N28" s="31"/>
      <c r="O28" s="130">
        <f>((($L19-$O$251)/($O$250-$O$251))*0.5+1)</f>
        <v>0.25</v>
      </c>
      <c r="P28" s="136">
        <f t="shared" si="1"/>
        <v>0</v>
      </c>
      <c r="Q28" s="130">
        <f>((($L19-$Q$251)/($Q$250-$Q$251))*0.5+1)</f>
        <v>0</v>
      </c>
      <c r="R28" s="136">
        <f t="shared" si="2"/>
        <v>0</v>
      </c>
      <c r="S28" s="130">
        <f>((($K28-$S$251)/($S$250-$S$251))*0.5+1)</f>
        <v>-0.75</v>
      </c>
      <c r="T28" s="136">
        <f t="shared" si="3"/>
        <v>0</v>
      </c>
      <c r="U28" s="130">
        <f>((($K28-$U$251)/($U$250-$U$251))*0.5+1)</f>
        <v>-1.4</v>
      </c>
      <c r="V28" s="136">
        <f t="shared" si="4"/>
        <v>0</v>
      </c>
      <c r="W28" s="130">
        <f>((($G18-$W$251)/($W$250-$W$251))*0.5+1)</f>
        <v>0.25</v>
      </c>
      <c r="X28" s="136">
        <f t="shared" si="5"/>
        <v>0</v>
      </c>
      <c r="Y28" s="130">
        <f>((($G18-$Y$251)/($Y$250-$Y$251))*0.5+1)</f>
        <v>0.125</v>
      </c>
      <c r="Z28" s="136">
        <f t="shared" si="6"/>
        <v>0</v>
      </c>
      <c r="AA28" s="130">
        <f>((($H18-$AA$251)/($AA$250-$AA$251))*0.5+1)</f>
        <v>0</v>
      </c>
      <c r="AB28" s="136">
        <f t="shared" si="7"/>
        <v>0</v>
      </c>
      <c r="AC28" s="130">
        <f>((($H18-$AC$251)/($AC$250-$AC$251))*0.5+1)</f>
        <v>-0.5</v>
      </c>
      <c r="AD28" s="136">
        <f t="shared" si="8"/>
        <v>0</v>
      </c>
      <c r="AE28" s="130">
        <f>((($L21-$AE$251)/($AE$250-$AE$251))*0.5+1)</f>
        <v>0</v>
      </c>
      <c r="AF28" s="136">
        <f t="shared" si="9"/>
        <v>0</v>
      </c>
      <c r="AG28" s="130">
        <f>((($L21-$AF$251)/($AF$250-$AF$251))*0.5+1)</f>
        <v>-0.5</v>
      </c>
      <c r="AH28" s="136">
        <f>IF($AG28&gt;1.5,1.5,IF($AG28&lt;0.5,0,$AG28))</f>
        <v>0</v>
      </c>
      <c r="AI28" s="130">
        <f>((($T47-$AG$251)/($AG$250-$AG$251))*0.5+1)</f>
        <v>0.16666666666666663</v>
      </c>
      <c r="AJ28" s="136">
        <f>IF($AI28&gt;1.5,1.5,IF($AI28&lt;0.5,0,$AI28))</f>
        <v>0</v>
      </c>
      <c r="AK28" s="130">
        <f>((($V47-$AI$251)/($AI$250-$AI$251))*0.5+1)</f>
        <v>0</v>
      </c>
      <c r="AL28" s="136">
        <f>IF($AK28&gt;1.5,1.5,IF($AK28&lt;0.5,0,$AK28))</f>
        <v>0</v>
      </c>
      <c r="AM28" s="135"/>
      <c r="AN28" s="137">
        <f>IF(AND($C28="Manager de portefeuille",PRODUCT(P28,T28,X28,AB28,AF28,AJ28)&gt;=1,$L$30&gt;=$AO$250),1,0)</f>
        <v>0</v>
      </c>
      <c r="AO28" s="137">
        <f>IF(AND($C28="Manager de portefeuille",PRODUCT(R28,V28,Z28,AD28,AH28,AL28)&gt;=1,$L$30&gt;=$AO$249),1,0)</f>
        <v>0</v>
      </c>
      <c r="AQ28" s="159">
        <f>IF(AND(OR(J18&gt;=O$257,L18&gt;=Q$257),K28&gt;=S$257,G18+H18&gt;=U$257,AS28&gt;=W$257,L30&gt;=Y$257,R47&gt;=AA$257),1,0)</f>
        <v>0</v>
      </c>
      <c r="AS28" s="147">
        <f t="shared" si="10"/>
        <v>0</v>
      </c>
    </row>
    <row r="29" spans="1:45" s="7" customFormat="1" ht="9.9499999999999993" customHeight="1" x14ac:dyDescent="0.25">
      <c r="A29" s="14"/>
      <c r="B29" s="16"/>
      <c r="C29" s="84"/>
      <c r="D29" s="84"/>
      <c r="E29" s="84"/>
      <c r="F29" s="84"/>
      <c r="G29" s="152"/>
      <c r="H29" s="85"/>
      <c r="I29" s="85"/>
      <c r="J29" s="85"/>
      <c r="K29" s="85"/>
      <c r="L29" s="85"/>
      <c r="M29" s="17"/>
      <c r="N29" s="31"/>
      <c r="O29" s="27"/>
      <c r="P29" s="27"/>
      <c r="Q29" s="27"/>
      <c r="R29" s="27"/>
      <c r="S29" s="27"/>
      <c r="U29" s="6"/>
      <c r="V29" s="6"/>
      <c r="W29" s="6"/>
      <c r="X29" s="6"/>
      <c r="Y29" s="6"/>
      <c r="Z29" s="6"/>
      <c r="AD29" s="5"/>
      <c r="AE29" s="5"/>
      <c r="AF29" s="6"/>
      <c r="AG29" s="6"/>
      <c r="AH29" s="6"/>
      <c r="AI29" s="6"/>
      <c r="AJ29" s="6"/>
      <c r="AK29" s="6"/>
      <c r="AL29" s="6"/>
      <c r="AM29" s="6"/>
      <c r="AN29" s="6"/>
      <c r="AO29" s="6"/>
    </row>
    <row r="30" spans="1:45" s="7" customFormat="1" ht="18" customHeight="1" x14ac:dyDescent="0.25">
      <c r="A30" s="14"/>
      <c r="B30" s="16"/>
      <c r="C30" s="278" t="s">
        <v>1198</v>
      </c>
      <c r="D30" s="278"/>
      <c r="E30" s="278"/>
      <c r="F30" s="278"/>
      <c r="G30" s="85"/>
      <c r="H30" s="85"/>
      <c r="I30" s="85"/>
      <c r="J30" s="85"/>
      <c r="K30" s="85"/>
      <c r="L30" s="153">
        <f>SUM(L31:L40)</f>
        <v>0</v>
      </c>
      <c r="M30" s="17"/>
      <c r="N30" s="31"/>
      <c r="O30" s="27"/>
      <c r="P30" s="27"/>
      <c r="Q30" s="27"/>
      <c r="R30" s="27"/>
      <c r="S30" s="27"/>
      <c r="U30" s="6"/>
      <c r="V30" s="6"/>
      <c r="W30" s="6"/>
      <c r="X30" s="6"/>
      <c r="Y30" s="6"/>
      <c r="Z30" s="6"/>
      <c r="AD30" s="5"/>
      <c r="AE30" s="5"/>
      <c r="AF30" s="6"/>
      <c r="AG30" s="6"/>
      <c r="AH30" s="6"/>
      <c r="AI30" s="6"/>
      <c r="AJ30" s="6"/>
      <c r="AK30" s="6"/>
      <c r="AL30" s="6"/>
      <c r="AM30" s="6"/>
      <c r="AN30" s="6"/>
      <c r="AO30" s="6"/>
    </row>
    <row r="31" spans="1:45" s="7" customFormat="1" ht="18" customHeight="1" x14ac:dyDescent="0.25">
      <c r="A31" s="14"/>
      <c r="B31" s="16"/>
      <c r="C31" s="293" t="s">
        <v>352</v>
      </c>
      <c r="D31" s="293"/>
      <c r="E31" s="293"/>
      <c r="F31" s="293"/>
      <c r="G31" s="293"/>
      <c r="H31" s="293"/>
      <c r="I31" s="293"/>
      <c r="J31" s="293"/>
      <c r="K31" s="313"/>
      <c r="L31" s="25"/>
      <c r="M31" s="17"/>
      <c r="N31" s="31"/>
      <c r="O31" s="27"/>
      <c r="P31" s="27"/>
      <c r="Q31" s="27"/>
      <c r="R31" s="27"/>
      <c r="S31" s="27"/>
      <c r="U31" s="6"/>
      <c r="V31" s="6"/>
      <c r="W31" s="6"/>
      <c r="X31" s="6"/>
      <c r="Y31" s="6"/>
      <c r="Z31" s="6"/>
      <c r="AD31" s="5"/>
      <c r="AE31" s="5"/>
      <c r="AF31" s="6"/>
      <c r="AG31" s="6"/>
      <c r="AH31" s="6"/>
      <c r="AI31" s="6"/>
      <c r="AJ31" s="6"/>
      <c r="AK31" s="6"/>
      <c r="AL31" s="6"/>
      <c r="AM31" s="6"/>
      <c r="AN31" s="6"/>
      <c r="AO31" s="6"/>
    </row>
    <row r="32" spans="1:45" s="7" customFormat="1" ht="18" customHeight="1" x14ac:dyDescent="0.25">
      <c r="A32" s="14"/>
      <c r="B32" s="16"/>
      <c r="C32" s="293" t="s">
        <v>918</v>
      </c>
      <c r="D32" s="293"/>
      <c r="E32" s="293"/>
      <c r="F32" s="293"/>
      <c r="G32" s="293"/>
      <c r="H32" s="293"/>
      <c r="I32" s="293"/>
      <c r="J32" s="293"/>
      <c r="K32" s="313"/>
      <c r="L32" s="25"/>
      <c r="M32" s="17"/>
      <c r="N32" s="31"/>
      <c r="O32" s="27"/>
      <c r="P32" s="27"/>
      <c r="Q32" s="27"/>
      <c r="R32" s="27"/>
      <c r="S32" s="27"/>
      <c r="U32" s="6"/>
      <c r="V32" s="6"/>
      <c r="W32" s="6"/>
      <c r="X32" s="6"/>
      <c r="Y32" s="6"/>
      <c r="Z32" s="6"/>
      <c r="AD32" s="5"/>
      <c r="AE32" s="5"/>
      <c r="AF32" s="6"/>
      <c r="AG32" s="6"/>
      <c r="AH32" s="6"/>
      <c r="AI32" s="6"/>
      <c r="AJ32" s="6"/>
      <c r="AK32" s="6"/>
      <c r="AL32" s="6"/>
      <c r="AM32" s="6"/>
      <c r="AN32" s="6"/>
      <c r="AO32" s="6"/>
    </row>
    <row r="33" spans="1:41" s="7" customFormat="1" ht="18" customHeight="1" x14ac:dyDescent="0.25">
      <c r="A33" s="14"/>
      <c r="B33" s="16"/>
      <c r="C33" s="293" t="s">
        <v>353</v>
      </c>
      <c r="D33" s="293"/>
      <c r="E33" s="293"/>
      <c r="F33" s="293"/>
      <c r="G33" s="293"/>
      <c r="H33" s="293"/>
      <c r="I33" s="293"/>
      <c r="J33" s="293"/>
      <c r="K33" s="313"/>
      <c r="L33" s="25"/>
      <c r="M33" s="17"/>
      <c r="N33" s="31"/>
      <c r="O33" s="27"/>
      <c r="P33" s="27"/>
      <c r="Q33" s="27"/>
      <c r="R33" s="27"/>
      <c r="S33" s="27"/>
      <c r="U33" s="6"/>
      <c r="V33" s="6"/>
      <c r="W33" s="6"/>
      <c r="X33" s="6"/>
      <c r="Y33" s="6"/>
      <c r="Z33" s="6"/>
      <c r="AD33" s="5"/>
      <c r="AE33" s="5"/>
      <c r="AF33" s="6"/>
      <c r="AG33" s="6"/>
      <c r="AH33" s="6"/>
      <c r="AI33" s="6"/>
      <c r="AJ33" s="6"/>
      <c r="AK33" s="6"/>
      <c r="AL33" s="6"/>
      <c r="AM33" s="6"/>
      <c r="AN33" s="6"/>
      <c r="AO33" s="6"/>
    </row>
    <row r="34" spans="1:41" s="7" customFormat="1" ht="18" customHeight="1" x14ac:dyDescent="0.25">
      <c r="A34" s="14"/>
      <c r="B34" s="16"/>
      <c r="C34" s="293" t="s">
        <v>354</v>
      </c>
      <c r="D34" s="293"/>
      <c r="E34" s="293"/>
      <c r="F34" s="293"/>
      <c r="G34" s="293"/>
      <c r="H34" s="293"/>
      <c r="I34" s="293"/>
      <c r="J34" s="293"/>
      <c r="K34" s="313"/>
      <c r="L34" s="25"/>
      <c r="M34" s="17"/>
      <c r="N34" s="31"/>
      <c r="O34" s="27"/>
      <c r="P34" s="27"/>
      <c r="Q34" s="27"/>
      <c r="R34" s="27"/>
      <c r="S34" s="27"/>
      <c r="U34" s="6"/>
      <c r="V34" s="6"/>
      <c r="W34" s="6"/>
      <c r="X34" s="6"/>
      <c r="Y34" s="6"/>
      <c r="Z34" s="6"/>
      <c r="AD34" s="5"/>
      <c r="AE34" s="5"/>
      <c r="AF34" s="6"/>
      <c r="AG34" s="6"/>
      <c r="AH34" s="6"/>
      <c r="AI34" s="6"/>
      <c r="AJ34" s="6"/>
      <c r="AK34" s="6"/>
      <c r="AL34" s="6"/>
      <c r="AM34" s="6"/>
      <c r="AN34" s="6"/>
      <c r="AO34" s="6"/>
    </row>
    <row r="35" spans="1:41" s="7" customFormat="1" ht="18" customHeight="1" x14ac:dyDescent="0.25">
      <c r="A35" s="14"/>
      <c r="B35" s="16"/>
      <c r="C35" s="293" t="s">
        <v>355</v>
      </c>
      <c r="D35" s="293"/>
      <c r="E35" s="293"/>
      <c r="F35" s="293"/>
      <c r="G35" s="293"/>
      <c r="H35" s="293"/>
      <c r="I35" s="293"/>
      <c r="J35" s="293"/>
      <c r="K35" s="313"/>
      <c r="L35" s="25"/>
      <c r="M35" s="17"/>
      <c r="N35" s="31"/>
      <c r="O35" s="27"/>
      <c r="P35" s="27"/>
      <c r="Q35" s="27"/>
      <c r="R35" s="27"/>
      <c r="S35" s="27"/>
      <c r="U35" s="6"/>
      <c r="V35" s="6"/>
      <c r="W35" s="6"/>
      <c r="X35" s="6"/>
      <c r="Y35" s="6"/>
      <c r="Z35" s="6"/>
      <c r="AD35" s="5"/>
      <c r="AE35" s="5"/>
      <c r="AF35" s="6"/>
      <c r="AG35" s="6"/>
      <c r="AH35" s="6"/>
      <c r="AI35" s="6"/>
      <c r="AJ35" s="6"/>
      <c r="AK35" s="6"/>
      <c r="AL35" s="6"/>
      <c r="AM35" s="6"/>
      <c r="AN35" s="6"/>
      <c r="AO35" s="6"/>
    </row>
    <row r="36" spans="1:41" s="7" customFormat="1" ht="18" customHeight="1" x14ac:dyDescent="0.25">
      <c r="A36" s="14"/>
      <c r="B36" s="16"/>
      <c r="C36" s="293" t="s">
        <v>357</v>
      </c>
      <c r="D36" s="293"/>
      <c r="E36" s="293"/>
      <c r="F36" s="293"/>
      <c r="G36" s="293"/>
      <c r="H36" s="293"/>
      <c r="I36" s="293"/>
      <c r="J36" s="293"/>
      <c r="K36" s="313"/>
      <c r="L36" s="25"/>
      <c r="M36" s="17"/>
      <c r="N36" s="31"/>
      <c r="O36" s="27"/>
      <c r="P36" s="27"/>
      <c r="Q36" s="27"/>
      <c r="R36" s="27"/>
      <c r="S36" s="27"/>
      <c r="U36" s="6"/>
      <c r="V36" s="6"/>
      <c r="W36" s="6"/>
      <c r="X36" s="6"/>
      <c r="Y36" s="6"/>
      <c r="Z36" s="6"/>
      <c r="AD36" s="5"/>
      <c r="AE36" s="5"/>
      <c r="AF36" s="6"/>
      <c r="AG36" s="6"/>
      <c r="AH36" s="6"/>
      <c r="AI36" s="6"/>
      <c r="AJ36" s="6"/>
      <c r="AK36" s="6"/>
      <c r="AL36" s="6"/>
      <c r="AM36" s="6"/>
      <c r="AN36" s="6"/>
      <c r="AO36" s="6"/>
    </row>
    <row r="37" spans="1:41" s="7" customFormat="1" ht="18" customHeight="1" x14ac:dyDescent="0.25">
      <c r="A37" s="14"/>
      <c r="B37" s="16"/>
      <c r="C37" s="293" t="s">
        <v>920</v>
      </c>
      <c r="D37" s="293"/>
      <c r="E37" s="293"/>
      <c r="F37" s="293"/>
      <c r="G37" s="293"/>
      <c r="H37" s="293"/>
      <c r="I37" s="293"/>
      <c r="J37" s="293"/>
      <c r="K37" s="313"/>
      <c r="L37" s="25"/>
      <c r="M37" s="17"/>
      <c r="N37" s="31"/>
      <c r="O37" s="27"/>
      <c r="P37" s="27"/>
      <c r="Q37" s="27"/>
      <c r="R37" s="27"/>
      <c r="S37" s="27"/>
      <c r="U37" s="6"/>
      <c r="V37" s="6"/>
      <c r="W37" s="6"/>
      <c r="X37" s="6"/>
      <c r="Y37" s="6"/>
      <c r="Z37" s="6"/>
      <c r="AD37" s="5"/>
      <c r="AE37" s="5"/>
      <c r="AF37" s="6"/>
      <c r="AG37" s="6"/>
      <c r="AH37" s="6"/>
      <c r="AI37" s="6"/>
      <c r="AJ37" s="6"/>
      <c r="AK37" s="6"/>
      <c r="AL37" s="6"/>
      <c r="AM37" s="6"/>
      <c r="AN37" s="6"/>
      <c r="AO37" s="6"/>
    </row>
    <row r="38" spans="1:41" s="7" customFormat="1" ht="18" customHeight="1" x14ac:dyDescent="0.25">
      <c r="A38" s="14"/>
      <c r="B38" s="16"/>
      <c r="C38" s="293" t="s">
        <v>358</v>
      </c>
      <c r="D38" s="293"/>
      <c r="E38" s="293"/>
      <c r="F38" s="293"/>
      <c r="G38" s="293"/>
      <c r="H38" s="293"/>
      <c r="I38" s="293"/>
      <c r="J38" s="293"/>
      <c r="K38" s="313"/>
      <c r="L38" s="25"/>
      <c r="M38" s="17"/>
      <c r="N38" s="31"/>
      <c r="O38" s="27"/>
      <c r="P38" s="27"/>
      <c r="Q38" s="27"/>
      <c r="R38" s="27"/>
      <c r="S38" s="27"/>
      <c r="U38" s="6"/>
      <c r="V38" s="6"/>
      <c r="W38" s="6"/>
      <c r="X38" s="6"/>
      <c r="Y38" s="6"/>
      <c r="Z38" s="6"/>
      <c r="AD38" s="5"/>
      <c r="AE38" s="5"/>
      <c r="AF38" s="6"/>
      <c r="AG38" s="6"/>
      <c r="AH38" s="6"/>
      <c r="AI38" s="6"/>
      <c r="AJ38" s="6"/>
      <c r="AK38" s="6"/>
      <c r="AL38" s="6"/>
      <c r="AM38" s="6"/>
      <c r="AN38" s="6"/>
      <c r="AO38" s="6"/>
    </row>
    <row r="39" spans="1:41" s="7" customFormat="1" ht="18" customHeight="1" x14ac:dyDescent="0.25">
      <c r="A39" s="14"/>
      <c r="B39" s="16"/>
      <c r="C39" s="293" t="s">
        <v>356</v>
      </c>
      <c r="D39" s="293"/>
      <c r="E39" s="293"/>
      <c r="F39" s="293"/>
      <c r="G39" s="293"/>
      <c r="H39" s="293"/>
      <c r="I39" s="293"/>
      <c r="J39" s="293"/>
      <c r="K39" s="313"/>
      <c r="L39" s="25"/>
      <c r="M39" s="17"/>
      <c r="N39" s="31"/>
      <c r="O39" s="27"/>
      <c r="P39" s="27"/>
      <c r="Q39" s="27"/>
      <c r="R39" s="27"/>
      <c r="S39" s="27"/>
      <c r="U39" s="6"/>
      <c r="V39" s="6"/>
      <c r="W39" s="6"/>
      <c r="X39" s="6"/>
      <c r="Y39" s="6"/>
      <c r="Z39" s="6"/>
      <c r="AD39" s="5"/>
      <c r="AE39" s="5"/>
      <c r="AF39" s="6"/>
      <c r="AG39" s="6"/>
      <c r="AH39" s="6"/>
      <c r="AI39" s="6"/>
      <c r="AJ39" s="6"/>
      <c r="AK39" s="6"/>
      <c r="AL39" s="6"/>
      <c r="AM39" s="6"/>
      <c r="AN39" s="6"/>
      <c r="AO39" s="6"/>
    </row>
    <row r="40" spans="1:41" s="7" customFormat="1" ht="18" customHeight="1" x14ac:dyDescent="0.25">
      <c r="A40" s="14"/>
      <c r="B40" s="16"/>
      <c r="C40" s="293" t="s">
        <v>359</v>
      </c>
      <c r="D40" s="293"/>
      <c r="E40" s="293"/>
      <c r="F40" s="293"/>
      <c r="G40" s="293"/>
      <c r="H40" s="293"/>
      <c r="I40" s="293"/>
      <c r="J40" s="293"/>
      <c r="K40" s="313"/>
      <c r="L40" s="25"/>
      <c r="M40" s="17"/>
      <c r="N40" s="31"/>
      <c r="O40" s="27"/>
      <c r="P40" s="27"/>
      <c r="Q40" s="27"/>
      <c r="R40" s="27"/>
      <c r="S40" s="27"/>
      <c r="U40" s="6"/>
      <c r="V40" s="6"/>
      <c r="W40" s="6"/>
      <c r="X40" s="6"/>
      <c r="Y40" s="6"/>
      <c r="Z40" s="6"/>
      <c r="AD40" s="5"/>
      <c r="AE40" s="5"/>
      <c r="AF40" s="6"/>
      <c r="AG40" s="6"/>
      <c r="AH40" s="6"/>
      <c r="AI40" s="6"/>
      <c r="AJ40" s="6"/>
      <c r="AK40" s="6"/>
      <c r="AL40" s="6"/>
      <c r="AM40" s="6"/>
      <c r="AN40" s="6"/>
      <c r="AO40" s="6"/>
    </row>
    <row r="41" spans="1:41" s="7" customFormat="1" ht="9.9499999999999993" customHeight="1" x14ac:dyDescent="0.25">
      <c r="A41" s="14"/>
      <c r="B41" s="16"/>
      <c r="C41" s="84"/>
      <c r="D41" s="84"/>
      <c r="E41" s="84"/>
      <c r="F41" s="84"/>
      <c r="G41" s="85"/>
      <c r="H41" s="85"/>
      <c r="I41" s="85"/>
      <c r="J41" s="85"/>
      <c r="K41" s="85"/>
      <c r="L41" s="85"/>
      <c r="M41" s="17"/>
      <c r="N41" s="31"/>
      <c r="O41" s="374"/>
      <c r="P41" s="374"/>
      <c r="Q41" s="374"/>
      <c r="R41" s="27"/>
      <c r="S41" s="27"/>
      <c r="U41" s="6"/>
      <c r="V41" s="6"/>
      <c r="W41" s="6"/>
      <c r="X41" s="6"/>
      <c r="Y41" s="6"/>
      <c r="Z41" s="6"/>
      <c r="AD41" s="5"/>
      <c r="AE41" s="5"/>
      <c r="AF41" s="6"/>
      <c r="AG41" s="6"/>
      <c r="AH41" s="6"/>
      <c r="AI41" s="6"/>
      <c r="AJ41" s="6"/>
      <c r="AK41" s="6"/>
      <c r="AL41" s="6"/>
      <c r="AM41" s="6"/>
      <c r="AN41" s="6"/>
      <c r="AO41" s="6"/>
    </row>
    <row r="42" spans="1:41" s="7" customFormat="1" ht="18" customHeight="1" x14ac:dyDescent="0.25">
      <c r="A42" s="14"/>
      <c r="B42" s="16"/>
      <c r="C42" s="15" t="s">
        <v>391</v>
      </c>
      <c r="D42" s="84"/>
      <c r="E42" s="84"/>
      <c r="F42" s="84"/>
      <c r="G42" s="85"/>
      <c r="H42" s="85"/>
      <c r="I42" s="85"/>
      <c r="J42" s="85"/>
      <c r="K42" s="85"/>
      <c r="L42" s="85"/>
      <c r="M42" s="17"/>
      <c r="N42" s="31"/>
      <c r="O42" s="141"/>
      <c r="P42" s="141"/>
      <c r="Q42" s="141"/>
      <c r="R42" s="27"/>
      <c r="S42" s="27"/>
      <c r="U42" s="6"/>
      <c r="V42" s="6"/>
      <c r="W42" s="6"/>
      <c r="X42" s="6"/>
      <c r="Y42" s="6"/>
      <c r="Z42" s="6"/>
      <c r="AD42" s="5"/>
      <c r="AE42" s="5"/>
      <c r="AF42" s="6"/>
      <c r="AG42" s="6"/>
      <c r="AH42" s="6"/>
      <c r="AI42" s="6"/>
      <c r="AJ42" s="6"/>
      <c r="AK42" s="6"/>
      <c r="AL42" s="6"/>
      <c r="AM42" s="6"/>
      <c r="AN42" s="6"/>
      <c r="AO42" s="6"/>
    </row>
    <row r="43" spans="1:41" s="7" customFormat="1" ht="18" customHeight="1" x14ac:dyDescent="0.25">
      <c r="A43" s="14"/>
      <c r="B43" s="16"/>
      <c r="C43" s="293" t="s">
        <v>1210</v>
      </c>
      <c r="D43" s="293"/>
      <c r="E43" s="293"/>
      <c r="F43" s="293"/>
      <c r="G43" s="293"/>
      <c r="H43" s="293"/>
      <c r="I43" s="293"/>
      <c r="J43" s="293"/>
      <c r="K43" s="293"/>
      <c r="L43" s="293"/>
      <c r="M43" s="17"/>
      <c r="N43" s="31"/>
      <c r="O43" s="141"/>
      <c r="P43" s="141"/>
      <c r="Q43" s="141"/>
      <c r="R43" s="27"/>
      <c r="S43" s="27"/>
      <c r="U43" s="6"/>
      <c r="V43" s="6"/>
      <c r="W43" s="6"/>
      <c r="X43" s="6"/>
      <c r="Y43" s="6"/>
      <c r="Z43" s="6"/>
      <c r="AD43" s="5"/>
      <c r="AE43" s="5"/>
      <c r="AF43" s="6"/>
      <c r="AG43" s="6"/>
      <c r="AH43" s="6"/>
      <c r="AI43" s="6"/>
      <c r="AJ43" s="6"/>
      <c r="AK43" s="6"/>
      <c r="AL43" s="6"/>
      <c r="AM43" s="6"/>
      <c r="AN43" s="6"/>
      <c r="AO43" s="6"/>
    </row>
    <row r="44" spans="1:41" s="7" customFormat="1" ht="9.9499999999999993" customHeight="1" x14ac:dyDescent="0.25">
      <c r="A44" s="14"/>
      <c r="B44" s="16"/>
      <c r="C44" s="15"/>
      <c r="D44" s="84"/>
      <c r="E44" s="84"/>
      <c r="F44" s="84"/>
      <c r="G44" s="85"/>
      <c r="H44" s="85"/>
      <c r="I44" s="85"/>
      <c r="J44" s="85"/>
      <c r="K44" s="85"/>
      <c r="L44" s="85"/>
      <c r="M44" s="17"/>
      <c r="N44" s="31"/>
      <c r="O44" s="141"/>
      <c r="P44" s="141"/>
      <c r="Q44" s="141"/>
      <c r="R44" s="27"/>
      <c r="S44" s="27"/>
      <c r="U44" s="6"/>
      <c r="V44" s="6"/>
      <c r="W44" s="6"/>
      <c r="X44" s="6"/>
      <c r="Y44" s="6"/>
      <c r="Z44" s="6"/>
      <c r="AD44" s="5"/>
      <c r="AE44" s="5"/>
      <c r="AF44" s="6"/>
      <c r="AG44" s="6"/>
      <c r="AH44" s="6"/>
      <c r="AI44" s="6"/>
      <c r="AJ44" s="6"/>
      <c r="AK44" s="6"/>
      <c r="AL44" s="6"/>
      <c r="AM44" s="6"/>
      <c r="AN44" s="6"/>
      <c r="AO44" s="6"/>
    </row>
    <row r="45" spans="1:41" s="7" customFormat="1" ht="18" customHeight="1" x14ac:dyDescent="0.25">
      <c r="A45" s="14"/>
      <c r="B45" s="379" t="s">
        <v>379</v>
      </c>
      <c r="C45" s="379" t="s">
        <v>380</v>
      </c>
      <c r="D45" s="379" t="s">
        <v>381</v>
      </c>
      <c r="E45" s="379" t="s">
        <v>382</v>
      </c>
      <c r="F45" s="381" t="s">
        <v>383</v>
      </c>
      <c r="G45" s="382" t="s">
        <v>384</v>
      </c>
      <c r="H45" s="383"/>
      <c r="I45" s="382" t="s">
        <v>370</v>
      </c>
      <c r="J45" s="383"/>
      <c r="K45" s="382" t="s">
        <v>386</v>
      </c>
      <c r="L45" s="383"/>
      <c r="M45" s="17"/>
      <c r="N45" s="31"/>
      <c r="O45" s="374"/>
      <c r="P45" s="259"/>
      <c r="Q45" s="259"/>
      <c r="R45" s="308" t="s">
        <v>66</v>
      </c>
      <c r="S45" s="308"/>
      <c r="T45" s="308"/>
      <c r="U45" s="308"/>
      <c r="V45" s="308"/>
      <c r="W45" s="308"/>
      <c r="X45" s="6"/>
      <c r="Y45" s="6"/>
      <c r="Z45" s="6"/>
      <c r="AD45" s="5"/>
      <c r="AE45" s="5"/>
      <c r="AF45" s="6"/>
      <c r="AG45" s="6"/>
      <c r="AH45" s="6"/>
      <c r="AI45" s="6"/>
      <c r="AJ45" s="6"/>
      <c r="AK45" s="6"/>
      <c r="AL45" s="6"/>
      <c r="AM45" s="6"/>
      <c r="AN45" s="6"/>
      <c r="AO45" s="6"/>
    </row>
    <row r="46" spans="1:41" s="7" customFormat="1" ht="18" customHeight="1" x14ac:dyDescent="0.25">
      <c r="A46" s="14"/>
      <c r="B46" s="380"/>
      <c r="C46" s="380"/>
      <c r="D46" s="380"/>
      <c r="E46" s="380"/>
      <c r="F46" s="380"/>
      <c r="G46" s="156" t="s">
        <v>344</v>
      </c>
      <c r="H46" s="156" t="s">
        <v>385</v>
      </c>
      <c r="I46" s="156" t="s">
        <v>371</v>
      </c>
      <c r="J46" s="219" t="s">
        <v>1201</v>
      </c>
      <c r="K46" s="156" t="s">
        <v>387</v>
      </c>
      <c r="L46" s="219" t="s">
        <v>1201</v>
      </c>
      <c r="M46" s="17"/>
      <c r="N46" s="31"/>
      <c r="O46" s="374"/>
      <c r="P46" s="259"/>
      <c r="Q46" s="259"/>
      <c r="R46" s="308" t="s">
        <v>262</v>
      </c>
      <c r="S46" s="308"/>
      <c r="T46" s="308" t="s">
        <v>67</v>
      </c>
      <c r="U46" s="308"/>
      <c r="V46" s="308" t="s">
        <v>68</v>
      </c>
      <c r="W46" s="308"/>
      <c r="X46" s="6"/>
      <c r="Y46" s="6"/>
      <c r="Z46" s="6"/>
      <c r="AD46" s="5"/>
      <c r="AE46" s="5"/>
      <c r="AF46" s="6"/>
      <c r="AG46" s="6"/>
      <c r="AH46" s="6"/>
      <c r="AI46" s="6"/>
      <c r="AJ46" s="6"/>
      <c r="AK46" s="6"/>
      <c r="AL46" s="6"/>
      <c r="AM46" s="6"/>
      <c r="AN46" s="6"/>
      <c r="AO46" s="6"/>
    </row>
    <row r="47" spans="1:41" s="7" customFormat="1" ht="18" customHeight="1" x14ac:dyDescent="0.25">
      <c r="A47" s="14"/>
      <c r="B47" s="21"/>
      <c r="C47" s="375" t="s">
        <v>796</v>
      </c>
      <c r="D47" s="376"/>
      <c r="E47" s="377"/>
      <c r="F47" s="175"/>
      <c r="G47" s="121"/>
      <c r="H47" s="121"/>
      <c r="I47" s="25"/>
      <c r="J47" s="25"/>
      <c r="K47" s="25"/>
      <c r="L47" s="25"/>
      <c r="M47" s="17"/>
      <c r="N47" s="31"/>
      <c r="O47" s="173"/>
      <c r="P47" s="31"/>
      <c r="Q47" s="31"/>
      <c r="R47" s="378">
        <f>COUNTIF($P48:PJ77,"&gt;=1")</f>
        <v>0</v>
      </c>
      <c r="S47" s="378"/>
      <c r="T47" s="378">
        <f>COUNTIF($P48:$P77,"&gt;=250")</f>
        <v>0</v>
      </c>
      <c r="U47" s="378"/>
      <c r="V47" s="378">
        <f>COUNTIF($P48:$P77,"&gt;=700")</f>
        <v>0</v>
      </c>
      <c r="W47" s="378"/>
      <c r="X47" s="6"/>
      <c r="Y47" s="6"/>
      <c r="Z47" s="6"/>
      <c r="AD47" s="5"/>
      <c r="AE47" s="5"/>
      <c r="AF47" s="6"/>
      <c r="AG47" s="6"/>
      <c r="AH47" s="6"/>
      <c r="AI47" s="6"/>
      <c r="AJ47" s="6"/>
      <c r="AK47" s="6"/>
      <c r="AL47" s="6"/>
      <c r="AM47" s="6"/>
      <c r="AN47" s="6"/>
      <c r="AO47" s="6"/>
    </row>
    <row r="48" spans="1:41" s="7" customFormat="1" ht="27.95" customHeight="1" x14ac:dyDescent="0.25">
      <c r="A48" s="14"/>
      <c r="B48" s="32">
        <v>1</v>
      </c>
      <c r="C48" s="171"/>
      <c r="D48" s="171"/>
      <c r="E48" s="171"/>
      <c r="F48" s="170"/>
      <c r="G48" s="121"/>
      <c r="H48" s="121"/>
      <c r="I48" s="25"/>
      <c r="J48" s="25"/>
      <c r="K48" s="25"/>
      <c r="L48" s="25"/>
      <c r="M48" s="17"/>
      <c r="N48" s="31"/>
      <c r="O48" s="173"/>
      <c r="P48" s="355">
        <f>IF(I48&gt;=J48,I48,J48)</f>
        <v>0</v>
      </c>
      <c r="Q48" s="355"/>
      <c r="R48" s="373"/>
      <c r="S48" s="373"/>
      <c r="T48" s="259"/>
      <c r="U48" s="258"/>
      <c r="V48" s="258"/>
      <c r="W48" s="258"/>
      <c r="X48" s="6"/>
      <c r="Y48" s="6"/>
      <c r="Z48" s="6"/>
      <c r="AD48" s="5"/>
      <c r="AE48" s="5"/>
      <c r="AF48" s="6"/>
      <c r="AG48" s="6"/>
      <c r="AH48" s="6"/>
      <c r="AI48" s="6"/>
      <c r="AJ48" s="6"/>
      <c r="AK48" s="6"/>
      <c r="AL48" s="6"/>
      <c r="AM48" s="6"/>
      <c r="AN48" s="6"/>
      <c r="AO48" s="6"/>
    </row>
    <row r="49" spans="1:41" s="7" customFormat="1" ht="27.95" customHeight="1" x14ac:dyDescent="0.25">
      <c r="A49" s="14"/>
      <c r="B49" s="32">
        <v>2</v>
      </c>
      <c r="C49" s="171"/>
      <c r="D49" s="171"/>
      <c r="E49" s="171"/>
      <c r="F49" s="170"/>
      <c r="G49" s="121"/>
      <c r="H49" s="121"/>
      <c r="I49" s="25"/>
      <c r="J49" s="25"/>
      <c r="K49" s="25"/>
      <c r="L49" s="25"/>
      <c r="M49" s="17"/>
      <c r="N49" s="31"/>
      <c r="O49" s="173"/>
      <c r="P49" s="355">
        <f t="shared" ref="P49:P77" si="11">IF(I49&gt;=J49,I49,J49)</f>
        <v>0</v>
      </c>
      <c r="Q49" s="355"/>
      <c r="R49" s="373"/>
      <c r="S49" s="373"/>
      <c r="T49" s="259"/>
      <c r="U49" s="258"/>
      <c r="V49" s="258"/>
      <c r="W49" s="258"/>
      <c r="X49" s="6"/>
      <c r="Y49" s="6"/>
      <c r="Z49" s="6"/>
      <c r="AD49" s="5"/>
      <c r="AE49" s="5"/>
      <c r="AF49" s="6"/>
      <c r="AG49" s="6"/>
      <c r="AH49" s="6"/>
      <c r="AI49" s="6"/>
      <c r="AJ49" s="6"/>
      <c r="AK49" s="6"/>
      <c r="AL49" s="6"/>
      <c r="AM49" s="6"/>
      <c r="AN49" s="6"/>
      <c r="AO49" s="6"/>
    </row>
    <row r="50" spans="1:41" s="7" customFormat="1" ht="27.95" customHeight="1" x14ac:dyDescent="0.25">
      <c r="A50" s="14"/>
      <c r="B50" s="32">
        <v>3</v>
      </c>
      <c r="C50" s="171"/>
      <c r="D50" s="171"/>
      <c r="E50" s="171"/>
      <c r="F50" s="170"/>
      <c r="G50" s="121"/>
      <c r="H50" s="121"/>
      <c r="I50" s="25"/>
      <c r="J50" s="25"/>
      <c r="K50" s="25"/>
      <c r="L50" s="25"/>
      <c r="M50" s="17"/>
      <c r="N50" s="31"/>
      <c r="O50" s="173"/>
      <c r="P50" s="355">
        <f t="shared" si="11"/>
        <v>0</v>
      </c>
      <c r="Q50" s="355"/>
      <c r="R50" s="373"/>
      <c r="S50" s="373"/>
      <c r="T50" s="259"/>
      <c r="U50" s="258"/>
      <c r="V50" s="258"/>
      <c r="W50" s="258"/>
      <c r="X50" s="6"/>
      <c r="Y50" s="6"/>
      <c r="Z50" s="6"/>
      <c r="AD50" s="5"/>
      <c r="AE50" s="5"/>
      <c r="AF50" s="6"/>
      <c r="AG50" s="6"/>
      <c r="AH50" s="6"/>
      <c r="AI50" s="6"/>
      <c r="AJ50" s="6"/>
      <c r="AK50" s="6"/>
      <c r="AL50" s="6"/>
      <c r="AM50" s="6"/>
      <c r="AN50" s="6"/>
      <c r="AO50" s="6"/>
    </row>
    <row r="51" spans="1:41" s="7" customFormat="1" ht="27.95" customHeight="1" x14ac:dyDescent="0.25">
      <c r="A51" s="14"/>
      <c r="B51" s="32">
        <v>4</v>
      </c>
      <c r="C51" s="171"/>
      <c r="D51" s="171"/>
      <c r="E51" s="171"/>
      <c r="F51" s="170"/>
      <c r="G51" s="121"/>
      <c r="H51" s="121"/>
      <c r="I51" s="25"/>
      <c r="J51" s="25"/>
      <c r="K51" s="25"/>
      <c r="L51" s="25"/>
      <c r="M51" s="17"/>
      <c r="N51" s="31"/>
      <c r="O51" s="173"/>
      <c r="P51" s="355">
        <f t="shared" si="11"/>
        <v>0</v>
      </c>
      <c r="Q51" s="355"/>
      <c r="R51" s="373"/>
      <c r="S51" s="373"/>
      <c r="T51" s="259"/>
      <c r="U51" s="258"/>
      <c r="V51" s="258"/>
      <c r="W51" s="258"/>
      <c r="X51" s="6"/>
      <c r="Y51" s="6"/>
      <c r="Z51" s="6"/>
      <c r="AD51" s="5"/>
      <c r="AE51" s="5"/>
      <c r="AF51" s="6"/>
      <c r="AG51" s="6"/>
      <c r="AH51" s="6"/>
      <c r="AI51" s="6"/>
      <c r="AJ51" s="6"/>
      <c r="AK51" s="6"/>
      <c r="AL51" s="6"/>
      <c r="AM51" s="6"/>
      <c r="AN51" s="6"/>
      <c r="AO51" s="6"/>
    </row>
    <row r="52" spans="1:41" s="7" customFormat="1" ht="27.95" customHeight="1" x14ac:dyDescent="0.25">
      <c r="A52" s="14"/>
      <c r="B52" s="32">
        <v>5</v>
      </c>
      <c r="C52" s="171"/>
      <c r="D52" s="171"/>
      <c r="E52" s="171"/>
      <c r="F52" s="170"/>
      <c r="G52" s="121"/>
      <c r="H52" s="121"/>
      <c r="I52" s="25"/>
      <c r="J52" s="25"/>
      <c r="K52" s="25"/>
      <c r="L52" s="25"/>
      <c r="M52" s="17"/>
      <c r="N52" s="31"/>
      <c r="O52" s="173"/>
      <c r="P52" s="355">
        <f t="shared" si="11"/>
        <v>0</v>
      </c>
      <c r="Q52" s="355"/>
      <c r="R52" s="373"/>
      <c r="S52" s="373"/>
      <c r="T52" s="259"/>
      <c r="U52" s="258"/>
      <c r="V52" s="258"/>
      <c r="W52" s="258"/>
      <c r="X52" s="6"/>
      <c r="Y52" s="6"/>
      <c r="Z52" s="6"/>
      <c r="AD52" s="5"/>
      <c r="AE52" s="5"/>
      <c r="AF52" s="6"/>
      <c r="AG52" s="6"/>
      <c r="AH52" s="6"/>
      <c r="AI52" s="6"/>
      <c r="AJ52" s="6"/>
      <c r="AK52" s="6"/>
      <c r="AL52" s="6"/>
      <c r="AM52" s="6"/>
      <c r="AN52" s="6"/>
      <c r="AO52" s="6"/>
    </row>
    <row r="53" spans="1:41" s="7" customFormat="1" ht="27.95" customHeight="1" x14ac:dyDescent="0.25">
      <c r="A53" s="14"/>
      <c r="B53" s="32">
        <v>6</v>
      </c>
      <c r="C53" s="171"/>
      <c r="D53" s="171"/>
      <c r="E53" s="171"/>
      <c r="F53" s="170"/>
      <c r="G53" s="121"/>
      <c r="H53" s="121"/>
      <c r="I53" s="25"/>
      <c r="J53" s="25"/>
      <c r="K53" s="25"/>
      <c r="L53" s="25"/>
      <c r="M53" s="17"/>
      <c r="N53" s="31"/>
      <c r="O53" s="173"/>
      <c r="P53" s="355">
        <f t="shared" si="11"/>
        <v>0</v>
      </c>
      <c r="Q53" s="355"/>
      <c r="R53" s="373"/>
      <c r="S53" s="373"/>
      <c r="T53" s="259"/>
      <c r="U53" s="258"/>
      <c r="V53" s="258"/>
      <c r="W53" s="258"/>
      <c r="X53" s="6"/>
      <c r="Y53" s="6"/>
      <c r="Z53" s="6"/>
      <c r="AD53" s="5"/>
      <c r="AE53" s="5"/>
      <c r="AF53" s="6"/>
      <c r="AG53" s="6"/>
      <c r="AH53" s="6"/>
      <c r="AI53" s="6"/>
      <c r="AJ53" s="6"/>
      <c r="AK53" s="6"/>
      <c r="AL53" s="6"/>
      <c r="AM53" s="6"/>
      <c r="AN53" s="6"/>
      <c r="AO53" s="6"/>
    </row>
    <row r="54" spans="1:41" s="7" customFormat="1" ht="27.95" customHeight="1" x14ac:dyDescent="0.25">
      <c r="A54" s="14"/>
      <c r="B54" s="32">
        <v>7</v>
      </c>
      <c r="C54" s="171"/>
      <c r="D54" s="171"/>
      <c r="E54" s="171"/>
      <c r="F54" s="170"/>
      <c r="G54" s="121"/>
      <c r="H54" s="121"/>
      <c r="I54" s="25"/>
      <c r="J54" s="25"/>
      <c r="K54" s="25"/>
      <c r="L54" s="25"/>
      <c r="M54" s="17"/>
      <c r="N54" s="31"/>
      <c r="O54" s="173"/>
      <c r="P54" s="355">
        <f t="shared" si="11"/>
        <v>0</v>
      </c>
      <c r="Q54" s="355"/>
      <c r="R54" s="373"/>
      <c r="S54" s="373"/>
      <c r="T54" s="259"/>
      <c r="U54" s="258"/>
      <c r="V54" s="258"/>
      <c r="W54" s="258"/>
      <c r="X54" s="6"/>
      <c r="Y54" s="6"/>
      <c r="Z54" s="6"/>
      <c r="AD54" s="5"/>
      <c r="AE54" s="5"/>
      <c r="AF54" s="6"/>
      <c r="AG54" s="6"/>
      <c r="AH54" s="6"/>
      <c r="AI54" s="6"/>
      <c r="AJ54" s="6"/>
      <c r="AK54" s="6"/>
      <c r="AL54" s="6"/>
      <c r="AM54" s="6"/>
      <c r="AN54" s="6"/>
      <c r="AO54" s="6"/>
    </row>
    <row r="55" spans="1:41" s="7" customFormat="1" ht="27.95" customHeight="1" x14ac:dyDescent="0.25">
      <c r="A55" s="14"/>
      <c r="B55" s="32">
        <v>8</v>
      </c>
      <c r="C55" s="171"/>
      <c r="D55" s="171"/>
      <c r="E55" s="171"/>
      <c r="F55" s="170"/>
      <c r="G55" s="121"/>
      <c r="H55" s="121"/>
      <c r="I55" s="25"/>
      <c r="J55" s="25"/>
      <c r="K55" s="25"/>
      <c r="L55" s="25"/>
      <c r="M55" s="17"/>
      <c r="N55" s="31"/>
      <c r="O55" s="173"/>
      <c r="P55" s="355">
        <f t="shared" si="11"/>
        <v>0</v>
      </c>
      <c r="Q55" s="355"/>
      <c r="R55" s="373"/>
      <c r="S55" s="373"/>
      <c r="T55" s="259"/>
      <c r="U55" s="258"/>
      <c r="V55" s="258"/>
      <c r="W55" s="258"/>
      <c r="X55" s="6"/>
      <c r="Y55" s="6"/>
      <c r="Z55" s="6"/>
      <c r="AD55" s="5"/>
      <c r="AE55" s="5"/>
      <c r="AF55" s="6"/>
      <c r="AG55" s="6"/>
      <c r="AH55" s="6"/>
      <c r="AI55" s="6"/>
      <c r="AJ55" s="6"/>
      <c r="AK55" s="6"/>
      <c r="AL55" s="6"/>
      <c r="AM55" s="6"/>
      <c r="AN55" s="6"/>
      <c r="AO55" s="6"/>
    </row>
    <row r="56" spans="1:41" s="7" customFormat="1" ht="27.95" customHeight="1" x14ac:dyDescent="0.25">
      <c r="A56" s="14"/>
      <c r="B56" s="32">
        <v>9</v>
      </c>
      <c r="C56" s="171"/>
      <c r="D56" s="171"/>
      <c r="E56" s="171"/>
      <c r="F56" s="170"/>
      <c r="G56" s="121"/>
      <c r="H56" s="121"/>
      <c r="I56" s="25"/>
      <c r="J56" s="25"/>
      <c r="K56" s="25"/>
      <c r="L56" s="25"/>
      <c r="M56" s="17"/>
      <c r="N56" s="31"/>
      <c r="O56" s="173"/>
      <c r="P56" s="355">
        <f t="shared" si="11"/>
        <v>0</v>
      </c>
      <c r="Q56" s="355"/>
      <c r="R56" s="373"/>
      <c r="S56" s="373"/>
      <c r="T56" s="259"/>
      <c r="U56" s="258"/>
      <c r="V56" s="258"/>
      <c r="W56" s="258"/>
      <c r="X56" s="6"/>
      <c r="Y56" s="6"/>
      <c r="Z56" s="6"/>
      <c r="AD56" s="5"/>
      <c r="AE56" s="5"/>
      <c r="AF56" s="6"/>
      <c r="AG56" s="6"/>
      <c r="AH56" s="6"/>
      <c r="AI56" s="6"/>
      <c r="AJ56" s="6"/>
      <c r="AK56" s="6"/>
      <c r="AL56" s="6"/>
      <c r="AM56" s="6"/>
      <c r="AN56" s="6"/>
      <c r="AO56" s="6"/>
    </row>
    <row r="57" spans="1:41" s="7" customFormat="1" ht="27.95" customHeight="1" x14ac:dyDescent="0.25">
      <c r="A57" s="14"/>
      <c r="B57" s="32">
        <v>10</v>
      </c>
      <c r="C57" s="171"/>
      <c r="D57" s="171"/>
      <c r="E57" s="171"/>
      <c r="F57" s="170"/>
      <c r="G57" s="121"/>
      <c r="H57" s="121"/>
      <c r="I57" s="25"/>
      <c r="J57" s="25"/>
      <c r="K57" s="25"/>
      <c r="L57" s="25"/>
      <c r="M57" s="17"/>
      <c r="N57" s="31"/>
      <c r="O57" s="173"/>
      <c r="P57" s="355">
        <f t="shared" si="11"/>
        <v>0</v>
      </c>
      <c r="Q57" s="355"/>
      <c r="R57" s="373"/>
      <c r="S57" s="373"/>
      <c r="T57" s="259"/>
      <c r="U57" s="258"/>
      <c r="V57" s="258"/>
      <c r="W57" s="258"/>
      <c r="X57" s="6"/>
      <c r="Y57" s="6"/>
      <c r="Z57" s="6"/>
      <c r="AD57" s="5"/>
      <c r="AE57" s="5"/>
      <c r="AF57" s="6"/>
      <c r="AG57" s="6"/>
      <c r="AH57" s="6"/>
      <c r="AI57" s="6"/>
      <c r="AJ57" s="6"/>
      <c r="AK57" s="6"/>
      <c r="AL57" s="6"/>
      <c r="AM57" s="6"/>
      <c r="AN57" s="6"/>
      <c r="AO57" s="6"/>
    </row>
    <row r="58" spans="1:41" s="7" customFormat="1" ht="27.95" customHeight="1" x14ac:dyDescent="0.25">
      <c r="A58" s="14"/>
      <c r="B58" s="32">
        <v>11</v>
      </c>
      <c r="C58" s="171"/>
      <c r="D58" s="171"/>
      <c r="E58" s="171"/>
      <c r="F58" s="170"/>
      <c r="G58" s="121"/>
      <c r="H58" s="121"/>
      <c r="I58" s="25"/>
      <c r="J58" s="25"/>
      <c r="K58" s="25"/>
      <c r="L58" s="25"/>
      <c r="M58" s="17"/>
      <c r="N58" s="31"/>
      <c r="O58" s="173"/>
      <c r="P58" s="355">
        <f t="shared" si="11"/>
        <v>0</v>
      </c>
      <c r="Q58" s="355"/>
      <c r="R58" s="373"/>
      <c r="S58" s="373"/>
      <c r="T58" s="259"/>
      <c r="U58" s="258"/>
      <c r="V58" s="258"/>
      <c r="W58" s="258"/>
      <c r="X58" s="6"/>
      <c r="Y58" s="6"/>
      <c r="Z58" s="6"/>
      <c r="AD58" s="5"/>
      <c r="AE58" s="5"/>
      <c r="AF58" s="6"/>
      <c r="AG58" s="6"/>
      <c r="AH58" s="6"/>
      <c r="AI58" s="6"/>
      <c r="AJ58" s="6"/>
      <c r="AK58" s="6"/>
      <c r="AL58" s="6"/>
      <c r="AM58" s="6"/>
      <c r="AN58" s="6"/>
      <c r="AO58" s="6"/>
    </row>
    <row r="59" spans="1:41" s="7" customFormat="1" ht="27.95" customHeight="1" x14ac:dyDescent="0.25">
      <c r="A59" s="14"/>
      <c r="B59" s="32">
        <v>12</v>
      </c>
      <c r="C59" s="171"/>
      <c r="D59" s="171"/>
      <c r="E59" s="171"/>
      <c r="F59" s="170"/>
      <c r="G59" s="121"/>
      <c r="H59" s="121"/>
      <c r="I59" s="25"/>
      <c r="J59" s="25"/>
      <c r="K59" s="25"/>
      <c r="L59" s="25"/>
      <c r="M59" s="17"/>
      <c r="N59" s="31"/>
      <c r="O59" s="173"/>
      <c r="P59" s="355">
        <f t="shared" si="11"/>
        <v>0</v>
      </c>
      <c r="Q59" s="355"/>
      <c r="R59" s="373"/>
      <c r="S59" s="373"/>
      <c r="T59" s="259"/>
      <c r="U59" s="258"/>
      <c r="V59" s="258"/>
      <c r="W59" s="258"/>
      <c r="X59" s="6"/>
      <c r="Y59" s="6"/>
      <c r="Z59" s="6"/>
      <c r="AD59" s="5"/>
      <c r="AE59" s="5"/>
      <c r="AF59" s="6"/>
      <c r="AG59" s="6"/>
      <c r="AH59" s="6"/>
      <c r="AI59" s="6"/>
      <c r="AJ59" s="6"/>
      <c r="AK59" s="6"/>
      <c r="AL59" s="6"/>
      <c r="AM59" s="6"/>
      <c r="AN59" s="6"/>
      <c r="AO59" s="6"/>
    </row>
    <row r="60" spans="1:41" s="7" customFormat="1" ht="27.95" customHeight="1" x14ac:dyDescent="0.25">
      <c r="A60" s="14"/>
      <c r="B60" s="32">
        <v>13</v>
      </c>
      <c r="C60" s="171"/>
      <c r="D60" s="171"/>
      <c r="E60" s="171"/>
      <c r="F60" s="170"/>
      <c r="G60" s="121"/>
      <c r="H60" s="121"/>
      <c r="I60" s="25"/>
      <c r="J60" s="25"/>
      <c r="K60" s="25"/>
      <c r="L60" s="25"/>
      <c r="M60" s="17"/>
      <c r="N60" s="31"/>
      <c r="O60" s="173"/>
      <c r="P60" s="355">
        <f t="shared" si="11"/>
        <v>0</v>
      </c>
      <c r="Q60" s="355"/>
      <c r="R60" s="373"/>
      <c r="S60" s="373"/>
      <c r="T60" s="259"/>
      <c r="U60" s="258"/>
      <c r="V60" s="258"/>
      <c r="W60" s="258"/>
      <c r="X60" s="6"/>
      <c r="Y60" s="6"/>
      <c r="Z60" s="6"/>
      <c r="AD60" s="5"/>
      <c r="AE60" s="5"/>
      <c r="AF60" s="6"/>
      <c r="AG60" s="6"/>
      <c r="AH60" s="6"/>
      <c r="AI60" s="6"/>
      <c r="AJ60" s="6"/>
      <c r="AK60" s="6"/>
      <c r="AL60" s="6"/>
      <c r="AM60" s="6"/>
      <c r="AN60" s="6"/>
      <c r="AO60" s="6"/>
    </row>
    <row r="61" spans="1:41" s="7" customFormat="1" ht="27.95" customHeight="1" x14ac:dyDescent="0.25">
      <c r="A61" s="14"/>
      <c r="B61" s="32">
        <v>14</v>
      </c>
      <c r="C61" s="171"/>
      <c r="D61" s="171"/>
      <c r="E61" s="171"/>
      <c r="F61" s="170"/>
      <c r="G61" s="121"/>
      <c r="H61" s="121"/>
      <c r="I61" s="25"/>
      <c r="J61" s="25"/>
      <c r="K61" s="25"/>
      <c r="L61" s="25"/>
      <c r="M61" s="17"/>
      <c r="N61" s="31"/>
      <c r="O61" s="173"/>
      <c r="P61" s="355">
        <f t="shared" si="11"/>
        <v>0</v>
      </c>
      <c r="Q61" s="355"/>
      <c r="R61" s="373"/>
      <c r="S61" s="373"/>
      <c r="T61" s="259"/>
      <c r="U61" s="258"/>
      <c r="V61" s="258"/>
      <c r="W61" s="258"/>
      <c r="X61" s="6"/>
      <c r="Y61" s="6"/>
      <c r="Z61" s="6"/>
      <c r="AD61" s="5"/>
      <c r="AE61" s="5"/>
      <c r="AF61" s="6"/>
      <c r="AG61" s="6"/>
      <c r="AH61" s="6"/>
      <c r="AI61" s="6"/>
      <c r="AJ61" s="6"/>
      <c r="AK61" s="6"/>
      <c r="AL61" s="6"/>
      <c r="AM61" s="6"/>
      <c r="AN61" s="6"/>
      <c r="AO61" s="6"/>
    </row>
    <row r="62" spans="1:41" s="7" customFormat="1" ht="27.95" customHeight="1" x14ac:dyDescent="0.25">
      <c r="A62" s="14"/>
      <c r="B62" s="32">
        <v>15</v>
      </c>
      <c r="C62" s="171"/>
      <c r="D62" s="171"/>
      <c r="E62" s="171"/>
      <c r="F62" s="170"/>
      <c r="G62" s="121"/>
      <c r="H62" s="121"/>
      <c r="I62" s="25"/>
      <c r="J62" s="25"/>
      <c r="K62" s="25"/>
      <c r="L62" s="25"/>
      <c r="M62" s="17"/>
      <c r="N62" s="31"/>
      <c r="O62" s="173"/>
      <c r="P62" s="355">
        <f t="shared" si="11"/>
        <v>0</v>
      </c>
      <c r="Q62" s="355"/>
      <c r="R62" s="373"/>
      <c r="S62" s="373"/>
      <c r="T62" s="259"/>
      <c r="U62" s="258"/>
      <c r="V62" s="258"/>
      <c r="W62" s="258"/>
      <c r="X62" s="6"/>
      <c r="Y62" s="6"/>
      <c r="Z62" s="6"/>
      <c r="AD62" s="5"/>
      <c r="AE62" s="5"/>
      <c r="AF62" s="6"/>
      <c r="AG62" s="6"/>
      <c r="AH62" s="6"/>
      <c r="AI62" s="6"/>
      <c r="AJ62" s="6"/>
      <c r="AK62" s="6"/>
      <c r="AL62" s="6"/>
      <c r="AM62" s="6"/>
      <c r="AN62" s="6"/>
      <c r="AO62" s="6"/>
    </row>
    <row r="63" spans="1:41" s="7" customFormat="1" ht="27.95" customHeight="1" x14ac:dyDescent="0.25">
      <c r="A63" s="14"/>
      <c r="B63" s="32">
        <v>16</v>
      </c>
      <c r="C63" s="171"/>
      <c r="D63" s="171"/>
      <c r="E63" s="171"/>
      <c r="F63" s="170"/>
      <c r="G63" s="121"/>
      <c r="H63" s="121"/>
      <c r="I63" s="25"/>
      <c r="J63" s="25"/>
      <c r="K63" s="25"/>
      <c r="L63" s="25"/>
      <c r="M63" s="17"/>
      <c r="N63" s="31"/>
      <c r="O63" s="173"/>
      <c r="P63" s="355">
        <f t="shared" si="11"/>
        <v>0</v>
      </c>
      <c r="Q63" s="355"/>
      <c r="R63" s="373"/>
      <c r="S63" s="373"/>
      <c r="T63" s="259"/>
      <c r="U63" s="258"/>
      <c r="V63" s="258"/>
      <c r="W63" s="258"/>
      <c r="X63" s="6"/>
      <c r="Y63" s="6"/>
      <c r="Z63" s="6"/>
      <c r="AD63" s="5"/>
      <c r="AE63" s="5"/>
      <c r="AF63" s="6"/>
      <c r="AG63" s="6"/>
      <c r="AH63" s="6"/>
      <c r="AI63" s="6"/>
      <c r="AJ63" s="6"/>
      <c r="AK63" s="6"/>
      <c r="AL63" s="6"/>
      <c r="AM63" s="6"/>
      <c r="AN63" s="6"/>
      <c r="AO63" s="6"/>
    </row>
    <row r="64" spans="1:41" s="7" customFormat="1" ht="27.95" customHeight="1" x14ac:dyDescent="0.25">
      <c r="A64" s="14"/>
      <c r="B64" s="32">
        <v>17</v>
      </c>
      <c r="C64" s="171"/>
      <c r="D64" s="171"/>
      <c r="E64" s="171"/>
      <c r="F64" s="170"/>
      <c r="G64" s="121"/>
      <c r="H64" s="121"/>
      <c r="I64" s="25"/>
      <c r="J64" s="25"/>
      <c r="K64" s="25"/>
      <c r="L64" s="25"/>
      <c r="M64" s="17"/>
      <c r="N64" s="31"/>
      <c r="O64" s="173"/>
      <c r="P64" s="355">
        <f t="shared" si="11"/>
        <v>0</v>
      </c>
      <c r="Q64" s="355"/>
      <c r="R64" s="373"/>
      <c r="S64" s="373"/>
      <c r="T64" s="259"/>
      <c r="U64" s="258"/>
      <c r="V64" s="258"/>
      <c r="W64" s="258"/>
      <c r="X64" s="6"/>
      <c r="Y64" s="6"/>
      <c r="Z64" s="6"/>
      <c r="AD64" s="5"/>
      <c r="AE64" s="5"/>
      <c r="AF64" s="6"/>
      <c r="AG64" s="6"/>
      <c r="AH64" s="6"/>
      <c r="AI64" s="6"/>
      <c r="AJ64" s="6"/>
      <c r="AK64" s="6"/>
      <c r="AL64" s="6"/>
      <c r="AM64" s="6"/>
      <c r="AN64" s="6"/>
      <c r="AO64" s="6"/>
    </row>
    <row r="65" spans="1:41" s="7" customFormat="1" ht="27.95" customHeight="1" x14ac:dyDescent="0.25">
      <c r="A65" s="14"/>
      <c r="B65" s="32">
        <v>18</v>
      </c>
      <c r="C65" s="171"/>
      <c r="D65" s="171"/>
      <c r="E65" s="171"/>
      <c r="F65" s="170"/>
      <c r="G65" s="121"/>
      <c r="H65" s="121"/>
      <c r="I65" s="25"/>
      <c r="J65" s="25"/>
      <c r="K65" s="25"/>
      <c r="L65" s="25"/>
      <c r="M65" s="17"/>
      <c r="N65" s="31"/>
      <c r="O65" s="173"/>
      <c r="P65" s="355">
        <f t="shared" si="11"/>
        <v>0</v>
      </c>
      <c r="Q65" s="355"/>
      <c r="R65" s="373"/>
      <c r="S65" s="373"/>
      <c r="T65" s="259"/>
      <c r="U65" s="258"/>
      <c r="V65" s="258"/>
      <c r="W65" s="258"/>
      <c r="X65" s="6"/>
      <c r="Y65" s="6"/>
      <c r="Z65" s="6"/>
      <c r="AD65" s="5"/>
      <c r="AE65" s="5"/>
      <c r="AF65" s="6"/>
      <c r="AG65" s="6"/>
      <c r="AH65" s="6"/>
      <c r="AI65" s="6"/>
      <c r="AJ65" s="6"/>
      <c r="AK65" s="6"/>
      <c r="AL65" s="6"/>
      <c r="AM65" s="6"/>
      <c r="AN65" s="6"/>
      <c r="AO65" s="6"/>
    </row>
    <row r="66" spans="1:41" s="7" customFormat="1" ht="27.95" customHeight="1" x14ac:dyDescent="0.25">
      <c r="A66" s="14"/>
      <c r="B66" s="32">
        <v>19</v>
      </c>
      <c r="C66" s="171"/>
      <c r="D66" s="171"/>
      <c r="E66" s="171"/>
      <c r="F66" s="170"/>
      <c r="G66" s="121"/>
      <c r="H66" s="121"/>
      <c r="I66" s="25"/>
      <c r="J66" s="25"/>
      <c r="K66" s="25"/>
      <c r="L66" s="25"/>
      <c r="M66" s="17"/>
      <c r="N66" s="31"/>
      <c r="O66" s="173"/>
      <c r="P66" s="355">
        <f t="shared" si="11"/>
        <v>0</v>
      </c>
      <c r="Q66" s="355"/>
      <c r="R66" s="373"/>
      <c r="S66" s="373"/>
      <c r="T66" s="259"/>
      <c r="U66" s="258"/>
      <c r="V66" s="258"/>
      <c r="W66" s="258"/>
      <c r="X66" s="6"/>
      <c r="Y66" s="6"/>
      <c r="Z66" s="6"/>
      <c r="AD66" s="5"/>
      <c r="AE66" s="5"/>
      <c r="AF66" s="6"/>
      <c r="AG66" s="6"/>
      <c r="AH66" s="6"/>
      <c r="AI66" s="6"/>
      <c r="AJ66" s="6"/>
      <c r="AK66" s="6"/>
      <c r="AL66" s="6"/>
      <c r="AM66" s="6"/>
      <c r="AN66" s="6"/>
      <c r="AO66" s="6"/>
    </row>
    <row r="67" spans="1:41" s="7" customFormat="1" ht="27.95" customHeight="1" x14ac:dyDescent="0.25">
      <c r="A67" s="14"/>
      <c r="B67" s="32">
        <v>20</v>
      </c>
      <c r="C67" s="171"/>
      <c r="D67" s="171"/>
      <c r="E67" s="171"/>
      <c r="F67" s="170"/>
      <c r="G67" s="121"/>
      <c r="H67" s="121"/>
      <c r="I67" s="25"/>
      <c r="J67" s="25"/>
      <c r="K67" s="25"/>
      <c r="L67" s="25"/>
      <c r="M67" s="17"/>
      <c r="N67" s="31"/>
      <c r="O67" s="173"/>
      <c r="P67" s="355">
        <f t="shared" si="11"/>
        <v>0</v>
      </c>
      <c r="Q67" s="355"/>
      <c r="R67" s="373"/>
      <c r="S67" s="373"/>
      <c r="T67" s="259"/>
      <c r="U67" s="258"/>
      <c r="V67" s="258"/>
      <c r="W67" s="258"/>
      <c r="X67" s="6"/>
      <c r="Y67" s="6"/>
      <c r="Z67" s="6"/>
      <c r="AD67" s="5"/>
      <c r="AE67" s="5"/>
      <c r="AF67" s="6"/>
      <c r="AG67" s="6"/>
      <c r="AH67" s="6"/>
      <c r="AI67" s="6"/>
      <c r="AJ67" s="6"/>
      <c r="AK67" s="6"/>
      <c r="AL67" s="6"/>
      <c r="AM67" s="6"/>
      <c r="AN67" s="6"/>
      <c r="AO67" s="6"/>
    </row>
    <row r="68" spans="1:41" s="7" customFormat="1" ht="27.95" customHeight="1" x14ac:dyDescent="0.25">
      <c r="A68" s="14"/>
      <c r="B68" s="32">
        <v>21</v>
      </c>
      <c r="C68" s="171"/>
      <c r="D68" s="171"/>
      <c r="E68" s="171"/>
      <c r="F68" s="170"/>
      <c r="G68" s="121"/>
      <c r="H68" s="121"/>
      <c r="I68" s="25"/>
      <c r="J68" s="25"/>
      <c r="K68" s="25"/>
      <c r="L68" s="25"/>
      <c r="M68" s="17"/>
      <c r="N68" s="31"/>
      <c r="O68" s="173"/>
      <c r="P68" s="355">
        <f t="shared" si="11"/>
        <v>0</v>
      </c>
      <c r="Q68" s="355"/>
      <c r="R68" s="373"/>
      <c r="S68" s="373"/>
      <c r="T68" s="259"/>
      <c r="U68" s="258"/>
      <c r="V68" s="258"/>
      <c r="W68" s="258"/>
      <c r="X68" s="6"/>
      <c r="Y68" s="6"/>
      <c r="Z68" s="6"/>
      <c r="AD68" s="5"/>
      <c r="AE68" s="5"/>
      <c r="AF68" s="6"/>
      <c r="AG68" s="6"/>
      <c r="AH68" s="6"/>
      <c r="AI68" s="6"/>
      <c r="AJ68" s="6"/>
      <c r="AK68" s="6"/>
      <c r="AL68" s="6"/>
      <c r="AM68" s="6"/>
      <c r="AN68" s="6"/>
      <c r="AO68" s="6"/>
    </row>
    <row r="69" spans="1:41" s="7" customFormat="1" ht="27.95" customHeight="1" x14ac:dyDescent="0.25">
      <c r="A69" s="14"/>
      <c r="B69" s="32">
        <v>22</v>
      </c>
      <c r="C69" s="171"/>
      <c r="D69" s="171"/>
      <c r="E69" s="171"/>
      <c r="F69" s="170"/>
      <c r="G69" s="121"/>
      <c r="H69" s="121"/>
      <c r="I69" s="25"/>
      <c r="J69" s="25"/>
      <c r="K69" s="25"/>
      <c r="L69" s="25"/>
      <c r="M69" s="17"/>
      <c r="N69" s="31"/>
      <c r="O69" s="173"/>
      <c r="P69" s="355">
        <f t="shared" si="11"/>
        <v>0</v>
      </c>
      <c r="Q69" s="355"/>
      <c r="R69" s="373"/>
      <c r="S69" s="373"/>
      <c r="T69" s="259"/>
      <c r="U69" s="258"/>
      <c r="V69" s="258"/>
      <c r="W69" s="258"/>
      <c r="X69" s="6"/>
      <c r="Y69" s="6"/>
      <c r="Z69" s="6"/>
      <c r="AD69" s="5"/>
      <c r="AE69" s="5"/>
      <c r="AF69" s="6"/>
      <c r="AG69" s="6"/>
      <c r="AH69" s="6"/>
      <c r="AI69" s="6"/>
      <c r="AJ69" s="6"/>
      <c r="AK69" s="6"/>
      <c r="AL69" s="6"/>
      <c r="AM69" s="6"/>
      <c r="AN69" s="6"/>
      <c r="AO69" s="6"/>
    </row>
    <row r="70" spans="1:41" s="7" customFormat="1" ht="27.95" customHeight="1" x14ac:dyDescent="0.25">
      <c r="A70" s="14"/>
      <c r="B70" s="32">
        <v>23</v>
      </c>
      <c r="C70" s="171"/>
      <c r="D70" s="171"/>
      <c r="E70" s="171"/>
      <c r="F70" s="170"/>
      <c r="G70" s="121"/>
      <c r="H70" s="121"/>
      <c r="I70" s="25"/>
      <c r="J70" s="25"/>
      <c r="K70" s="25"/>
      <c r="L70" s="25"/>
      <c r="M70" s="17"/>
      <c r="N70" s="31"/>
      <c r="O70" s="173"/>
      <c r="P70" s="355">
        <f t="shared" si="11"/>
        <v>0</v>
      </c>
      <c r="Q70" s="355"/>
      <c r="R70" s="373"/>
      <c r="S70" s="373"/>
      <c r="T70" s="259"/>
      <c r="U70" s="258"/>
      <c r="V70" s="258"/>
      <c r="W70" s="258"/>
      <c r="X70" s="6"/>
      <c r="Y70" s="6"/>
      <c r="Z70" s="6"/>
      <c r="AD70" s="5"/>
      <c r="AE70" s="5"/>
      <c r="AF70" s="6"/>
      <c r="AG70" s="6"/>
      <c r="AH70" s="6"/>
      <c r="AI70" s="6"/>
      <c r="AJ70" s="6"/>
      <c r="AK70" s="6"/>
      <c r="AL70" s="6"/>
      <c r="AM70" s="6"/>
      <c r="AN70" s="6"/>
      <c r="AO70" s="6"/>
    </row>
    <row r="71" spans="1:41" s="7" customFormat="1" ht="27.95" customHeight="1" x14ac:dyDescent="0.25">
      <c r="A71" s="14"/>
      <c r="B71" s="32">
        <v>24</v>
      </c>
      <c r="C71" s="171"/>
      <c r="D71" s="171"/>
      <c r="E71" s="171"/>
      <c r="F71" s="170"/>
      <c r="G71" s="121"/>
      <c r="H71" s="121"/>
      <c r="I71" s="25"/>
      <c r="J71" s="25"/>
      <c r="K71" s="25"/>
      <c r="L71" s="25"/>
      <c r="M71" s="17"/>
      <c r="N71" s="31"/>
      <c r="O71" s="173"/>
      <c r="P71" s="355">
        <f t="shared" si="11"/>
        <v>0</v>
      </c>
      <c r="Q71" s="355"/>
      <c r="R71" s="373"/>
      <c r="S71" s="373"/>
      <c r="T71" s="259"/>
      <c r="U71" s="258"/>
      <c r="V71" s="258"/>
      <c r="W71" s="258"/>
      <c r="X71" s="6"/>
      <c r="Y71" s="6"/>
      <c r="Z71" s="6"/>
      <c r="AD71" s="5"/>
      <c r="AE71" s="5"/>
      <c r="AF71" s="6"/>
      <c r="AG71" s="6"/>
      <c r="AH71" s="6"/>
      <c r="AI71" s="6"/>
      <c r="AJ71" s="6"/>
      <c r="AK71" s="6"/>
      <c r="AL71" s="6"/>
      <c r="AM71" s="6"/>
      <c r="AN71" s="6"/>
      <c r="AO71" s="6"/>
    </row>
    <row r="72" spans="1:41" s="7" customFormat="1" ht="27.95" customHeight="1" x14ac:dyDescent="0.25">
      <c r="A72" s="14"/>
      <c r="B72" s="32">
        <v>25</v>
      </c>
      <c r="C72" s="171"/>
      <c r="D72" s="171"/>
      <c r="E72" s="171"/>
      <c r="F72" s="170"/>
      <c r="G72" s="121"/>
      <c r="H72" s="121"/>
      <c r="I72" s="25"/>
      <c r="J72" s="25"/>
      <c r="K72" s="25"/>
      <c r="L72" s="25"/>
      <c r="M72" s="17"/>
      <c r="N72" s="31"/>
      <c r="O72" s="173"/>
      <c r="P72" s="355">
        <f t="shared" si="11"/>
        <v>0</v>
      </c>
      <c r="Q72" s="355"/>
      <c r="R72" s="373"/>
      <c r="S72" s="373"/>
      <c r="T72" s="259"/>
      <c r="U72" s="258"/>
      <c r="V72" s="258"/>
      <c r="W72" s="258"/>
      <c r="X72" s="6"/>
      <c r="Y72" s="6"/>
      <c r="Z72" s="6"/>
      <c r="AD72" s="5"/>
      <c r="AE72" s="5"/>
      <c r="AF72" s="6"/>
      <c r="AG72" s="6"/>
      <c r="AH72" s="6"/>
      <c r="AI72" s="6"/>
      <c r="AJ72" s="6"/>
      <c r="AK72" s="6"/>
      <c r="AL72" s="6"/>
      <c r="AM72" s="6"/>
      <c r="AN72" s="6"/>
      <c r="AO72" s="6"/>
    </row>
    <row r="73" spans="1:41" s="7" customFormat="1" ht="27.95" customHeight="1" x14ac:dyDescent="0.25">
      <c r="A73" s="14"/>
      <c r="B73" s="32">
        <v>26</v>
      </c>
      <c r="C73" s="171"/>
      <c r="D73" s="171"/>
      <c r="E73" s="171"/>
      <c r="F73" s="170"/>
      <c r="G73" s="121"/>
      <c r="H73" s="121"/>
      <c r="I73" s="25"/>
      <c r="J73" s="25"/>
      <c r="K73" s="25"/>
      <c r="L73" s="25"/>
      <c r="M73" s="17"/>
      <c r="N73" s="31"/>
      <c r="O73" s="173"/>
      <c r="P73" s="355">
        <f t="shared" si="11"/>
        <v>0</v>
      </c>
      <c r="Q73" s="355"/>
      <c r="R73" s="373"/>
      <c r="S73" s="373"/>
      <c r="T73" s="259"/>
      <c r="U73" s="258"/>
      <c r="V73" s="258"/>
      <c r="W73" s="258"/>
      <c r="X73" s="6"/>
      <c r="Y73" s="6"/>
      <c r="Z73" s="6"/>
      <c r="AD73" s="5"/>
      <c r="AE73" s="5"/>
      <c r="AF73" s="6"/>
      <c r="AG73" s="6"/>
      <c r="AH73" s="6"/>
      <c r="AI73" s="6"/>
      <c r="AJ73" s="6"/>
      <c r="AK73" s="6"/>
      <c r="AL73" s="6"/>
      <c r="AM73" s="6"/>
      <c r="AN73" s="6"/>
      <c r="AO73" s="6"/>
    </row>
    <row r="74" spans="1:41" s="7" customFormat="1" ht="27.95" customHeight="1" x14ac:dyDescent="0.25">
      <c r="A74" s="14"/>
      <c r="B74" s="32">
        <v>27</v>
      </c>
      <c r="C74" s="171"/>
      <c r="D74" s="171"/>
      <c r="E74" s="171"/>
      <c r="F74" s="170"/>
      <c r="G74" s="121"/>
      <c r="H74" s="121"/>
      <c r="I74" s="25"/>
      <c r="J74" s="25"/>
      <c r="K74" s="25"/>
      <c r="L74" s="25"/>
      <c r="M74" s="17"/>
      <c r="N74" s="31"/>
      <c r="O74" s="173"/>
      <c r="P74" s="355">
        <f t="shared" si="11"/>
        <v>0</v>
      </c>
      <c r="Q74" s="355"/>
      <c r="R74" s="373"/>
      <c r="S74" s="373"/>
      <c r="T74" s="259"/>
      <c r="U74" s="258"/>
      <c r="V74" s="258"/>
      <c r="W74" s="258"/>
      <c r="X74" s="6"/>
      <c r="Y74" s="6"/>
      <c r="Z74" s="6"/>
      <c r="AD74" s="5"/>
      <c r="AE74" s="5"/>
      <c r="AF74" s="6"/>
      <c r="AG74" s="6"/>
      <c r="AH74" s="6"/>
      <c r="AI74" s="6"/>
      <c r="AJ74" s="6"/>
      <c r="AK74" s="6"/>
      <c r="AL74" s="6"/>
      <c r="AM74" s="6"/>
      <c r="AN74" s="6"/>
      <c r="AO74" s="6"/>
    </row>
    <row r="75" spans="1:41" s="7" customFormat="1" ht="27.95" customHeight="1" x14ac:dyDescent="0.25">
      <c r="A75" s="14"/>
      <c r="B75" s="32">
        <v>28</v>
      </c>
      <c r="C75" s="171"/>
      <c r="D75" s="171"/>
      <c r="E75" s="171"/>
      <c r="F75" s="170"/>
      <c r="G75" s="121"/>
      <c r="H75" s="121"/>
      <c r="I75" s="25"/>
      <c r="J75" s="25"/>
      <c r="K75" s="25"/>
      <c r="L75" s="25"/>
      <c r="M75" s="17"/>
      <c r="N75" s="31"/>
      <c r="O75" s="173"/>
      <c r="P75" s="355">
        <f t="shared" si="11"/>
        <v>0</v>
      </c>
      <c r="Q75" s="355"/>
      <c r="R75" s="373"/>
      <c r="S75" s="373"/>
      <c r="T75" s="259"/>
      <c r="U75" s="258"/>
      <c r="V75" s="258"/>
      <c r="W75" s="258"/>
      <c r="X75" s="6"/>
      <c r="Y75" s="6"/>
      <c r="Z75" s="6"/>
      <c r="AD75" s="5"/>
      <c r="AE75" s="5"/>
      <c r="AF75" s="6"/>
      <c r="AG75" s="6"/>
      <c r="AH75" s="6"/>
      <c r="AI75" s="6"/>
      <c r="AJ75" s="6"/>
      <c r="AK75" s="6"/>
      <c r="AL75" s="6"/>
      <c r="AM75" s="6"/>
      <c r="AN75" s="6"/>
      <c r="AO75" s="6"/>
    </row>
    <row r="76" spans="1:41" s="7" customFormat="1" ht="27.95" customHeight="1" x14ac:dyDescent="0.25">
      <c r="A76" s="14"/>
      <c r="B76" s="32">
        <v>29</v>
      </c>
      <c r="C76" s="171"/>
      <c r="D76" s="171"/>
      <c r="E76" s="171"/>
      <c r="F76" s="170"/>
      <c r="G76" s="121"/>
      <c r="H76" s="121"/>
      <c r="I76" s="25"/>
      <c r="J76" s="25"/>
      <c r="K76" s="25"/>
      <c r="L76" s="25"/>
      <c r="M76" s="17"/>
      <c r="N76" s="31"/>
      <c r="O76" s="173"/>
      <c r="P76" s="355">
        <f t="shared" si="11"/>
        <v>0</v>
      </c>
      <c r="Q76" s="355"/>
      <c r="R76" s="373"/>
      <c r="S76" s="373"/>
      <c r="T76" s="259"/>
      <c r="U76" s="258"/>
      <c r="V76" s="258"/>
      <c r="W76" s="258"/>
      <c r="X76" s="6"/>
      <c r="Y76" s="6"/>
      <c r="Z76" s="6"/>
      <c r="AD76" s="5"/>
      <c r="AE76" s="5"/>
      <c r="AF76" s="6"/>
      <c r="AG76" s="6"/>
      <c r="AH76" s="6"/>
      <c r="AI76" s="6"/>
      <c r="AJ76" s="6"/>
      <c r="AK76" s="6"/>
      <c r="AL76" s="6"/>
      <c r="AM76" s="6"/>
      <c r="AN76" s="6"/>
      <c r="AO76" s="6"/>
    </row>
    <row r="77" spans="1:41" s="7" customFormat="1" ht="27.95" customHeight="1" x14ac:dyDescent="0.25">
      <c r="A77" s="14"/>
      <c r="B77" s="32">
        <v>30</v>
      </c>
      <c r="C77" s="171"/>
      <c r="D77" s="171"/>
      <c r="E77" s="171"/>
      <c r="F77" s="170"/>
      <c r="G77" s="121"/>
      <c r="H77" s="121"/>
      <c r="I77" s="25"/>
      <c r="J77" s="25"/>
      <c r="K77" s="25"/>
      <c r="L77" s="25"/>
      <c r="M77" s="17"/>
      <c r="N77" s="31"/>
      <c r="O77" s="173"/>
      <c r="P77" s="355">
        <f t="shared" si="11"/>
        <v>0</v>
      </c>
      <c r="Q77" s="355"/>
      <c r="R77" s="373"/>
      <c r="S77" s="373"/>
      <c r="T77" s="259"/>
      <c r="U77" s="258"/>
      <c r="V77" s="258"/>
      <c r="W77" s="258"/>
      <c r="X77" s="6"/>
      <c r="Y77" s="6"/>
      <c r="Z77" s="6"/>
      <c r="AD77" s="5"/>
      <c r="AE77" s="5"/>
      <c r="AF77" s="6"/>
      <c r="AG77" s="6"/>
      <c r="AH77" s="6"/>
      <c r="AI77" s="6"/>
      <c r="AJ77" s="6"/>
      <c r="AK77" s="6"/>
      <c r="AL77" s="6"/>
      <c r="AM77" s="6"/>
      <c r="AN77" s="6"/>
      <c r="AO77" s="6"/>
    </row>
    <row r="78" spans="1:41" s="7" customFormat="1" ht="18" customHeight="1" x14ac:dyDescent="0.25">
      <c r="A78" s="14"/>
      <c r="B78" s="22"/>
      <c r="C78" s="84"/>
      <c r="D78" s="84"/>
      <c r="E78" s="84"/>
      <c r="F78" s="32">
        <f>COUNTIF(F48:F77,"oui")</f>
        <v>0</v>
      </c>
      <c r="G78" s="365" t="s">
        <v>60</v>
      </c>
      <c r="H78" s="366"/>
      <c r="I78" s="153">
        <f>SUM(I47:I77)</f>
        <v>0</v>
      </c>
      <c r="J78" s="153">
        <f t="shared" ref="J78:L78" si="12">SUM(J47:J77)</f>
        <v>0</v>
      </c>
      <c r="K78" s="153">
        <f t="shared" si="12"/>
        <v>0</v>
      </c>
      <c r="L78" s="153">
        <f t="shared" si="12"/>
        <v>0</v>
      </c>
      <c r="M78" s="17"/>
      <c r="N78" s="31"/>
      <c r="O78" s="141"/>
      <c r="P78" s="373"/>
      <c r="Q78" s="374"/>
      <c r="R78" s="373"/>
      <c r="S78" s="374"/>
      <c r="U78" s="6"/>
      <c r="V78" s="6"/>
      <c r="W78" s="6"/>
      <c r="X78" s="6"/>
      <c r="Y78" s="6"/>
      <c r="Z78" s="6"/>
      <c r="AD78" s="5"/>
      <c r="AE78" s="5"/>
      <c r="AF78" s="6"/>
      <c r="AG78" s="6"/>
      <c r="AH78" s="6"/>
      <c r="AI78" s="6"/>
      <c r="AJ78" s="6"/>
      <c r="AK78" s="6"/>
      <c r="AL78" s="6"/>
      <c r="AM78" s="6"/>
      <c r="AN78" s="6"/>
      <c r="AO78" s="6"/>
    </row>
    <row r="79" spans="1:41" s="7" customFormat="1" ht="9.9499999999999993" customHeight="1" x14ac:dyDescent="0.25">
      <c r="A79" s="14"/>
      <c r="B79" s="16"/>
      <c r="C79" s="84"/>
      <c r="D79" s="84"/>
      <c r="E79" s="84"/>
      <c r="F79" s="84"/>
      <c r="G79" s="85"/>
      <c r="H79" s="85"/>
      <c r="I79" s="85"/>
      <c r="J79" s="85"/>
      <c r="K79" s="85"/>
      <c r="L79" s="85"/>
      <c r="M79" s="17"/>
      <c r="N79" s="31"/>
      <c r="O79" s="27"/>
      <c r="P79" s="27"/>
      <c r="Q79" s="27"/>
      <c r="R79" s="27"/>
      <c r="S79" s="27"/>
      <c r="U79" s="6"/>
      <c r="V79" s="6"/>
      <c r="W79" s="6"/>
      <c r="X79" s="6"/>
      <c r="Y79" s="6"/>
      <c r="Z79" s="6"/>
      <c r="AD79" s="5"/>
      <c r="AE79" s="5"/>
      <c r="AF79" s="6"/>
      <c r="AG79" s="6"/>
      <c r="AH79" s="6"/>
      <c r="AI79" s="6"/>
      <c r="AJ79" s="6"/>
      <c r="AK79" s="6"/>
      <c r="AL79" s="6"/>
      <c r="AM79" s="6"/>
      <c r="AN79" s="6"/>
      <c r="AO79" s="6"/>
    </row>
    <row r="80" spans="1:41" s="7" customFormat="1" ht="18" customHeight="1" x14ac:dyDescent="0.25">
      <c r="A80" s="14"/>
      <c r="B80" s="16"/>
      <c r="C80" s="15" t="s">
        <v>784</v>
      </c>
      <c r="D80" s="15"/>
      <c r="E80" s="15"/>
      <c r="F80" s="15"/>
      <c r="G80" s="85"/>
      <c r="H80" s="85"/>
      <c r="I80" s="85"/>
      <c r="J80" s="85"/>
      <c r="K80" s="85"/>
      <c r="L80" s="85"/>
      <c r="M80" s="17"/>
      <c r="N80" s="31"/>
      <c r="O80" s="27"/>
      <c r="P80" s="27"/>
      <c r="Q80" s="27"/>
      <c r="R80" s="27"/>
      <c r="S80" s="27"/>
      <c r="U80" s="6"/>
      <c r="V80" s="6"/>
      <c r="W80" s="6"/>
      <c r="X80" s="6"/>
      <c r="Y80" s="6"/>
      <c r="Z80" s="6"/>
      <c r="AD80" s="5"/>
      <c r="AE80" s="5"/>
      <c r="AF80" s="6"/>
      <c r="AG80" s="6"/>
      <c r="AH80" s="6"/>
      <c r="AI80" s="6"/>
      <c r="AJ80" s="6"/>
      <c r="AK80" s="6"/>
      <c r="AL80" s="6"/>
      <c r="AM80" s="6"/>
      <c r="AN80" s="6"/>
      <c r="AO80" s="6"/>
    </row>
    <row r="81" spans="1:41" s="7" customFormat="1" ht="18" customHeight="1" x14ac:dyDescent="0.25">
      <c r="A81" s="14"/>
      <c r="B81" s="16"/>
      <c r="C81" s="84" t="s">
        <v>360</v>
      </c>
      <c r="D81" s="84"/>
      <c r="E81" s="367"/>
      <c r="F81" s="368"/>
      <c r="G81" s="368"/>
      <c r="H81" s="368"/>
      <c r="I81" s="368"/>
      <c r="J81" s="368"/>
      <c r="K81" s="368"/>
      <c r="L81" s="369"/>
      <c r="M81" s="17"/>
      <c r="N81" s="31"/>
      <c r="O81" s="27"/>
      <c r="P81" s="27"/>
      <c r="Q81" s="27"/>
      <c r="R81" s="27"/>
      <c r="S81" s="27"/>
      <c r="U81" s="6"/>
      <c r="V81" s="6"/>
      <c r="W81" s="6"/>
      <c r="X81" s="6"/>
      <c r="Y81" s="6"/>
      <c r="Z81" s="6"/>
      <c r="AD81" s="5"/>
      <c r="AE81" s="5"/>
      <c r="AF81" s="6"/>
      <c r="AG81" s="6"/>
      <c r="AH81" s="6"/>
      <c r="AI81" s="6"/>
      <c r="AJ81" s="6"/>
      <c r="AK81" s="6"/>
      <c r="AL81" s="6"/>
      <c r="AM81" s="6"/>
      <c r="AN81" s="6"/>
      <c r="AO81" s="6"/>
    </row>
    <row r="82" spans="1:41" s="7" customFormat="1" ht="18" customHeight="1" x14ac:dyDescent="0.25">
      <c r="A82" s="14"/>
      <c r="B82" s="16"/>
      <c r="C82" s="84" t="s">
        <v>393</v>
      </c>
      <c r="D82" s="84"/>
      <c r="E82" s="367"/>
      <c r="F82" s="368"/>
      <c r="G82" s="368"/>
      <c r="H82" s="368"/>
      <c r="I82" s="368"/>
      <c r="J82" s="368"/>
      <c r="K82" s="368"/>
      <c r="L82" s="369"/>
      <c r="M82" s="17"/>
      <c r="N82" s="31"/>
      <c r="O82" s="27"/>
      <c r="P82" s="27"/>
      <c r="Q82" s="27"/>
      <c r="R82" s="27"/>
      <c r="S82" s="27"/>
      <c r="U82" s="6"/>
      <c r="V82" s="6"/>
      <c r="W82" s="6"/>
      <c r="X82" s="6"/>
      <c r="Y82" s="6"/>
      <c r="Z82" s="6"/>
      <c r="AD82" s="5"/>
      <c r="AE82" s="5"/>
      <c r="AF82" s="6"/>
      <c r="AG82" s="6"/>
      <c r="AH82" s="6"/>
      <c r="AI82" s="6"/>
      <c r="AJ82" s="6"/>
      <c r="AK82" s="6"/>
      <c r="AL82" s="6"/>
      <c r="AM82" s="6"/>
      <c r="AN82" s="6"/>
      <c r="AO82" s="6"/>
    </row>
    <row r="83" spans="1:41" s="7" customFormat="1" ht="18" customHeight="1" x14ac:dyDescent="0.25">
      <c r="A83" s="14"/>
      <c r="B83" s="16"/>
      <c r="C83" s="84" t="s">
        <v>336</v>
      </c>
      <c r="D83" s="84"/>
      <c r="E83" s="367"/>
      <c r="F83" s="368"/>
      <c r="G83" s="368"/>
      <c r="H83" s="368"/>
      <c r="I83" s="368"/>
      <c r="J83" s="368"/>
      <c r="K83" s="368"/>
      <c r="L83" s="369"/>
      <c r="M83" s="17"/>
      <c r="N83" s="31"/>
      <c r="O83" s="27"/>
      <c r="P83" s="27"/>
      <c r="Q83" s="27"/>
      <c r="R83" s="27"/>
      <c r="S83" s="27"/>
      <c r="U83" s="6"/>
      <c r="V83" s="6"/>
      <c r="W83" s="6"/>
      <c r="X83" s="6"/>
      <c r="Y83" s="6"/>
      <c r="Z83" s="6"/>
      <c r="AD83" s="5"/>
      <c r="AE83" s="5"/>
      <c r="AF83" s="6"/>
      <c r="AG83" s="6"/>
      <c r="AH83" s="6"/>
      <c r="AI83" s="6"/>
      <c r="AJ83" s="6"/>
      <c r="AK83" s="6"/>
      <c r="AL83" s="6"/>
      <c r="AM83" s="6"/>
      <c r="AN83" s="6"/>
      <c r="AO83" s="6"/>
    </row>
    <row r="84" spans="1:41" s="7" customFormat="1" ht="18" customHeight="1" x14ac:dyDescent="0.25">
      <c r="A84" s="14"/>
      <c r="B84" s="16"/>
      <c r="C84" s="84" t="s">
        <v>9</v>
      </c>
      <c r="D84" s="84"/>
      <c r="E84" s="367"/>
      <c r="F84" s="368"/>
      <c r="G84" s="368"/>
      <c r="H84" s="368"/>
      <c r="I84" s="368"/>
      <c r="J84" s="368"/>
      <c r="K84" s="368"/>
      <c r="L84" s="369"/>
      <c r="M84" s="17"/>
      <c r="N84" s="31"/>
      <c r="O84" s="27"/>
      <c r="P84" s="27"/>
      <c r="Q84" s="27"/>
      <c r="R84" s="27"/>
      <c r="S84" s="27"/>
      <c r="U84" s="6"/>
      <c r="V84" s="6"/>
      <c r="W84" s="6"/>
      <c r="X84" s="6"/>
      <c r="Y84" s="6"/>
      <c r="Z84" s="6"/>
      <c r="AD84" s="5"/>
      <c r="AE84" s="5"/>
      <c r="AF84" s="6"/>
      <c r="AG84" s="6"/>
      <c r="AH84" s="6"/>
      <c r="AI84" s="6"/>
      <c r="AJ84" s="6"/>
      <c r="AK84" s="6"/>
      <c r="AL84" s="6"/>
      <c r="AM84" s="6"/>
      <c r="AN84" s="6"/>
      <c r="AO84" s="6"/>
    </row>
    <row r="85" spans="1:41" s="7" customFormat="1" ht="9.9499999999999993" customHeight="1" x14ac:dyDescent="0.25">
      <c r="A85" s="19"/>
      <c r="B85" s="20"/>
      <c r="C85" s="20"/>
      <c r="D85" s="20"/>
      <c r="E85" s="20"/>
      <c r="F85" s="20"/>
      <c r="G85" s="20"/>
      <c r="H85" s="20"/>
      <c r="I85" s="20"/>
      <c r="J85" s="20"/>
      <c r="K85" s="20"/>
      <c r="L85" s="20"/>
      <c r="M85" s="21"/>
      <c r="N85" s="31"/>
      <c r="O85" s="27"/>
      <c r="P85" s="27"/>
      <c r="Q85" s="27"/>
      <c r="R85" s="27"/>
      <c r="S85" s="27"/>
      <c r="U85" s="6"/>
      <c r="V85" s="6"/>
      <c r="W85" s="6"/>
      <c r="X85" s="6"/>
      <c r="Y85" s="6"/>
      <c r="Z85" s="6"/>
      <c r="AD85" s="5"/>
      <c r="AE85" s="5"/>
      <c r="AF85" s="6"/>
      <c r="AG85" s="6"/>
      <c r="AH85" s="6"/>
      <c r="AI85" s="6"/>
      <c r="AJ85" s="6"/>
      <c r="AK85" s="6"/>
      <c r="AL85" s="6"/>
      <c r="AM85" s="6"/>
      <c r="AN85" s="6"/>
      <c r="AO85" s="6"/>
    </row>
    <row r="86" spans="1:41" s="7" customFormat="1" ht="9.9499999999999993" customHeight="1" x14ac:dyDescent="0.25">
      <c r="A86" s="6"/>
      <c r="B86" s="6"/>
      <c r="C86" s="6"/>
      <c r="D86" s="6"/>
      <c r="E86" s="6"/>
      <c r="F86" s="6"/>
      <c r="G86" s="6"/>
      <c r="H86" s="6"/>
      <c r="I86" s="6"/>
      <c r="J86" s="6"/>
      <c r="K86" s="6"/>
      <c r="L86" s="6"/>
      <c r="N86" s="31"/>
      <c r="O86" s="27"/>
      <c r="P86" s="27"/>
      <c r="Q86" s="27"/>
      <c r="R86" s="27"/>
      <c r="S86" s="27"/>
      <c r="U86" s="6"/>
      <c r="V86" s="6"/>
      <c r="W86" s="6"/>
      <c r="X86" s="6"/>
      <c r="Y86" s="6"/>
      <c r="Z86" s="6"/>
      <c r="AD86" s="9"/>
      <c r="AE86" s="9"/>
      <c r="AF86" s="6"/>
      <c r="AG86" s="6"/>
      <c r="AH86" s="6"/>
      <c r="AI86" s="6"/>
      <c r="AJ86" s="6"/>
      <c r="AK86" s="6"/>
      <c r="AL86" s="6"/>
      <c r="AM86" s="6"/>
      <c r="AN86" s="6"/>
      <c r="AO86" s="6"/>
    </row>
    <row r="87" spans="1:41" s="7" customFormat="1" ht="9.9499999999999993" customHeight="1" x14ac:dyDescent="0.25">
      <c r="A87" s="11"/>
      <c r="B87" s="12"/>
      <c r="C87" s="12"/>
      <c r="D87" s="12"/>
      <c r="E87" s="12"/>
      <c r="F87" s="12"/>
      <c r="G87" s="12"/>
      <c r="H87" s="12"/>
      <c r="I87" s="12"/>
      <c r="J87" s="12"/>
      <c r="K87" s="12"/>
      <c r="L87" s="12"/>
      <c r="M87" s="13"/>
      <c r="N87" s="31"/>
      <c r="O87" s="27"/>
      <c r="P87" s="27"/>
      <c r="Q87" s="27"/>
      <c r="R87" s="27"/>
      <c r="S87" s="27"/>
      <c r="U87" s="6"/>
      <c r="V87" s="6"/>
      <c r="W87" s="6"/>
      <c r="X87" s="6"/>
      <c r="Y87" s="6"/>
      <c r="Z87" s="6"/>
      <c r="AA87" s="6"/>
      <c r="AB87" s="6"/>
      <c r="AC87" s="6"/>
      <c r="AD87" s="6"/>
      <c r="AE87" s="6"/>
      <c r="AF87" s="6"/>
      <c r="AG87" s="6"/>
      <c r="AH87" s="6"/>
      <c r="AI87" s="6"/>
      <c r="AJ87" s="6"/>
      <c r="AK87" s="6"/>
      <c r="AL87" s="6"/>
      <c r="AM87" s="6"/>
      <c r="AN87" s="6"/>
      <c r="AO87" s="6"/>
    </row>
    <row r="88" spans="1:41" s="7" customFormat="1" ht="18" customHeight="1" x14ac:dyDescent="0.25">
      <c r="A88" s="14"/>
      <c r="B88" s="16"/>
      <c r="C88" s="15" t="s">
        <v>810</v>
      </c>
      <c r="D88" s="15"/>
      <c r="E88" s="354"/>
      <c r="F88" s="354"/>
      <c r="G88" s="354"/>
      <c r="H88" s="354"/>
      <c r="I88" s="354"/>
      <c r="J88" s="354"/>
      <c r="K88" s="354"/>
      <c r="L88" s="354"/>
      <c r="M88" s="17"/>
      <c r="N88" s="31"/>
      <c r="O88" s="27"/>
      <c r="P88" s="27"/>
      <c r="Q88" s="27"/>
      <c r="R88" s="27"/>
      <c r="S88" s="27"/>
      <c r="U88" s="6"/>
      <c r="V88" s="6"/>
      <c r="W88" s="6"/>
      <c r="X88" s="6"/>
      <c r="Y88" s="6"/>
      <c r="Z88" s="6"/>
      <c r="AA88" s="6"/>
      <c r="AB88" s="6"/>
      <c r="AC88" s="6"/>
      <c r="AD88" s="6"/>
      <c r="AE88" s="6"/>
      <c r="AF88" s="6"/>
      <c r="AG88" s="6"/>
      <c r="AH88" s="6"/>
      <c r="AI88" s="6"/>
      <c r="AJ88" s="6"/>
      <c r="AK88" s="6"/>
      <c r="AL88" s="6"/>
      <c r="AM88" s="6"/>
      <c r="AN88" s="6"/>
      <c r="AO88" s="6"/>
    </row>
    <row r="89" spans="1:41" s="7" customFormat="1" ht="18" customHeight="1" x14ac:dyDescent="0.25">
      <c r="A89" s="14"/>
      <c r="B89" s="16"/>
      <c r="C89" s="84" t="s">
        <v>789</v>
      </c>
      <c r="D89" s="84"/>
      <c r="E89" s="283"/>
      <c r="F89" s="283"/>
      <c r="G89" s="283"/>
      <c r="H89" s="283"/>
      <c r="I89" s="283"/>
      <c r="J89" s="283"/>
      <c r="K89" s="283"/>
      <c r="L89" s="283"/>
      <c r="M89" s="17"/>
      <c r="N89" s="31"/>
      <c r="O89" s="27"/>
      <c r="P89" s="27"/>
      <c r="Q89" s="27"/>
      <c r="R89" s="27"/>
      <c r="S89" s="27"/>
      <c r="U89" s="6"/>
      <c r="V89" s="6"/>
      <c r="W89" s="6"/>
      <c r="X89" s="6"/>
      <c r="Y89" s="6"/>
      <c r="Z89" s="6"/>
      <c r="AA89" s="6"/>
      <c r="AB89" s="6"/>
      <c r="AC89" s="6"/>
      <c r="AD89" s="6"/>
      <c r="AE89" s="6"/>
      <c r="AF89" s="6"/>
      <c r="AG89" s="6"/>
      <c r="AH89" s="6"/>
      <c r="AI89" s="6"/>
      <c r="AJ89" s="6"/>
      <c r="AK89" s="6"/>
      <c r="AL89" s="6"/>
      <c r="AM89" s="6"/>
      <c r="AN89" s="6"/>
      <c r="AO89" s="6"/>
    </row>
    <row r="90" spans="1:41" s="7" customFormat="1" ht="18" customHeight="1" x14ac:dyDescent="0.25">
      <c r="A90" s="14"/>
      <c r="B90" s="16"/>
      <c r="C90" s="84" t="s">
        <v>790</v>
      </c>
      <c r="D90" s="84"/>
      <c r="E90" s="283"/>
      <c r="F90" s="283"/>
      <c r="G90" s="283"/>
      <c r="H90" s="283"/>
      <c r="I90" s="283"/>
      <c r="J90" s="283"/>
      <c r="K90" s="283"/>
      <c r="L90" s="283"/>
      <c r="M90" s="17"/>
      <c r="N90" s="31"/>
      <c r="O90" s="27"/>
      <c r="P90" s="27"/>
      <c r="Q90" s="27"/>
      <c r="R90" s="27"/>
      <c r="S90" s="27"/>
      <c r="U90" s="6"/>
      <c r="V90" s="6"/>
      <c r="W90" s="6"/>
      <c r="X90" s="6"/>
      <c r="Y90" s="6"/>
      <c r="Z90" s="6"/>
      <c r="AA90" s="6"/>
      <c r="AB90" s="6"/>
      <c r="AC90" s="6"/>
      <c r="AD90" s="6"/>
      <c r="AE90" s="6"/>
      <c r="AF90" s="6"/>
      <c r="AG90" s="6"/>
      <c r="AH90" s="6"/>
      <c r="AI90" s="6"/>
      <c r="AJ90" s="6"/>
      <c r="AK90" s="6"/>
      <c r="AL90" s="6"/>
      <c r="AM90" s="6"/>
      <c r="AN90" s="6"/>
      <c r="AO90" s="6"/>
    </row>
    <row r="91" spans="1:41" s="7" customFormat="1" ht="60" customHeight="1" x14ac:dyDescent="0.25">
      <c r="A91" s="14"/>
      <c r="B91" s="16"/>
      <c r="C91" s="84" t="s">
        <v>791</v>
      </c>
      <c r="D91" s="84"/>
      <c r="E91" s="283"/>
      <c r="F91" s="283"/>
      <c r="G91" s="283"/>
      <c r="H91" s="283"/>
      <c r="I91" s="283"/>
      <c r="J91" s="283"/>
      <c r="K91" s="283"/>
      <c r="L91" s="283"/>
      <c r="M91" s="17"/>
      <c r="N91" s="31"/>
      <c r="O91" s="27"/>
      <c r="P91" s="27"/>
      <c r="Q91" s="27"/>
      <c r="R91" s="27"/>
      <c r="S91" s="27"/>
      <c r="U91" s="6"/>
      <c r="V91" s="6"/>
      <c r="W91" s="6"/>
      <c r="X91" s="6"/>
      <c r="Y91" s="6"/>
      <c r="Z91" s="6"/>
      <c r="AA91" s="6"/>
      <c r="AB91" s="6"/>
      <c r="AC91" s="6"/>
      <c r="AD91" s="6"/>
      <c r="AE91" s="6"/>
      <c r="AF91" s="6"/>
      <c r="AG91" s="6"/>
      <c r="AH91" s="6"/>
      <c r="AI91" s="6"/>
      <c r="AJ91" s="6"/>
      <c r="AK91" s="6"/>
      <c r="AL91" s="6"/>
      <c r="AM91" s="6"/>
      <c r="AN91" s="6"/>
      <c r="AO91" s="6"/>
    </row>
    <row r="92" spans="1:41" s="7" customFormat="1" ht="9.9499999999999993" customHeight="1" x14ac:dyDescent="0.25">
      <c r="A92" s="14"/>
      <c r="B92" s="16"/>
      <c r="C92" s="84"/>
      <c r="D92" s="84"/>
      <c r="E92" s="84"/>
      <c r="F92" s="84"/>
      <c r="G92" s="85"/>
      <c r="H92" s="85"/>
      <c r="I92" s="85"/>
      <c r="J92" s="85"/>
      <c r="K92" s="85"/>
      <c r="L92" s="85"/>
      <c r="M92" s="17"/>
      <c r="N92" s="31"/>
      <c r="O92" s="27"/>
      <c r="P92" s="27"/>
      <c r="Q92" s="27"/>
      <c r="R92" s="27"/>
      <c r="S92" s="27"/>
      <c r="U92" s="6"/>
      <c r="V92" s="6"/>
      <c r="W92" s="6"/>
      <c r="X92" s="6"/>
      <c r="Y92" s="6"/>
      <c r="Z92" s="6"/>
      <c r="AA92" s="6"/>
      <c r="AB92" s="6"/>
      <c r="AC92" s="6"/>
      <c r="AD92" s="6"/>
      <c r="AE92" s="6"/>
      <c r="AF92" s="6"/>
      <c r="AG92" s="6"/>
      <c r="AH92" s="6"/>
      <c r="AI92" s="6"/>
      <c r="AJ92" s="6"/>
      <c r="AK92" s="6"/>
      <c r="AL92" s="6"/>
      <c r="AM92" s="6"/>
      <c r="AN92" s="6"/>
      <c r="AO92" s="6"/>
    </row>
    <row r="93" spans="1:41" s="7" customFormat="1" ht="18" customHeight="1" x14ac:dyDescent="0.25">
      <c r="A93" s="14"/>
      <c r="B93" s="16"/>
      <c r="C93" s="15" t="s">
        <v>792</v>
      </c>
      <c r="D93" s="15"/>
      <c r="E93" s="15"/>
      <c r="F93" s="15"/>
      <c r="G93" s="157"/>
      <c r="H93" s="344" t="s">
        <v>780</v>
      </c>
      <c r="I93" s="344"/>
      <c r="J93" s="344"/>
      <c r="K93" s="43"/>
      <c r="L93" s="43" t="s">
        <v>325</v>
      </c>
      <c r="M93" s="17"/>
      <c r="N93" s="31"/>
      <c r="O93" s="27"/>
      <c r="P93" s="27"/>
      <c r="Q93" s="27"/>
      <c r="R93" s="27"/>
      <c r="S93" s="27"/>
      <c r="U93" s="6"/>
      <c r="V93" s="6"/>
      <c r="W93" s="6"/>
      <c r="X93" s="6"/>
      <c r="Y93" s="6"/>
      <c r="Z93" s="6"/>
      <c r="AD93" s="5"/>
      <c r="AE93" s="5"/>
      <c r="AF93" s="6"/>
      <c r="AG93" s="6"/>
      <c r="AH93" s="6"/>
      <c r="AI93" s="6"/>
      <c r="AJ93" s="6"/>
      <c r="AK93" s="6"/>
      <c r="AL93" s="6"/>
      <c r="AM93" s="6"/>
      <c r="AN93" s="6"/>
      <c r="AO93" s="6"/>
    </row>
    <row r="94" spans="1:41" s="7" customFormat="1" ht="18" customHeight="1" x14ac:dyDescent="0.25">
      <c r="A94" s="14"/>
      <c r="B94" s="16"/>
      <c r="C94" s="84" t="s">
        <v>793</v>
      </c>
      <c r="D94" s="154"/>
      <c r="E94" s="154"/>
      <c r="F94" s="154"/>
      <c r="G94" s="155" t="s">
        <v>345</v>
      </c>
      <c r="H94" s="121"/>
      <c r="I94" s="169" t="s">
        <v>346</v>
      </c>
      <c r="J94" s="121"/>
      <c r="K94" s="23"/>
      <c r="L94" s="153">
        <f>ROUND(((J94-H94)/30.4),0)</f>
        <v>0</v>
      </c>
      <c r="M94" s="17"/>
      <c r="N94" s="31"/>
      <c r="O94" s="27"/>
      <c r="P94" s="27"/>
      <c r="Q94" s="27"/>
      <c r="R94" s="125"/>
      <c r="S94" s="125"/>
      <c r="T94" s="126"/>
      <c r="U94" s="126"/>
      <c r="V94" s="126"/>
      <c r="W94" s="126"/>
      <c r="X94" s="126"/>
      <c r="Y94" s="126"/>
      <c r="Z94" s="126"/>
      <c r="AA94" s="126"/>
      <c r="AB94" s="126"/>
      <c r="AC94" s="126"/>
      <c r="AD94" s="127"/>
      <c r="AE94" s="127"/>
      <c r="AF94" s="126"/>
      <c r="AG94" s="126"/>
      <c r="AH94" s="126"/>
      <c r="AI94" s="126"/>
      <c r="AJ94" s="126"/>
      <c r="AK94" s="126"/>
      <c r="AL94" s="126"/>
      <c r="AM94" s="126"/>
      <c r="AN94" s="6"/>
      <c r="AO94" s="6"/>
    </row>
    <row r="95" spans="1:41" s="7" customFormat="1" ht="9.9499999999999993" customHeight="1" x14ac:dyDescent="0.25">
      <c r="A95" s="14"/>
      <c r="B95" s="16"/>
      <c r="C95" s="84"/>
      <c r="D95" s="154"/>
      <c r="E95" s="154"/>
      <c r="F95" s="154"/>
      <c r="G95" s="168"/>
      <c r="H95" s="160"/>
      <c r="I95" s="168"/>
      <c r="J95" s="85"/>
      <c r="K95" s="23"/>
      <c r="L95" s="23"/>
      <c r="M95" s="17"/>
      <c r="N95" s="31"/>
      <c r="O95" s="27"/>
      <c r="P95" s="27"/>
      <c r="Q95" s="27"/>
      <c r="R95" s="125"/>
      <c r="S95" s="125"/>
      <c r="T95" s="126"/>
      <c r="U95" s="126"/>
      <c r="V95" s="126"/>
      <c r="W95" s="126"/>
      <c r="X95" s="126"/>
      <c r="Y95" s="126"/>
      <c r="Z95" s="126"/>
      <c r="AA95" s="126"/>
      <c r="AB95" s="126"/>
      <c r="AC95" s="126"/>
      <c r="AD95" s="127"/>
      <c r="AE95" s="127"/>
      <c r="AF95" s="126"/>
      <c r="AG95" s="126"/>
      <c r="AH95" s="126"/>
      <c r="AI95" s="126"/>
      <c r="AJ95" s="126"/>
      <c r="AK95" s="126"/>
      <c r="AL95" s="126"/>
      <c r="AM95" s="126"/>
      <c r="AN95" s="6"/>
      <c r="AO95" s="6"/>
    </row>
    <row r="96" spans="1:41" s="7" customFormat="1" ht="18" customHeight="1" x14ac:dyDescent="0.25">
      <c r="A96" s="14"/>
      <c r="B96" s="16"/>
      <c r="C96" s="84"/>
      <c r="D96" s="154"/>
      <c r="E96" s="154"/>
      <c r="F96" s="154"/>
      <c r="G96" s="389" t="s">
        <v>374</v>
      </c>
      <c r="H96" s="390"/>
      <c r="I96" s="389" t="s">
        <v>370</v>
      </c>
      <c r="J96" s="390"/>
      <c r="K96" s="389" t="s">
        <v>386</v>
      </c>
      <c r="L96" s="390"/>
      <c r="M96" s="17"/>
      <c r="N96" s="31"/>
      <c r="O96" s="27"/>
      <c r="P96" s="27"/>
      <c r="Q96" s="27"/>
      <c r="R96" s="125"/>
      <c r="S96" s="125"/>
      <c r="T96" s="126"/>
      <c r="U96" s="126"/>
      <c r="V96" s="126"/>
      <c r="W96" s="126"/>
      <c r="X96" s="126"/>
      <c r="Y96" s="126"/>
      <c r="Z96" s="126"/>
      <c r="AA96" s="126"/>
      <c r="AB96" s="126"/>
      <c r="AC96" s="126"/>
      <c r="AD96" s="127"/>
      <c r="AE96" s="127"/>
      <c r="AF96" s="126"/>
      <c r="AG96" s="126"/>
      <c r="AH96" s="126"/>
      <c r="AI96" s="126"/>
      <c r="AJ96" s="126"/>
      <c r="AK96" s="126"/>
      <c r="AL96" s="126"/>
      <c r="AM96" s="126"/>
      <c r="AN96" s="6"/>
      <c r="AO96" s="6"/>
    </row>
    <row r="97" spans="1:45" s="7" customFormat="1" ht="18" customHeight="1" x14ac:dyDescent="0.25">
      <c r="A97" s="14"/>
      <c r="B97" s="16"/>
      <c r="C97" s="84"/>
      <c r="D97" s="154"/>
      <c r="E97" s="154"/>
      <c r="F97" s="154"/>
      <c r="G97" s="219" t="s">
        <v>372</v>
      </c>
      <c r="H97" s="219" t="s">
        <v>373</v>
      </c>
      <c r="I97" s="219" t="s">
        <v>371</v>
      </c>
      <c r="J97" s="219" t="s">
        <v>1201</v>
      </c>
      <c r="K97" s="219" t="s">
        <v>387</v>
      </c>
      <c r="L97" s="219" t="s">
        <v>1201</v>
      </c>
      <c r="M97" s="17"/>
      <c r="N97" s="31"/>
      <c r="O97" s="27"/>
      <c r="P97" s="27"/>
      <c r="Q97" s="27"/>
      <c r="R97" s="125"/>
      <c r="S97" s="125"/>
      <c r="T97" s="126"/>
      <c r="U97" s="126"/>
      <c r="V97" s="126"/>
      <c r="W97" s="126"/>
      <c r="X97" s="126"/>
      <c r="Y97" s="126"/>
      <c r="Z97" s="126"/>
      <c r="AA97" s="126"/>
      <c r="AB97" s="126"/>
      <c r="AC97" s="126"/>
      <c r="AD97" s="127"/>
      <c r="AE97" s="127"/>
      <c r="AF97" s="126"/>
      <c r="AG97" s="126"/>
      <c r="AH97" s="126"/>
      <c r="AI97" s="126"/>
      <c r="AJ97" s="126"/>
      <c r="AK97" s="126"/>
      <c r="AL97" s="126"/>
      <c r="AM97" s="126"/>
      <c r="AN97" s="6"/>
      <c r="AO97" s="6"/>
    </row>
    <row r="98" spans="1:45" s="7" customFormat="1" ht="18" customHeight="1" x14ac:dyDescent="0.25">
      <c r="A98" s="14"/>
      <c r="B98" s="16"/>
      <c r="C98" s="293" t="s">
        <v>794</v>
      </c>
      <c r="D98" s="293"/>
      <c r="E98" s="293"/>
      <c r="F98" s="154"/>
      <c r="G98" s="25"/>
      <c r="H98" s="25"/>
      <c r="I98" s="153">
        <f>I158</f>
        <v>0</v>
      </c>
      <c r="J98" s="153">
        <f>J158</f>
        <v>0</v>
      </c>
      <c r="K98" s="153">
        <f>K158</f>
        <v>0</v>
      </c>
      <c r="L98" s="153">
        <f>L158</f>
        <v>0</v>
      </c>
      <c r="M98" s="17"/>
      <c r="N98" s="31"/>
      <c r="O98" s="340" t="s">
        <v>249</v>
      </c>
      <c r="P98" s="341"/>
      <c r="Q98" s="340" t="s">
        <v>250</v>
      </c>
      <c r="R98" s="341"/>
      <c r="S98" s="340" t="s">
        <v>8</v>
      </c>
      <c r="T98" s="341"/>
      <c r="U98" s="308" t="s">
        <v>263</v>
      </c>
      <c r="V98" s="308"/>
      <c r="W98" s="126"/>
      <c r="X98" s="126"/>
      <c r="Y98" s="126"/>
      <c r="Z98" s="126"/>
      <c r="AA98" s="126"/>
      <c r="AB98" s="126"/>
      <c r="AC98" s="126"/>
      <c r="AD98" s="127"/>
      <c r="AE98" s="127"/>
      <c r="AF98" s="126"/>
      <c r="AG98" s="126"/>
      <c r="AH98" s="126"/>
      <c r="AI98" s="126"/>
      <c r="AJ98" s="126"/>
      <c r="AK98" s="126"/>
      <c r="AL98" s="126"/>
      <c r="AM98" s="126"/>
      <c r="AN98" s="6"/>
      <c r="AO98" s="6"/>
    </row>
    <row r="99" spans="1:45" s="7" customFormat="1" ht="18" customHeight="1" x14ac:dyDescent="0.25">
      <c r="A99" s="14"/>
      <c r="B99" s="16"/>
      <c r="C99" s="293" t="s">
        <v>392</v>
      </c>
      <c r="D99" s="293"/>
      <c r="E99" s="293"/>
      <c r="F99" s="154"/>
      <c r="G99" s="168"/>
      <c r="H99" s="43"/>
      <c r="I99" s="168"/>
      <c r="J99" s="43"/>
      <c r="K99" s="153">
        <f>IF(U99=0,0,(K98/S99)*12)</f>
        <v>0</v>
      </c>
      <c r="L99" s="153">
        <f>IF(U99=0,0,(L98/S99)*12)</f>
        <v>0</v>
      </c>
      <c r="M99" s="17"/>
      <c r="N99" s="31"/>
      <c r="O99" s="387">
        <f>MIN(G127:G157)</f>
        <v>0</v>
      </c>
      <c r="P99" s="388"/>
      <c r="Q99" s="387">
        <f>MAX(H127:H157)</f>
        <v>0</v>
      </c>
      <c r="R99" s="388"/>
      <c r="S99" s="356">
        <f>DATEDIF(O99,Q99,"m")+1</f>
        <v>1</v>
      </c>
      <c r="T99" s="357"/>
      <c r="U99" s="308">
        <f>COUNTA(G127:G157)</f>
        <v>0</v>
      </c>
      <c r="V99" s="308"/>
      <c r="W99" s="126"/>
      <c r="X99" s="126"/>
      <c r="Y99" s="126"/>
      <c r="Z99" s="126"/>
      <c r="AA99" s="126"/>
      <c r="AB99" s="126"/>
      <c r="AC99" s="126"/>
      <c r="AD99" s="127"/>
      <c r="AE99" s="127"/>
      <c r="AF99" s="126"/>
      <c r="AG99" s="126"/>
      <c r="AH99" s="126"/>
      <c r="AI99" s="126"/>
      <c r="AJ99" s="126"/>
      <c r="AK99" s="126"/>
      <c r="AL99" s="126"/>
      <c r="AM99" s="126"/>
      <c r="AN99" s="6"/>
      <c r="AO99" s="6"/>
    </row>
    <row r="100" spans="1:45" s="7" customFormat="1" ht="9.9499999999999993" customHeight="1" x14ac:dyDescent="0.25">
      <c r="A100" s="14"/>
      <c r="B100" s="16"/>
      <c r="C100" s="154"/>
      <c r="D100" s="154"/>
      <c r="E100" s="154"/>
      <c r="F100" s="154"/>
      <c r="G100" s="154"/>
      <c r="H100" s="154"/>
      <c r="I100" s="154"/>
      <c r="J100" s="154"/>
      <c r="K100" s="154"/>
      <c r="L100" s="154"/>
      <c r="M100" s="17"/>
      <c r="N100" s="31"/>
      <c r="O100" s="27"/>
      <c r="P100" s="27"/>
      <c r="Q100" s="27"/>
      <c r="R100" s="27"/>
      <c r="S100" s="27"/>
      <c r="U100" s="6"/>
      <c r="V100" s="6"/>
      <c r="W100" s="6"/>
      <c r="X100" s="6"/>
      <c r="Y100" s="6"/>
      <c r="Z100" s="6"/>
      <c r="AD100" s="5"/>
      <c r="AE100" s="5"/>
      <c r="AF100" s="6"/>
      <c r="AG100" s="6"/>
      <c r="AH100" s="6"/>
      <c r="AI100" s="6"/>
      <c r="AJ100" s="6"/>
      <c r="AK100" s="6"/>
      <c r="AL100" s="6"/>
      <c r="AM100" s="6"/>
      <c r="AN100" s="6"/>
      <c r="AO100" s="6"/>
    </row>
    <row r="101" spans="1:45" s="7" customFormat="1" ht="18" customHeight="1" x14ac:dyDescent="0.25">
      <c r="A101" s="14"/>
      <c r="B101" s="16"/>
      <c r="C101" s="84" t="s">
        <v>785</v>
      </c>
      <c r="D101" s="154"/>
      <c r="E101" s="154"/>
      <c r="F101" s="154"/>
      <c r="G101" s="154"/>
      <c r="H101" s="154"/>
      <c r="I101" s="154"/>
      <c r="J101" s="154"/>
      <c r="K101" s="154"/>
      <c r="L101" s="153">
        <f>SUMPRODUCT((E128:E157&lt;&gt;"")/COUNTIF(E128:E157,E128:E157&amp;""))</f>
        <v>0</v>
      </c>
      <c r="M101" s="17"/>
      <c r="N101" s="31"/>
      <c r="O101" s="27"/>
      <c r="P101" s="27"/>
      <c r="Q101" s="27"/>
      <c r="R101" s="27"/>
      <c r="S101" s="27"/>
      <c r="U101" s="6"/>
      <c r="V101" s="6"/>
      <c r="W101" s="6"/>
      <c r="X101" s="6"/>
      <c r="Y101" s="6"/>
      <c r="Z101" s="6"/>
      <c r="AD101" s="5"/>
      <c r="AE101" s="5"/>
      <c r="AF101" s="6"/>
      <c r="AG101" s="6"/>
      <c r="AH101" s="6"/>
      <c r="AI101" s="6"/>
      <c r="AJ101" s="6"/>
      <c r="AK101" s="6"/>
      <c r="AL101" s="6"/>
      <c r="AM101" s="6"/>
      <c r="AN101" s="6"/>
      <c r="AO101" s="6"/>
    </row>
    <row r="102" spans="1:45" s="7" customFormat="1" ht="18" customHeight="1" x14ac:dyDescent="0.25">
      <c r="A102" s="14"/>
      <c r="B102" s="16"/>
      <c r="C102" s="293" t="s">
        <v>795</v>
      </c>
      <c r="D102" s="293"/>
      <c r="E102" s="293"/>
      <c r="F102" s="84"/>
      <c r="G102" s="170"/>
      <c r="H102" s="335" t="s">
        <v>376</v>
      </c>
      <c r="I102" s="303"/>
      <c r="J102" s="303"/>
      <c r="K102" s="304"/>
      <c r="L102" s="153">
        <f>F158</f>
        <v>0</v>
      </c>
      <c r="M102" s="17"/>
      <c r="N102" s="31"/>
      <c r="O102" s="340" t="s">
        <v>62</v>
      </c>
      <c r="P102" s="386"/>
      <c r="Q102" s="386"/>
      <c r="R102" s="341"/>
      <c r="S102" s="340" t="s">
        <v>69</v>
      </c>
      <c r="T102" s="386"/>
      <c r="U102" s="386"/>
      <c r="V102" s="341"/>
      <c r="W102" s="340" t="s">
        <v>63</v>
      </c>
      <c r="X102" s="386"/>
      <c r="Y102" s="386"/>
      <c r="Z102" s="341"/>
      <c r="AA102" s="340" t="s">
        <v>64</v>
      </c>
      <c r="AB102" s="386"/>
      <c r="AC102" s="386"/>
      <c r="AD102" s="341"/>
      <c r="AE102" s="308" t="s">
        <v>61</v>
      </c>
      <c r="AF102" s="308"/>
      <c r="AG102" s="308"/>
      <c r="AH102" s="308"/>
      <c r="AI102" s="340" t="s">
        <v>65</v>
      </c>
      <c r="AJ102" s="386"/>
      <c r="AK102" s="386"/>
      <c r="AL102" s="341"/>
      <c r="AM102" s="134"/>
      <c r="AN102" s="308" t="s">
        <v>44</v>
      </c>
      <c r="AO102" s="308"/>
      <c r="AQ102" s="362" t="s">
        <v>255</v>
      </c>
      <c r="AS102" s="362" t="s">
        <v>256</v>
      </c>
    </row>
    <row r="103" spans="1:45" s="7" customFormat="1" ht="18" customHeight="1" x14ac:dyDescent="0.25">
      <c r="A103" s="14"/>
      <c r="B103" s="16"/>
      <c r="C103" s="293" t="s">
        <v>1325</v>
      </c>
      <c r="D103" s="293"/>
      <c r="E103" s="293"/>
      <c r="F103" s="293"/>
      <c r="G103" s="84"/>
      <c r="H103" s="84"/>
      <c r="I103" s="84"/>
      <c r="J103" s="84"/>
      <c r="K103" s="84"/>
      <c r="L103" s="25"/>
      <c r="M103" s="17"/>
      <c r="N103" s="31"/>
      <c r="O103" s="336" t="s">
        <v>6</v>
      </c>
      <c r="P103" s="336"/>
      <c r="Q103" s="336" t="s">
        <v>5</v>
      </c>
      <c r="R103" s="336"/>
      <c r="S103" s="308" t="s">
        <v>6</v>
      </c>
      <c r="T103" s="308"/>
      <c r="U103" s="308" t="s">
        <v>5</v>
      </c>
      <c r="V103" s="308"/>
      <c r="W103" s="308" t="s">
        <v>6</v>
      </c>
      <c r="X103" s="308"/>
      <c r="Y103" s="308" t="s">
        <v>5</v>
      </c>
      <c r="Z103" s="308"/>
      <c r="AA103" s="308" t="s">
        <v>6</v>
      </c>
      <c r="AB103" s="308"/>
      <c r="AC103" s="384" t="s">
        <v>5</v>
      </c>
      <c r="AD103" s="385"/>
      <c r="AE103" s="308" t="s">
        <v>6</v>
      </c>
      <c r="AF103" s="308"/>
      <c r="AG103" s="308" t="s">
        <v>5</v>
      </c>
      <c r="AH103" s="308"/>
      <c r="AI103" s="308" t="s">
        <v>6</v>
      </c>
      <c r="AJ103" s="308"/>
      <c r="AK103" s="308" t="s">
        <v>5</v>
      </c>
      <c r="AL103" s="308"/>
      <c r="AM103" s="134"/>
      <c r="AN103" s="159" t="s">
        <v>6</v>
      </c>
      <c r="AO103" s="159" t="s">
        <v>5</v>
      </c>
      <c r="AQ103" s="363"/>
      <c r="AS103" s="363"/>
    </row>
    <row r="104" spans="1:45" s="7" customFormat="1" ht="9.9499999999999993" customHeight="1" x14ac:dyDescent="0.25">
      <c r="A104" s="14"/>
      <c r="B104" s="16"/>
      <c r="C104" s="16"/>
      <c r="D104" s="16"/>
      <c r="E104" s="16"/>
      <c r="F104" s="16"/>
      <c r="G104" s="16"/>
      <c r="H104" s="16"/>
      <c r="I104" s="16"/>
      <c r="J104" s="16"/>
      <c r="K104" s="16"/>
      <c r="L104" s="16"/>
      <c r="M104" s="17"/>
      <c r="N104" s="31"/>
      <c r="O104" s="27"/>
      <c r="P104" s="27"/>
      <c r="Q104" s="27"/>
      <c r="R104" s="27"/>
      <c r="S104" s="27"/>
      <c r="AD104" s="131"/>
      <c r="AE104" s="131"/>
      <c r="AN104" s="6"/>
    </row>
    <row r="105" spans="1:45" s="7" customFormat="1" ht="18" customHeight="1" x14ac:dyDescent="0.25">
      <c r="A105" s="14"/>
      <c r="B105" s="16"/>
      <c r="C105" s="15" t="s">
        <v>797</v>
      </c>
      <c r="D105" s="15"/>
      <c r="E105" s="15"/>
      <c r="F105" s="15"/>
      <c r="G105" s="344" t="s">
        <v>780</v>
      </c>
      <c r="H105" s="344"/>
      <c r="I105" s="344"/>
      <c r="J105" s="16"/>
      <c r="K105" s="24" t="s">
        <v>347</v>
      </c>
      <c r="L105" s="22" t="s">
        <v>348</v>
      </c>
      <c r="M105" s="17"/>
      <c r="N105" s="31"/>
      <c r="O105" s="119"/>
      <c r="P105" s="119"/>
      <c r="Q105" s="119"/>
      <c r="R105" s="119"/>
      <c r="S105" s="119"/>
      <c r="T105" s="31"/>
      <c r="U105" s="132"/>
      <c r="V105" s="132"/>
      <c r="W105" s="132"/>
      <c r="X105" s="132"/>
      <c r="Y105" s="132"/>
      <c r="Z105" s="132"/>
      <c r="AA105" s="31"/>
      <c r="AB105" s="31"/>
      <c r="AC105" s="31"/>
      <c r="AD105" s="133"/>
      <c r="AE105" s="133"/>
      <c r="AF105" s="31"/>
      <c r="AG105" s="31"/>
      <c r="AH105" s="31"/>
      <c r="AI105" s="31"/>
      <c r="AJ105" s="31"/>
      <c r="AK105" s="31"/>
      <c r="AL105" s="31"/>
      <c r="AN105" s="6"/>
    </row>
    <row r="106" spans="1:45" s="7" customFormat="1" ht="18" customHeight="1" x14ac:dyDescent="0.25">
      <c r="A106" s="14"/>
      <c r="B106" s="166"/>
      <c r="C106" s="370"/>
      <c r="D106" s="371"/>
      <c r="E106" s="154"/>
      <c r="F106" s="154" t="s">
        <v>345</v>
      </c>
      <c r="G106" s="121"/>
      <c r="H106" s="161" t="s">
        <v>346</v>
      </c>
      <c r="I106" s="121"/>
      <c r="J106" s="161"/>
      <c r="K106" s="25"/>
      <c r="L106" s="153" t="str">
        <f>IFERROR(ROUND(K106/((I106-G106)/30.4),0),"")</f>
        <v/>
      </c>
      <c r="M106" s="17"/>
      <c r="N106" s="31"/>
      <c r="O106" s="130">
        <f>((($L99-$O$251)/($O$250-$O$251))*0.5+1)</f>
        <v>0.25</v>
      </c>
      <c r="P106" s="136">
        <f>IF($O106&gt;1.5,1.5,IF($O106&lt;0.5,0,$O106))</f>
        <v>0</v>
      </c>
      <c r="Q106" s="130">
        <f>((($L99-$Q$251)/($Q$250-$Q$251))*0.5+1)</f>
        <v>0</v>
      </c>
      <c r="R106" s="136">
        <f>IF($Q106&gt;1.5,1.5,IF($Q106&lt;0.5,0,$Q106))</f>
        <v>0</v>
      </c>
      <c r="S106" s="130">
        <f>((($K106-$S$251)/($S$250-$S$251))*0.5+1)</f>
        <v>-0.75</v>
      </c>
      <c r="T106" s="136">
        <f>IF($S106&gt;1.5,1.5,IF($S106&lt;0.5,0,$S106))</f>
        <v>0</v>
      </c>
      <c r="U106" s="130">
        <f>((($K106-$U$251)/($U$250-$U$251))*0.5+1)</f>
        <v>-1.4</v>
      </c>
      <c r="V106" s="136">
        <f>IF($U106&gt;1.5,1.5,IF($U106&lt;0.5,0,$U106))</f>
        <v>0</v>
      </c>
      <c r="W106" s="130">
        <f>((($G98-$W$251)/($W$250-$W$251))*0.5+1)</f>
        <v>0.25</v>
      </c>
      <c r="X106" s="136">
        <f>IF($W106&gt;1.5,1.5,IF($W106&lt;0.5,0,$W106))</f>
        <v>0</v>
      </c>
      <c r="Y106" s="130">
        <f>((($G98-$Y$251)/($Y$250-$Y$251))*0.5+1)</f>
        <v>0.125</v>
      </c>
      <c r="Z106" s="136">
        <f>IF($Y106&gt;1.5,1.5,IF($Y106&lt;0.5,0,$Y106))</f>
        <v>0</v>
      </c>
      <c r="AA106" s="130">
        <f>((($H98-$AA$251)/($AA$250-$AA$251))*0.5+1)</f>
        <v>0</v>
      </c>
      <c r="AB106" s="136">
        <f>IF($AA106&gt;1.5,1.5,IF($AA106&lt;0.5,0,$AA106))</f>
        <v>0</v>
      </c>
      <c r="AC106" s="130">
        <f>((($H98-$AC$251)/($AC$250-$AC$251))*0.5+1)</f>
        <v>-0.5</v>
      </c>
      <c r="AD106" s="136">
        <f>IF($AC106&gt;1.5,1.5,IF($AC106&lt;0.5,0,$AC106))</f>
        <v>0</v>
      </c>
      <c r="AE106" s="130">
        <f>((($L101-$AE$251)/($AE$250-$AE$251))*0.5+1)</f>
        <v>0</v>
      </c>
      <c r="AF106" s="136">
        <f>IF($AE106&gt;1.5,1.5,IF($AE106&lt;0.5,0,$AE106))</f>
        <v>0</v>
      </c>
      <c r="AG106" s="130">
        <f>((($L101-$AF$251)/($AF$250-$AF$251))*0.5+1)</f>
        <v>-0.5</v>
      </c>
      <c r="AH106" s="136">
        <f>IF($AG106&gt;1.5,1.5,IF($AG106&lt;0.5,0,$AG106))</f>
        <v>0</v>
      </c>
      <c r="AI106" s="130">
        <f>((($T127-$AG$251)/($AG$250-$AG$251))*0.5+1)</f>
        <v>0.16666666666666663</v>
      </c>
      <c r="AJ106" s="136">
        <f>IF($AI106&gt;1.5,1.5,IF($AI106&lt;0.5,0,$AI106))</f>
        <v>0</v>
      </c>
      <c r="AK106" s="130">
        <f>((($V127-$AI$251)/($AI$250-$AI$251))*0.5+1)</f>
        <v>0</v>
      </c>
      <c r="AL106" s="136">
        <f>IF($AK106&gt;1.5,1.5,IF($AK106&lt;0.5,0,$AK106))</f>
        <v>0</v>
      </c>
      <c r="AM106" s="135"/>
      <c r="AN106" s="137">
        <f>IF(AND($C106="Manager de portefeuille",PRODUCT(P106,T106,X106,AB106,AF106,AJ106)&gt;=1,$L$110&gt;=$AO$250),1,0)</f>
        <v>0</v>
      </c>
      <c r="AO106" s="137">
        <f>IF(AND($C106="Manager de portefeuille",PRODUCT(R106,V106,Z106,AD106,AH106,AL106)&gt;=1,$L$110&gt;=$AO$249),1,0)</f>
        <v>0</v>
      </c>
      <c r="AQ106" s="159">
        <f>IF(AND(OR(J98&gt;=O$257,L98&gt;=Q$257),K106&gt;=S$257,G98+H98&gt;=U$257,AS106&gt;=W$257,L110&gt;=Y$257,R127&gt;=AA$257),1,0)</f>
        <v>0</v>
      </c>
      <c r="AS106" s="147">
        <f>IF(I106="",0,DATEDIF(G106,I106,"m")+1)</f>
        <v>0</v>
      </c>
    </row>
    <row r="107" spans="1:45" s="7" customFormat="1" ht="18" customHeight="1" x14ac:dyDescent="0.25">
      <c r="A107" s="14"/>
      <c r="B107" s="166"/>
      <c r="C107" s="370"/>
      <c r="D107" s="371"/>
      <c r="E107" s="154"/>
      <c r="F107" s="154" t="s">
        <v>345</v>
      </c>
      <c r="G107" s="121"/>
      <c r="H107" s="161" t="s">
        <v>346</v>
      </c>
      <c r="I107" s="121"/>
      <c r="J107" s="161"/>
      <c r="K107" s="25"/>
      <c r="L107" s="153" t="str">
        <f t="shared" ref="L107:L108" si="13">IFERROR(ROUND(K107/((I107-G107)/30.4),0),"")</f>
        <v/>
      </c>
      <c r="M107" s="17"/>
      <c r="N107" s="31"/>
      <c r="O107" s="130">
        <f>((($L99-$O$251)/($O$250-$O$251))*0.5+1)</f>
        <v>0.25</v>
      </c>
      <c r="P107" s="136">
        <f t="shared" ref="P107:P108" si="14">IF($O107&gt;1.5,1.5,IF($O107&lt;0.5,0,$O107))</f>
        <v>0</v>
      </c>
      <c r="Q107" s="130">
        <f>((($L99-$Q$251)/($Q$250-$Q$251))*0.5+1)</f>
        <v>0</v>
      </c>
      <c r="R107" s="136">
        <f t="shared" ref="R107:R108" si="15">IF($Q107&gt;1.5,1.5,IF($Q107&lt;0.5,0,$Q107))</f>
        <v>0</v>
      </c>
      <c r="S107" s="130">
        <f>((($K107-$S$251)/($S$250-$S$251))*0.5+1)</f>
        <v>-0.75</v>
      </c>
      <c r="T107" s="136">
        <f t="shared" ref="T107:T108" si="16">IF($S107&gt;1.5,1.5,IF($S107&lt;0.5,0,$S107))</f>
        <v>0</v>
      </c>
      <c r="U107" s="130">
        <f>((($K107-$U$251)/($U$250-$U$251))*0.5+1)</f>
        <v>-1.4</v>
      </c>
      <c r="V107" s="136">
        <f t="shared" ref="V107:V108" si="17">IF($U107&gt;1.5,1.5,IF($U107&lt;0.5,0,$U107))</f>
        <v>0</v>
      </c>
      <c r="W107" s="130">
        <f>((($G98-$W$251)/($W$250-$W$251))*0.5+1)</f>
        <v>0.25</v>
      </c>
      <c r="X107" s="136">
        <f t="shared" ref="X107:X108" si="18">IF($W107&gt;1.5,1.5,IF($W107&lt;0.5,0,$W107))</f>
        <v>0</v>
      </c>
      <c r="Y107" s="130">
        <f>((($G98-$Y$251)/($Y$250-$Y$251))*0.5+1)</f>
        <v>0.125</v>
      </c>
      <c r="Z107" s="136">
        <f t="shared" ref="Z107:Z108" si="19">IF($Y107&gt;1.5,1.5,IF($Y107&lt;0.5,0,$Y107))</f>
        <v>0</v>
      </c>
      <c r="AA107" s="130">
        <f>((($H98-$AA$251)/($AA$250-$AA$251))*0.5+1)</f>
        <v>0</v>
      </c>
      <c r="AB107" s="136">
        <f t="shared" ref="AB107:AB108" si="20">IF($AA107&gt;1.5,1.5,IF($AA107&lt;0.5,0,$AA107))</f>
        <v>0</v>
      </c>
      <c r="AC107" s="130">
        <f>((($H98-$AC$251)/($AC$250-$AC$251))*0.5+1)</f>
        <v>-0.5</v>
      </c>
      <c r="AD107" s="136">
        <f t="shared" ref="AD107:AD108" si="21">IF($AC107&gt;1.5,1.5,IF($AC107&lt;0.5,0,$AC107))</f>
        <v>0</v>
      </c>
      <c r="AE107" s="130">
        <f>((($L101-$AE$251)/($AE$250-$AE$251))*0.5+1)</f>
        <v>0</v>
      </c>
      <c r="AF107" s="136">
        <f t="shared" ref="AF107:AF108" si="22">IF($AE107&gt;1.5,1.5,IF($AE107&lt;0.5,0,$AE107))</f>
        <v>0</v>
      </c>
      <c r="AG107" s="130">
        <f>((($L101-$AF$251)/($AF$250-$AF$251))*0.5+1)</f>
        <v>-0.5</v>
      </c>
      <c r="AH107" s="136">
        <f>IF($AG107&gt;1.5,1.5,IF($AG107&lt;0.5,0,$AG107))</f>
        <v>0</v>
      </c>
      <c r="AI107" s="130">
        <f>((($T127-$AG$251)/($AG$250-$AG$251))*0.5+1)</f>
        <v>0.16666666666666663</v>
      </c>
      <c r="AJ107" s="136">
        <f>IF($AI107&gt;1.5,1.5,IF($AI107&lt;0.5,0,$AI107))</f>
        <v>0</v>
      </c>
      <c r="AK107" s="130">
        <f>((($V127-$AI$251)/($AI$250-$AI$251))*0.5+1)</f>
        <v>0</v>
      </c>
      <c r="AL107" s="136">
        <f>IF($AK107&gt;1.5,1.5,IF($AK107&lt;0.5,0,$AK107))</f>
        <v>0</v>
      </c>
      <c r="AM107" s="135"/>
      <c r="AN107" s="137">
        <f>IF(AND($C107="Manager de portefeuille",PRODUCT(P107,T107,X107,AB107,AF107,AJ107)&gt;=1,$L$110&gt;=$AO$250),1,0)</f>
        <v>0</v>
      </c>
      <c r="AO107" s="137">
        <f>IF(AND($C107="Manager de portefeuille",PRODUCT(R107,V107,Z107,AD107,AH107,AL107)&gt;=1,$L$110&gt;=$AO$249),1,0)</f>
        <v>0</v>
      </c>
      <c r="AQ107" s="159">
        <f>IF(AND(OR(J98&gt;=O$257,L98&gt;=Q$257),K107&gt;=S$257,G98+H98&gt;=U$257,AS107&gt;=W$257,L110&gt;=Y$257,R127&gt;=AA$257),1,0)</f>
        <v>0</v>
      </c>
      <c r="AS107" s="147">
        <f t="shared" ref="AS107:AS108" si="23">IF(I107="",0,DATEDIF(G107,I107,"m")+1)</f>
        <v>0</v>
      </c>
    </row>
    <row r="108" spans="1:45" s="7" customFormat="1" ht="18" customHeight="1" x14ac:dyDescent="0.25">
      <c r="A108" s="14"/>
      <c r="B108" s="166"/>
      <c r="C108" s="372"/>
      <c r="D108" s="372"/>
      <c r="E108" s="154"/>
      <c r="F108" s="154" t="s">
        <v>345</v>
      </c>
      <c r="G108" s="121"/>
      <c r="H108" s="161" t="s">
        <v>346</v>
      </c>
      <c r="I108" s="121"/>
      <c r="J108" s="161"/>
      <c r="K108" s="25"/>
      <c r="L108" s="153" t="str">
        <f t="shared" si="13"/>
        <v/>
      </c>
      <c r="M108" s="17"/>
      <c r="N108" s="31"/>
      <c r="O108" s="130">
        <f>((($L99-$O$251)/($O$250-$O$251))*0.5+1)</f>
        <v>0.25</v>
      </c>
      <c r="P108" s="136">
        <f t="shared" si="14"/>
        <v>0</v>
      </c>
      <c r="Q108" s="130">
        <f>((($L99-$Q$251)/($Q$250-$Q$251))*0.5+1)</f>
        <v>0</v>
      </c>
      <c r="R108" s="136">
        <f t="shared" si="15"/>
        <v>0</v>
      </c>
      <c r="S108" s="130">
        <f>((($K108-$S$251)/($S$250-$S$251))*0.5+1)</f>
        <v>-0.75</v>
      </c>
      <c r="T108" s="136">
        <f t="shared" si="16"/>
        <v>0</v>
      </c>
      <c r="U108" s="130">
        <f>((($K108-$U$251)/($U$250-$U$251))*0.5+1)</f>
        <v>-1.4</v>
      </c>
      <c r="V108" s="136">
        <f t="shared" si="17"/>
        <v>0</v>
      </c>
      <c r="W108" s="130">
        <f>((($G98-$W$251)/($W$250-$W$251))*0.5+1)</f>
        <v>0.25</v>
      </c>
      <c r="X108" s="136">
        <f t="shared" si="18"/>
        <v>0</v>
      </c>
      <c r="Y108" s="130">
        <f>((($G98-$Y$251)/($Y$250-$Y$251))*0.5+1)</f>
        <v>0.125</v>
      </c>
      <c r="Z108" s="136">
        <f t="shared" si="19"/>
        <v>0</v>
      </c>
      <c r="AA108" s="130">
        <f>((($H98-$AA$251)/($AA$250-$AA$251))*0.5+1)</f>
        <v>0</v>
      </c>
      <c r="AB108" s="136">
        <f t="shared" si="20"/>
        <v>0</v>
      </c>
      <c r="AC108" s="130">
        <f>((($H98-$AC$251)/($AC$250-$AC$251))*0.5+1)</f>
        <v>-0.5</v>
      </c>
      <c r="AD108" s="136">
        <f t="shared" si="21"/>
        <v>0</v>
      </c>
      <c r="AE108" s="130">
        <f>((($L101-$AE$251)/($AE$250-$AE$251))*0.5+1)</f>
        <v>0</v>
      </c>
      <c r="AF108" s="136">
        <f t="shared" si="22"/>
        <v>0</v>
      </c>
      <c r="AG108" s="130">
        <f>((($L101-$AF$251)/($AF$250-$AF$251))*0.5+1)</f>
        <v>-0.5</v>
      </c>
      <c r="AH108" s="136">
        <f>IF($AG108&gt;1.5,1.5,IF($AG108&lt;0.5,0,$AG108))</f>
        <v>0</v>
      </c>
      <c r="AI108" s="130">
        <f>((($T127-$AG$251)/($AG$250-$AG$251))*0.5+1)</f>
        <v>0.16666666666666663</v>
      </c>
      <c r="AJ108" s="136">
        <f>IF($AI108&gt;1.5,1.5,IF($AI108&lt;0.5,0,$AI108))</f>
        <v>0</v>
      </c>
      <c r="AK108" s="130">
        <f>((($V127-$AI$251)/($AI$250-$AI$251))*0.5+1)</f>
        <v>0</v>
      </c>
      <c r="AL108" s="136">
        <f>IF($AK108&gt;1.5,1.5,IF($AK108&lt;0.5,0,$AK108))</f>
        <v>0</v>
      </c>
      <c r="AM108" s="135"/>
      <c r="AN108" s="137">
        <f>IF(AND($C108="Manager de portefeuille",PRODUCT(P108,T108,X108,AB108,AF108,AJ108)&gt;=1,$L$110&gt;=$AO$250),1,0)</f>
        <v>0</v>
      </c>
      <c r="AO108" s="137">
        <f>IF(AND($C108="Manager de portefeuille",PRODUCT(R108,V108,Z108,AD108,AH108,AL108)&gt;=1,$L$110&gt;=$AO$249),1,0)</f>
        <v>0</v>
      </c>
      <c r="AQ108" s="159">
        <f>IF(AND(OR(J98&gt;=O$257,L98&gt;=Q$257),K108&gt;=S$257,G98+H98&gt;=U$257,AS108&gt;=W$257,L110&gt;=Y$257,R127&gt;=AA$257),1,0)</f>
        <v>0</v>
      </c>
      <c r="AS108" s="147">
        <f t="shared" si="23"/>
        <v>0</v>
      </c>
    </row>
    <row r="109" spans="1:45" s="7" customFormat="1" ht="9.9499999999999993" customHeight="1" x14ac:dyDescent="0.25">
      <c r="A109" s="14"/>
      <c r="B109" s="16"/>
      <c r="C109" s="84"/>
      <c r="D109" s="84"/>
      <c r="E109" s="84"/>
      <c r="F109" s="84"/>
      <c r="G109" s="152"/>
      <c r="H109" s="85"/>
      <c r="I109" s="85"/>
      <c r="J109" s="85"/>
      <c r="K109" s="85"/>
      <c r="L109" s="85"/>
      <c r="M109" s="17"/>
      <c r="N109" s="31"/>
      <c r="O109" s="27"/>
      <c r="P109" s="27"/>
      <c r="Q109" s="27"/>
      <c r="R109" s="27"/>
      <c r="S109" s="27"/>
      <c r="U109" s="6"/>
      <c r="V109" s="6"/>
      <c r="W109" s="6"/>
      <c r="X109" s="6"/>
      <c r="Y109" s="6"/>
      <c r="Z109" s="6"/>
      <c r="AD109" s="5"/>
      <c r="AE109" s="5"/>
      <c r="AF109" s="6"/>
      <c r="AG109" s="6"/>
      <c r="AH109" s="6"/>
      <c r="AI109" s="6"/>
      <c r="AJ109" s="6"/>
      <c r="AK109" s="6"/>
      <c r="AL109" s="6"/>
      <c r="AM109" s="6"/>
      <c r="AN109" s="6"/>
      <c r="AO109" s="6"/>
    </row>
    <row r="110" spans="1:45" s="7" customFormat="1" ht="18" customHeight="1" x14ac:dyDescent="0.25">
      <c r="A110" s="14"/>
      <c r="B110" s="16"/>
      <c r="C110" s="278" t="s">
        <v>1198</v>
      </c>
      <c r="D110" s="278"/>
      <c r="E110" s="278"/>
      <c r="F110" s="278"/>
      <c r="G110" s="85"/>
      <c r="H110" s="85"/>
      <c r="I110" s="85"/>
      <c r="J110" s="85"/>
      <c r="K110" s="85"/>
      <c r="L110" s="153">
        <f>SUM(L111:L120)</f>
        <v>0</v>
      </c>
      <c r="M110" s="17"/>
      <c r="N110" s="31"/>
      <c r="O110" s="27"/>
      <c r="P110" s="27"/>
      <c r="Q110" s="27"/>
      <c r="R110" s="27"/>
      <c r="S110" s="27"/>
      <c r="U110" s="6"/>
      <c r="V110" s="6"/>
      <c r="W110" s="6"/>
      <c r="X110" s="6"/>
      <c r="Y110" s="6"/>
      <c r="Z110" s="6"/>
      <c r="AD110" s="5"/>
      <c r="AE110" s="5"/>
      <c r="AF110" s="6"/>
      <c r="AG110" s="6"/>
      <c r="AH110" s="6"/>
      <c r="AI110" s="6"/>
      <c r="AJ110" s="6"/>
      <c r="AK110" s="6"/>
      <c r="AL110" s="6"/>
      <c r="AM110" s="6"/>
      <c r="AN110" s="6"/>
      <c r="AO110" s="6"/>
    </row>
    <row r="111" spans="1:45" s="7" customFormat="1" ht="18" customHeight="1" x14ac:dyDescent="0.25">
      <c r="A111" s="14"/>
      <c r="B111" s="16"/>
      <c r="C111" s="293" t="s">
        <v>352</v>
      </c>
      <c r="D111" s="293"/>
      <c r="E111" s="293"/>
      <c r="F111" s="293"/>
      <c r="G111" s="293"/>
      <c r="H111" s="293"/>
      <c r="I111" s="293"/>
      <c r="J111" s="293"/>
      <c r="K111" s="313"/>
      <c r="L111" s="25"/>
      <c r="M111" s="17"/>
      <c r="N111" s="31"/>
      <c r="O111" s="27"/>
      <c r="P111" s="27"/>
      <c r="Q111" s="27"/>
      <c r="R111" s="27"/>
      <c r="S111" s="27"/>
      <c r="U111" s="6"/>
      <c r="V111" s="6"/>
      <c r="W111" s="6"/>
      <c r="X111" s="6"/>
      <c r="Y111" s="6"/>
      <c r="Z111" s="6"/>
      <c r="AD111" s="5"/>
      <c r="AE111" s="5"/>
      <c r="AF111" s="6"/>
      <c r="AG111" s="6"/>
      <c r="AH111" s="6"/>
      <c r="AI111" s="6"/>
      <c r="AJ111" s="6"/>
      <c r="AK111" s="6"/>
      <c r="AL111" s="6"/>
      <c r="AM111" s="6"/>
      <c r="AN111" s="6"/>
      <c r="AO111" s="6"/>
    </row>
    <row r="112" spans="1:45" s="7" customFormat="1" ht="18" customHeight="1" x14ac:dyDescent="0.25">
      <c r="A112" s="14"/>
      <c r="B112" s="16"/>
      <c r="C112" s="293" t="s">
        <v>918</v>
      </c>
      <c r="D112" s="293"/>
      <c r="E112" s="293"/>
      <c r="F112" s="293"/>
      <c r="G112" s="293"/>
      <c r="H112" s="293"/>
      <c r="I112" s="293"/>
      <c r="J112" s="293"/>
      <c r="K112" s="313"/>
      <c r="L112" s="25"/>
      <c r="M112" s="17"/>
      <c r="N112" s="31"/>
      <c r="O112" s="27"/>
      <c r="P112" s="27"/>
      <c r="Q112" s="27"/>
      <c r="R112" s="27"/>
      <c r="S112" s="27"/>
      <c r="U112" s="6"/>
      <c r="V112" s="6"/>
      <c r="W112" s="6"/>
      <c r="X112" s="6"/>
      <c r="Y112" s="6"/>
      <c r="Z112" s="6"/>
      <c r="AD112" s="5"/>
      <c r="AE112" s="5"/>
      <c r="AF112" s="6"/>
      <c r="AG112" s="6"/>
      <c r="AH112" s="6"/>
      <c r="AI112" s="6"/>
      <c r="AJ112" s="6"/>
      <c r="AK112" s="6"/>
      <c r="AL112" s="6"/>
      <c r="AM112" s="6"/>
      <c r="AN112" s="6"/>
      <c r="AO112" s="6"/>
    </row>
    <row r="113" spans="1:41" s="7" customFormat="1" ht="18" customHeight="1" x14ac:dyDescent="0.25">
      <c r="A113" s="14"/>
      <c r="B113" s="16"/>
      <c r="C113" s="293" t="s">
        <v>353</v>
      </c>
      <c r="D113" s="293"/>
      <c r="E113" s="293"/>
      <c r="F113" s="293"/>
      <c r="G113" s="293"/>
      <c r="H113" s="293"/>
      <c r="I113" s="293"/>
      <c r="J113" s="293"/>
      <c r="K113" s="313"/>
      <c r="L113" s="25"/>
      <c r="M113" s="17"/>
      <c r="N113" s="31"/>
      <c r="O113" s="27"/>
      <c r="P113" s="27"/>
      <c r="Q113" s="27"/>
      <c r="R113" s="27"/>
      <c r="S113" s="27"/>
      <c r="U113" s="6"/>
      <c r="V113" s="6"/>
      <c r="W113" s="6"/>
      <c r="X113" s="6"/>
      <c r="Y113" s="6"/>
      <c r="Z113" s="6"/>
      <c r="AD113" s="5"/>
      <c r="AE113" s="5"/>
      <c r="AF113" s="6"/>
      <c r="AG113" s="6"/>
      <c r="AH113" s="6"/>
      <c r="AI113" s="6"/>
      <c r="AJ113" s="6"/>
      <c r="AK113" s="6"/>
      <c r="AL113" s="6"/>
      <c r="AM113" s="6"/>
      <c r="AN113" s="6"/>
      <c r="AO113" s="6"/>
    </row>
    <row r="114" spans="1:41" s="7" customFormat="1" ht="18" customHeight="1" x14ac:dyDescent="0.25">
      <c r="A114" s="14"/>
      <c r="B114" s="16"/>
      <c r="C114" s="293" t="s">
        <v>354</v>
      </c>
      <c r="D114" s="293"/>
      <c r="E114" s="293"/>
      <c r="F114" s="293"/>
      <c r="G114" s="293"/>
      <c r="H114" s="293"/>
      <c r="I114" s="293"/>
      <c r="J114" s="293"/>
      <c r="K114" s="313"/>
      <c r="L114" s="25"/>
      <c r="M114" s="17"/>
      <c r="N114" s="31"/>
      <c r="O114" s="27"/>
      <c r="P114" s="27"/>
      <c r="Q114" s="27"/>
      <c r="R114" s="27"/>
      <c r="S114" s="27"/>
      <c r="U114" s="6"/>
      <c r="V114" s="6"/>
      <c r="W114" s="6"/>
      <c r="X114" s="6"/>
      <c r="Y114" s="6"/>
      <c r="Z114" s="6"/>
      <c r="AD114" s="5"/>
      <c r="AE114" s="5"/>
      <c r="AF114" s="6"/>
      <c r="AG114" s="6"/>
      <c r="AH114" s="6"/>
      <c r="AI114" s="6"/>
      <c r="AJ114" s="6"/>
      <c r="AK114" s="6"/>
      <c r="AL114" s="6"/>
      <c r="AM114" s="6"/>
      <c r="AN114" s="6"/>
      <c r="AO114" s="6"/>
    </row>
    <row r="115" spans="1:41" s="7" customFormat="1" ht="18" customHeight="1" x14ac:dyDescent="0.25">
      <c r="A115" s="14"/>
      <c r="B115" s="16"/>
      <c r="C115" s="293" t="s">
        <v>355</v>
      </c>
      <c r="D115" s="293"/>
      <c r="E115" s="293"/>
      <c r="F115" s="293"/>
      <c r="G115" s="293"/>
      <c r="H115" s="293"/>
      <c r="I115" s="293"/>
      <c r="J115" s="293"/>
      <c r="K115" s="313"/>
      <c r="L115" s="25"/>
      <c r="M115" s="17"/>
      <c r="N115" s="31"/>
      <c r="O115" s="27"/>
      <c r="P115" s="27"/>
      <c r="Q115" s="27"/>
      <c r="R115" s="27"/>
      <c r="S115" s="27"/>
      <c r="U115" s="6"/>
      <c r="V115" s="6"/>
      <c r="W115" s="6"/>
      <c r="X115" s="6"/>
      <c r="Y115" s="6"/>
      <c r="Z115" s="6"/>
      <c r="AD115" s="5"/>
      <c r="AE115" s="5"/>
      <c r="AF115" s="6"/>
      <c r="AG115" s="6"/>
      <c r="AH115" s="6"/>
      <c r="AI115" s="6"/>
      <c r="AJ115" s="6"/>
      <c r="AK115" s="6"/>
      <c r="AL115" s="6"/>
      <c r="AM115" s="6"/>
      <c r="AN115" s="6"/>
      <c r="AO115" s="6"/>
    </row>
    <row r="116" spans="1:41" s="7" customFormat="1" ht="18" customHeight="1" x14ac:dyDescent="0.25">
      <c r="A116" s="14"/>
      <c r="B116" s="16"/>
      <c r="C116" s="293" t="s">
        <v>357</v>
      </c>
      <c r="D116" s="293"/>
      <c r="E116" s="293"/>
      <c r="F116" s="293"/>
      <c r="G116" s="293"/>
      <c r="H116" s="293"/>
      <c r="I116" s="293"/>
      <c r="J116" s="293"/>
      <c r="K116" s="313"/>
      <c r="L116" s="25"/>
      <c r="M116" s="17"/>
      <c r="N116" s="31"/>
      <c r="O116" s="27"/>
      <c r="P116" s="27"/>
      <c r="Q116" s="27"/>
      <c r="R116" s="27"/>
      <c r="S116" s="27"/>
      <c r="U116" s="6"/>
      <c r="V116" s="6"/>
      <c r="W116" s="6"/>
      <c r="X116" s="6"/>
      <c r="Y116" s="6"/>
      <c r="Z116" s="6"/>
      <c r="AD116" s="5"/>
      <c r="AE116" s="5"/>
      <c r="AF116" s="6"/>
      <c r="AG116" s="6"/>
      <c r="AH116" s="6"/>
      <c r="AI116" s="6"/>
      <c r="AJ116" s="6"/>
      <c r="AK116" s="6"/>
      <c r="AL116" s="6"/>
      <c r="AM116" s="6"/>
      <c r="AN116" s="6"/>
      <c r="AO116" s="6"/>
    </row>
    <row r="117" spans="1:41" s="7" customFormat="1" ht="18" customHeight="1" x14ac:dyDescent="0.25">
      <c r="A117" s="14"/>
      <c r="B117" s="16"/>
      <c r="C117" s="293" t="s">
        <v>920</v>
      </c>
      <c r="D117" s="293"/>
      <c r="E117" s="293"/>
      <c r="F117" s="293"/>
      <c r="G117" s="293"/>
      <c r="H117" s="293"/>
      <c r="I117" s="293"/>
      <c r="J117" s="293"/>
      <c r="K117" s="313"/>
      <c r="L117" s="25"/>
      <c r="M117" s="17"/>
      <c r="N117" s="31"/>
      <c r="O117" s="27"/>
      <c r="P117" s="27"/>
      <c r="Q117" s="27"/>
      <c r="R117" s="27"/>
      <c r="S117" s="27"/>
      <c r="U117" s="6"/>
      <c r="V117" s="6"/>
      <c r="W117" s="6"/>
      <c r="X117" s="6"/>
      <c r="Y117" s="6"/>
      <c r="Z117" s="6"/>
      <c r="AD117" s="5"/>
      <c r="AE117" s="5"/>
      <c r="AF117" s="6"/>
      <c r="AG117" s="6"/>
      <c r="AH117" s="6"/>
      <c r="AI117" s="6"/>
      <c r="AJ117" s="6"/>
      <c r="AK117" s="6"/>
      <c r="AL117" s="6"/>
      <c r="AM117" s="6"/>
      <c r="AN117" s="6"/>
      <c r="AO117" s="6"/>
    </row>
    <row r="118" spans="1:41" s="7" customFormat="1" ht="18" customHeight="1" x14ac:dyDescent="0.25">
      <c r="A118" s="14"/>
      <c r="B118" s="16"/>
      <c r="C118" s="293" t="s">
        <v>358</v>
      </c>
      <c r="D118" s="293"/>
      <c r="E118" s="293"/>
      <c r="F118" s="293"/>
      <c r="G118" s="293"/>
      <c r="H118" s="293"/>
      <c r="I118" s="293"/>
      <c r="J118" s="293"/>
      <c r="K118" s="313"/>
      <c r="L118" s="25"/>
      <c r="M118" s="17"/>
      <c r="N118" s="31"/>
      <c r="O118" s="27"/>
      <c r="P118" s="27"/>
      <c r="Q118" s="27"/>
      <c r="R118" s="27"/>
      <c r="S118" s="27"/>
      <c r="U118" s="6"/>
      <c r="V118" s="6"/>
      <c r="W118" s="6"/>
      <c r="X118" s="6"/>
      <c r="Y118" s="6"/>
      <c r="Z118" s="6"/>
      <c r="AD118" s="5"/>
      <c r="AE118" s="5"/>
      <c r="AF118" s="6"/>
      <c r="AG118" s="6"/>
      <c r="AH118" s="6"/>
      <c r="AI118" s="6"/>
      <c r="AJ118" s="6"/>
      <c r="AK118" s="6"/>
      <c r="AL118" s="6"/>
      <c r="AM118" s="6"/>
      <c r="AN118" s="6"/>
      <c r="AO118" s="6"/>
    </row>
    <row r="119" spans="1:41" s="7" customFormat="1" ht="18" customHeight="1" x14ac:dyDescent="0.25">
      <c r="A119" s="14"/>
      <c r="B119" s="16"/>
      <c r="C119" s="293" t="s">
        <v>356</v>
      </c>
      <c r="D119" s="293"/>
      <c r="E119" s="293"/>
      <c r="F119" s="293"/>
      <c r="G119" s="293"/>
      <c r="H119" s="293"/>
      <c r="I119" s="293"/>
      <c r="J119" s="293"/>
      <c r="K119" s="313"/>
      <c r="L119" s="25"/>
      <c r="M119" s="17"/>
      <c r="N119" s="31"/>
      <c r="O119" s="27"/>
      <c r="P119" s="27"/>
      <c r="Q119" s="27"/>
      <c r="R119" s="27"/>
      <c r="S119" s="27"/>
      <c r="U119" s="6"/>
      <c r="V119" s="6"/>
      <c r="W119" s="6"/>
      <c r="X119" s="6"/>
      <c r="Y119" s="6"/>
      <c r="Z119" s="6"/>
      <c r="AD119" s="5"/>
      <c r="AE119" s="5"/>
      <c r="AF119" s="6"/>
      <c r="AG119" s="6"/>
      <c r="AH119" s="6"/>
      <c r="AI119" s="6"/>
      <c r="AJ119" s="6"/>
      <c r="AK119" s="6"/>
      <c r="AL119" s="6"/>
      <c r="AM119" s="6"/>
      <c r="AN119" s="6"/>
      <c r="AO119" s="6"/>
    </row>
    <row r="120" spans="1:41" s="7" customFormat="1" ht="18" customHeight="1" x14ac:dyDescent="0.25">
      <c r="A120" s="14"/>
      <c r="B120" s="16"/>
      <c r="C120" s="293" t="s">
        <v>359</v>
      </c>
      <c r="D120" s="293"/>
      <c r="E120" s="293"/>
      <c r="F120" s="293"/>
      <c r="G120" s="293"/>
      <c r="H120" s="293"/>
      <c r="I120" s="293"/>
      <c r="J120" s="293"/>
      <c r="K120" s="313"/>
      <c r="L120" s="25"/>
      <c r="M120" s="17"/>
      <c r="N120" s="31"/>
      <c r="O120" s="27"/>
      <c r="P120" s="27"/>
      <c r="Q120" s="27"/>
      <c r="R120" s="27"/>
      <c r="S120" s="27"/>
      <c r="U120" s="6"/>
      <c r="V120" s="6"/>
      <c r="W120" s="6"/>
      <c r="X120" s="6"/>
      <c r="Y120" s="6"/>
      <c r="Z120" s="6"/>
      <c r="AD120" s="5"/>
      <c r="AE120" s="5"/>
      <c r="AF120" s="6"/>
      <c r="AG120" s="6"/>
      <c r="AH120" s="6"/>
      <c r="AI120" s="6"/>
      <c r="AJ120" s="6"/>
      <c r="AK120" s="6"/>
      <c r="AL120" s="6"/>
      <c r="AM120" s="6"/>
      <c r="AN120" s="6"/>
      <c r="AO120" s="6"/>
    </row>
    <row r="121" spans="1:41" s="7" customFormat="1" ht="9.9499999999999993" customHeight="1" x14ac:dyDescent="0.25">
      <c r="A121" s="14"/>
      <c r="B121" s="16"/>
      <c r="C121" s="84"/>
      <c r="D121" s="84"/>
      <c r="E121" s="84"/>
      <c r="F121" s="84"/>
      <c r="G121" s="85"/>
      <c r="H121" s="85"/>
      <c r="I121" s="85"/>
      <c r="J121" s="85"/>
      <c r="K121" s="85"/>
      <c r="L121" s="85"/>
      <c r="M121" s="17"/>
      <c r="N121" s="31"/>
      <c r="O121" s="374"/>
      <c r="P121" s="374"/>
      <c r="Q121" s="374"/>
      <c r="R121" s="27"/>
      <c r="S121" s="27"/>
      <c r="U121" s="6"/>
      <c r="V121" s="6"/>
      <c r="W121" s="6"/>
      <c r="X121" s="6"/>
      <c r="Y121" s="6"/>
      <c r="Z121" s="6"/>
      <c r="AD121" s="5"/>
      <c r="AE121" s="5"/>
      <c r="AF121" s="6"/>
      <c r="AG121" s="6"/>
      <c r="AH121" s="6"/>
      <c r="AI121" s="6"/>
      <c r="AJ121" s="6"/>
      <c r="AK121" s="6"/>
      <c r="AL121" s="6"/>
      <c r="AM121" s="6"/>
      <c r="AN121" s="6"/>
      <c r="AO121" s="6"/>
    </row>
    <row r="122" spans="1:41" s="7" customFormat="1" ht="18" customHeight="1" x14ac:dyDescent="0.25">
      <c r="A122" s="14"/>
      <c r="B122" s="16"/>
      <c r="C122" s="15" t="s">
        <v>391</v>
      </c>
      <c r="D122" s="84"/>
      <c r="E122" s="84"/>
      <c r="F122" s="84"/>
      <c r="G122" s="85"/>
      <c r="H122" s="85"/>
      <c r="I122" s="85"/>
      <c r="J122" s="85"/>
      <c r="K122" s="85"/>
      <c r="L122" s="85"/>
      <c r="M122" s="17"/>
      <c r="N122" s="31"/>
      <c r="O122" s="141"/>
      <c r="P122" s="141"/>
      <c r="Q122" s="141"/>
      <c r="R122" s="27"/>
      <c r="S122" s="27"/>
      <c r="U122" s="6"/>
      <c r="V122" s="6"/>
      <c r="W122" s="6"/>
      <c r="X122" s="6"/>
      <c r="Y122" s="6"/>
      <c r="Z122" s="6"/>
      <c r="AD122" s="5"/>
      <c r="AE122" s="5"/>
      <c r="AF122" s="6"/>
      <c r="AG122" s="6"/>
      <c r="AH122" s="6"/>
      <c r="AI122" s="6"/>
      <c r="AJ122" s="6"/>
      <c r="AK122" s="6"/>
      <c r="AL122" s="6"/>
      <c r="AM122" s="6"/>
      <c r="AN122" s="6"/>
      <c r="AO122" s="6"/>
    </row>
    <row r="123" spans="1:41" s="7" customFormat="1" ht="18" customHeight="1" x14ac:dyDescent="0.25">
      <c r="A123" s="14"/>
      <c r="B123" s="16"/>
      <c r="C123" s="293" t="s">
        <v>1210</v>
      </c>
      <c r="D123" s="293"/>
      <c r="E123" s="293"/>
      <c r="F123" s="293"/>
      <c r="G123" s="293"/>
      <c r="H123" s="293"/>
      <c r="I123" s="293"/>
      <c r="J123" s="293"/>
      <c r="K123" s="293"/>
      <c r="L123" s="293"/>
      <c r="M123" s="17"/>
      <c r="N123" s="31"/>
      <c r="O123" s="141"/>
      <c r="P123" s="141"/>
      <c r="Q123" s="141"/>
      <c r="R123" s="27"/>
      <c r="S123" s="27"/>
      <c r="U123" s="6"/>
      <c r="V123" s="6"/>
      <c r="W123" s="6"/>
      <c r="X123" s="6"/>
      <c r="Y123" s="6"/>
      <c r="Z123" s="6"/>
      <c r="AD123" s="5"/>
      <c r="AE123" s="5"/>
      <c r="AF123" s="6"/>
      <c r="AG123" s="6"/>
      <c r="AH123" s="6"/>
      <c r="AI123" s="6"/>
      <c r="AJ123" s="6"/>
      <c r="AK123" s="6"/>
      <c r="AL123" s="6"/>
      <c r="AM123" s="6"/>
      <c r="AN123" s="6"/>
      <c r="AO123" s="6"/>
    </row>
    <row r="124" spans="1:41" s="7" customFormat="1" ht="9.9499999999999993" customHeight="1" x14ac:dyDescent="0.25">
      <c r="A124" s="14"/>
      <c r="B124" s="16"/>
      <c r="C124" s="15"/>
      <c r="D124" s="84"/>
      <c r="E124" s="84"/>
      <c r="F124" s="84"/>
      <c r="G124" s="85"/>
      <c r="H124" s="85"/>
      <c r="I124" s="85"/>
      <c r="J124" s="85"/>
      <c r="K124" s="85"/>
      <c r="L124" s="85"/>
      <c r="M124" s="17"/>
      <c r="N124" s="31"/>
      <c r="O124" s="141"/>
      <c r="P124" s="141"/>
      <c r="Q124" s="141"/>
      <c r="R124" s="27"/>
      <c r="S124" s="27"/>
      <c r="U124" s="6"/>
      <c r="V124" s="6"/>
      <c r="W124" s="6"/>
      <c r="X124" s="6"/>
      <c r="Y124" s="6"/>
      <c r="Z124" s="6"/>
      <c r="AD124" s="5"/>
      <c r="AE124" s="5"/>
      <c r="AF124" s="6"/>
      <c r="AG124" s="6"/>
      <c r="AH124" s="6"/>
      <c r="AI124" s="6"/>
      <c r="AJ124" s="6"/>
      <c r="AK124" s="6"/>
      <c r="AL124" s="6"/>
      <c r="AM124" s="6"/>
      <c r="AN124" s="6"/>
      <c r="AO124" s="6"/>
    </row>
    <row r="125" spans="1:41" s="7" customFormat="1" ht="18" customHeight="1" x14ac:dyDescent="0.25">
      <c r="A125" s="14"/>
      <c r="B125" s="379" t="s">
        <v>379</v>
      </c>
      <c r="C125" s="379" t="s">
        <v>380</v>
      </c>
      <c r="D125" s="379" t="s">
        <v>381</v>
      </c>
      <c r="E125" s="379" t="s">
        <v>382</v>
      </c>
      <c r="F125" s="381" t="s">
        <v>383</v>
      </c>
      <c r="G125" s="382" t="s">
        <v>384</v>
      </c>
      <c r="H125" s="383"/>
      <c r="I125" s="382" t="s">
        <v>370</v>
      </c>
      <c r="J125" s="383"/>
      <c r="K125" s="382" t="s">
        <v>386</v>
      </c>
      <c r="L125" s="383"/>
      <c r="M125" s="17"/>
      <c r="N125" s="31"/>
      <c r="O125" s="374"/>
      <c r="P125" s="259"/>
      <c r="Q125" s="259"/>
      <c r="R125" s="308" t="s">
        <v>66</v>
      </c>
      <c r="S125" s="308"/>
      <c r="T125" s="308"/>
      <c r="U125" s="308"/>
      <c r="V125" s="308"/>
      <c r="W125" s="308"/>
      <c r="X125" s="6"/>
      <c r="Y125" s="6"/>
      <c r="Z125" s="6"/>
      <c r="AD125" s="5"/>
      <c r="AE125" s="5"/>
      <c r="AF125" s="6"/>
      <c r="AG125" s="6"/>
      <c r="AH125" s="6"/>
      <c r="AI125" s="6"/>
      <c r="AJ125" s="6"/>
      <c r="AK125" s="6"/>
      <c r="AL125" s="6"/>
      <c r="AM125" s="6"/>
      <c r="AN125" s="6"/>
      <c r="AO125" s="6"/>
    </row>
    <row r="126" spans="1:41" s="7" customFormat="1" ht="18" customHeight="1" x14ac:dyDescent="0.25">
      <c r="A126" s="14"/>
      <c r="B126" s="380"/>
      <c r="C126" s="380"/>
      <c r="D126" s="380"/>
      <c r="E126" s="380"/>
      <c r="F126" s="380"/>
      <c r="G126" s="156" t="s">
        <v>344</v>
      </c>
      <c r="H126" s="156" t="s">
        <v>385</v>
      </c>
      <c r="I126" s="156" t="s">
        <v>371</v>
      </c>
      <c r="J126" s="219" t="s">
        <v>1201</v>
      </c>
      <c r="K126" s="156" t="s">
        <v>387</v>
      </c>
      <c r="L126" s="219" t="s">
        <v>1201</v>
      </c>
      <c r="M126" s="17"/>
      <c r="N126" s="31"/>
      <c r="O126" s="374"/>
      <c r="P126" s="259"/>
      <c r="Q126" s="259"/>
      <c r="R126" s="308" t="s">
        <v>262</v>
      </c>
      <c r="S126" s="308"/>
      <c r="T126" s="308" t="s">
        <v>67</v>
      </c>
      <c r="U126" s="308"/>
      <c r="V126" s="308" t="s">
        <v>68</v>
      </c>
      <c r="W126" s="308"/>
      <c r="X126" s="6"/>
      <c r="Y126" s="6"/>
      <c r="Z126" s="6"/>
      <c r="AD126" s="5"/>
      <c r="AE126" s="5"/>
      <c r="AF126" s="6"/>
      <c r="AG126" s="6"/>
      <c r="AH126" s="6"/>
      <c r="AI126" s="6"/>
      <c r="AJ126" s="6"/>
      <c r="AK126" s="6"/>
      <c r="AL126" s="6"/>
      <c r="AM126" s="6"/>
      <c r="AN126" s="6"/>
      <c r="AO126" s="6"/>
    </row>
    <row r="127" spans="1:41" s="7" customFormat="1" ht="18" customHeight="1" x14ac:dyDescent="0.25">
      <c r="A127" s="14"/>
      <c r="B127" s="21"/>
      <c r="C127" s="375" t="s">
        <v>796</v>
      </c>
      <c r="D127" s="376"/>
      <c r="E127" s="377"/>
      <c r="F127" s="175"/>
      <c r="G127" s="121"/>
      <c r="H127" s="121"/>
      <c r="I127" s="25"/>
      <c r="J127" s="25"/>
      <c r="K127" s="25"/>
      <c r="L127" s="25"/>
      <c r="M127" s="17"/>
      <c r="N127" s="31"/>
      <c r="O127" s="173"/>
      <c r="P127" s="31"/>
      <c r="Q127" s="31"/>
      <c r="R127" s="378">
        <f>COUNTIF($P128:PJ157,"&gt;=1")</f>
        <v>0</v>
      </c>
      <c r="S127" s="378"/>
      <c r="T127" s="378">
        <f>COUNTIF($P128:$P157,"&gt;=250")</f>
        <v>0</v>
      </c>
      <c r="U127" s="378"/>
      <c r="V127" s="378">
        <f>COUNTIF($P128:$P157,"&gt;=700")</f>
        <v>0</v>
      </c>
      <c r="W127" s="378"/>
      <c r="X127" s="6"/>
      <c r="Y127" s="6"/>
      <c r="Z127" s="6"/>
      <c r="AD127" s="5"/>
      <c r="AE127" s="5"/>
      <c r="AF127" s="6"/>
      <c r="AG127" s="6"/>
      <c r="AH127" s="6"/>
      <c r="AI127" s="6"/>
      <c r="AJ127" s="6"/>
      <c r="AK127" s="6"/>
      <c r="AL127" s="6"/>
      <c r="AM127" s="6"/>
      <c r="AN127" s="6"/>
      <c r="AO127" s="6"/>
    </row>
    <row r="128" spans="1:41" s="7" customFormat="1" ht="27.95" customHeight="1" x14ac:dyDescent="0.25">
      <c r="A128" s="14"/>
      <c r="B128" s="32">
        <v>1</v>
      </c>
      <c r="C128" s="171"/>
      <c r="D128" s="171"/>
      <c r="E128" s="171"/>
      <c r="F128" s="170"/>
      <c r="G128" s="121"/>
      <c r="H128" s="121"/>
      <c r="I128" s="25"/>
      <c r="J128" s="25"/>
      <c r="K128" s="25"/>
      <c r="L128" s="25"/>
      <c r="M128" s="17"/>
      <c r="N128" s="31"/>
      <c r="O128" s="173"/>
      <c r="P128" s="355">
        <f>IF(I128&gt;=J128,I128,J128)</f>
        <v>0</v>
      </c>
      <c r="Q128" s="355"/>
      <c r="R128" s="373"/>
      <c r="S128" s="373"/>
      <c r="T128" s="259"/>
      <c r="U128" s="258"/>
      <c r="V128" s="258"/>
      <c r="W128" s="258"/>
      <c r="X128" s="6"/>
      <c r="Y128" s="6"/>
      <c r="Z128" s="6"/>
      <c r="AD128" s="5"/>
      <c r="AE128" s="5"/>
      <c r="AF128" s="6"/>
      <c r="AG128" s="6"/>
      <c r="AH128" s="6"/>
      <c r="AI128" s="6"/>
      <c r="AJ128" s="6"/>
      <c r="AK128" s="6"/>
      <c r="AL128" s="6"/>
      <c r="AM128" s="6"/>
      <c r="AN128" s="6"/>
      <c r="AO128" s="6"/>
    </row>
    <row r="129" spans="1:41" s="7" customFormat="1" ht="27.95" customHeight="1" x14ac:dyDescent="0.25">
      <c r="A129" s="14"/>
      <c r="B129" s="32">
        <v>2</v>
      </c>
      <c r="C129" s="171"/>
      <c r="D129" s="171"/>
      <c r="E129" s="171"/>
      <c r="F129" s="170"/>
      <c r="G129" s="121"/>
      <c r="H129" s="121"/>
      <c r="I129" s="25"/>
      <c r="J129" s="25"/>
      <c r="K129" s="25"/>
      <c r="L129" s="25"/>
      <c r="M129" s="17"/>
      <c r="N129" s="31"/>
      <c r="O129" s="173"/>
      <c r="P129" s="355">
        <f t="shared" ref="P129:P157" si="24">IF(I129&gt;=J129,I129,J129)</f>
        <v>0</v>
      </c>
      <c r="Q129" s="355"/>
      <c r="R129" s="373"/>
      <c r="S129" s="373"/>
      <c r="T129" s="259"/>
      <c r="U129" s="258"/>
      <c r="V129" s="258"/>
      <c r="W129" s="258"/>
      <c r="X129" s="6"/>
      <c r="Y129" s="6"/>
      <c r="Z129" s="6"/>
      <c r="AD129" s="5"/>
      <c r="AE129" s="5"/>
      <c r="AF129" s="6"/>
      <c r="AG129" s="6"/>
      <c r="AH129" s="6"/>
      <c r="AI129" s="6"/>
      <c r="AJ129" s="6"/>
      <c r="AK129" s="6"/>
      <c r="AL129" s="6"/>
      <c r="AM129" s="6"/>
      <c r="AN129" s="6"/>
      <c r="AO129" s="6"/>
    </row>
    <row r="130" spans="1:41" s="7" customFormat="1" ht="27.95" customHeight="1" x14ac:dyDescent="0.25">
      <c r="A130" s="14"/>
      <c r="B130" s="32">
        <v>3</v>
      </c>
      <c r="C130" s="171"/>
      <c r="D130" s="171"/>
      <c r="E130" s="171"/>
      <c r="F130" s="170"/>
      <c r="G130" s="121"/>
      <c r="H130" s="121"/>
      <c r="I130" s="25"/>
      <c r="J130" s="25"/>
      <c r="K130" s="25"/>
      <c r="L130" s="25"/>
      <c r="M130" s="17"/>
      <c r="N130" s="31"/>
      <c r="O130" s="173"/>
      <c r="P130" s="355">
        <f t="shared" si="24"/>
        <v>0</v>
      </c>
      <c r="Q130" s="355"/>
      <c r="R130" s="373"/>
      <c r="S130" s="373"/>
      <c r="T130" s="259"/>
      <c r="U130" s="258"/>
      <c r="V130" s="258"/>
      <c r="W130" s="258"/>
      <c r="X130" s="6"/>
      <c r="Y130" s="6"/>
      <c r="Z130" s="6"/>
      <c r="AD130" s="5"/>
      <c r="AE130" s="5"/>
      <c r="AF130" s="6"/>
      <c r="AG130" s="6"/>
      <c r="AH130" s="6"/>
      <c r="AI130" s="6"/>
      <c r="AJ130" s="6"/>
      <c r="AK130" s="6"/>
      <c r="AL130" s="6"/>
      <c r="AM130" s="6"/>
      <c r="AN130" s="6"/>
      <c r="AO130" s="6"/>
    </row>
    <row r="131" spans="1:41" s="7" customFormat="1" ht="27.95" customHeight="1" x14ac:dyDescent="0.25">
      <c r="A131" s="14"/>
      <c r="B131" s="32">
        <v>4</v>
      </c>
      <c r="C131" s="171"/>
      <c r="D131" s="171"/>
      <c r="E131" s="171"/>
      <c r="F131" s="170"/>
      <c r="G131" s="121"/>
      <c r="H131" s="121"/>
      <c r="I131" s="25"/>
      <c r="J131" s="25"/>
      <c r="K131" s="25"/>
      <c r="L131" s="25"/>
      <c r="M131" s="17"/>
      <c r="N131" s="31"/>
      <c r="O131" s="173"/>
      <c r="P131" s="355">
        <f t="shared" si="24"/>
        <v>0</v>
      </c>
      <c r="Q131" s="355"/>
      <c r="R131" s="373"/>
      <c r="S131" s="373"/>
      <c r="T131" s="259"/>
      <c r="U131" s="258"/>
      <c r="V131" s="258"/>
      <c r="W131" s="258"/>
      <c r="X131" s="6"/>
      <c r="Y131" s="6"/>
      <c r="Z131" s="6"/>
      <c r="AD131" s="5"/>
      <c r="AE131" s="5"/>
      <c r="AF131" s="6"/>
      <c r="AG131" s="6"/>
      <c r="AH131" s="6"/>
      <c r="AI131" s="6"/>
      <c r="AJ131" s="6"/>
      <c r="AK131" s="6"/>
      <c r="AL131" s="6"/>
      <c r="AM131" s="6"/>
      <c r="AN131" s="6"/>
      <c r="AO131" s="6"/>
    </row>
    <row r="132" spans="1:41" s="7" customFormat="1" ht="27.95" customHeight="1" x14ac:dyDescent="0.25">
      <c r="A132" s="14"/>
      <c r="B132" s="32">
        <v>5</v>
      </c>
      <c r="C132" s="171"/>
      <c r="D132" s="171"/>
      <c r="E132" s="171"/>
      <c r="F132" s="170"/>
      <c r="G132" s="121"/>
      <c r="H132" s="121"/>
      <c r="I132" s="25"/>
      <c r="J132" s="25"/>
      <c r="K132" s="25"/>
      <c r="L132" s="25"/>
      <c r="M132" s="17"/>
      <c r="N132" s="31"/>
      <c r="O132" s="173"/>
      <c r="P132" s="355">
        <f t="shared" si="24"/>
        <v>0</v>
      </c>
      <c r="Q132" s="355"/>
      <c r="R132" s="373"/>
      <c r="S132" s="373"/>
      <c r="T132" s="259"/>
      <c r="U132" s="258"/>
      <c r="V132" s="258"/>
      <c r="W132" s="258"/>
      <c r="X132" s="6"/>
      <c r="Y132" s="6"/>
      <c r="Z132" s="6"/>
      <c r="AD132" s="5"/>
      <c r="AE132" s="5"/>
      <c r="AF132" s="6"/>
      <c r="AG132" s="6"/>
      <c r="AH132" s="6"/>
      <c r="AI132" s="6"/>
      <c r="AJ132" s="6"/>
      <c r="AK132" s="6"/>
      <c r="AL132" s="6"/>
      <c r="AM132" s="6"/>
      <c r="AN132" s="6"/>
      <c r="AO132" s="6"/>
    </row>
    <row r="133" spans="1:41" s="7" customFormat="1" ht="27.95" customHeight="1" x14ac:dyDescent="0.25">
      <c r="A133" s="14"/>
      <c r="B133" s="32">
        <v>6</v>
      </c>
      <c r="C133" s="171"/>
      <c r="D133" s="171"/>
      <c r="E133" s="171"/>
      <c r="F133" s="170"/>
      <c r="G133" s="121"/>
      <c r="H133" s="121"/>
      <c r="I133" s="25"/>
      <c r="J133" s="25"/>
      <c r="K133" s="25"/>
      <c r="L133" s="25"/>
      <c r="M133" s="17"/>
      <c r="N133" s="31"/>
      <c r="O133" s="173"/>
      <c r="P133" s="355">
        <f t="shared" si="24"/>
        <v>0</v>
      </c>
      <c r="Q133" s="355"/>
      <c r="R133" s="373"/>
      <c r="S133" s="373"/>
      <c r="T133" s="259"/>
      <c r="U133" s="258"/>
      <c r="V133" s="258"/>
      <c r="W133" s="258"/>
      <c r="X133" s="6"/>
      <c r="Y133" s="6"/>
      <c r="Z133" s="6"/>
      <c r="AD133" s="5"/>
      <c r="AE133" s="5"/>
      <c r="AF133" s="6"/>
      <c r="AG133" s="6"/>
      <c r="AH133" s="6"/>
      <c r="AI133" s="6"/>
      <c r="AJ133" s="6"/>
      <c r="AK133" s="6"/>
      <c r="AL133" s="6"/>
      <c r="AM133" s="6"/>
      <c r="AN133" s="6"/>
      <c r="AO133" s="6"/>
    </row>
    <row r="134" spans="1:41" s="7" customFormat="1" ht="27.95" customHeight="1" x14ac:dyDescent="0.25">
      <c r="A134" s="14"/>
      <c r="B134" s="32">
        <v>7</v>
      </c>
      <c r="C134" s="171"/>
      <c r="D134" s="171"/>
      <c r="E134" s="171"/>
      <c r="F134" s="170"/>
      <c r="G134" s="121"/>
      <c r="H134" s="121"/>
      <c r="I134" s="25"/>
      <c r="J134" s="25"/>
      <c r="K134" s="25"/>
      <c r="L134" s="25"/>
      <c r="M134" s="17"/>
      <c r="N134" s="31"/>
      <c r="O134" s="173"/>
      <c r="P134" s="355">
        <f t="shared" si="24"/>
        <v>0</v>
      </c>
      <c r="Q134" s="355"/>
      <c r="R134" s="373"/>
      <c r="S134" s="373"/>
      <c r="T134" s="259"/>
      <c r="U134" s="258"/>
      <c r="V134" s="258"/>
      <c r="W134" s="258"/>
      <c r="X134" s="6"/>
      <c r="Y134" s="6"/>
      <c r="Z134" s="6"/>
      <c r="AD134" s="5"/>
      <c r="AE134" s="5"/>
      <c r="AF134" s="6"/>
      <c r="AG134" s="6"/>
      <c r="AH134" s="6"/>
      <c r="AI134" s="6"/>
      <c r="AJ134" s="6"/>
      <c r="AK134" s="6"/>
      <c r="AL134" s="6"/>
      <c r="AM134" s="6"/>
      <c r="AN134" s="6"/>
      <c r="AO134" s="6"/>
    </row>
    <row r="135" spans="1:41" s="7" customFormat="1" ht="27.95" customHeight="1" x14ac:dyDescent="0.25">
      <c r="A135" s="14"/>
      <c r="B135" s="32">
        <v>8</v>
      </c>
      <c r="C135" s="171"/>
      <c r="D135" s="171"/>
      <c r="E135" s="171"/>
      <c r="F135" s="170"/>
      <c r="G135" s="121"/>
      <c r="H135" s="121"/>
      <c r="I135" s="25"/>
      <c r="J135" s="25"/>
      <c r="K135" s="25"/>
      <c r="L135" s="25"/>
      <c r="M135" s="17"/>
      <c r="N135" s="31"/>
      <c r="O135" s="173"/>
      <c r="P135" s="355">
        <f t="shared" si="24"/>
        <v>0</v>
      </c>
      <c r="Q135" s="355"/>
      <c r="R135" s="373"/>
      <c r="S135" s="373"/>
      <c r="T135" s="259"/>
      <c r="U135" s="258"/>
      <c r="V135" s="258"/>
      <c r="W135" s="258"/>
      <c r="X135" s="6"/>
      <c r="Y135" s="6"/>
      <c r="Z135" s="6"/>
      <c r="AD135" s="5"/>
      <c r="AE135" s="5"/>
      <c r="AF135" s="6"/>
      <c r="AG135" s="6"/>
      <c r="AH135" s="6"/>
      <c r="AI135" s="6"/>
      <c r="AJ135" s="6"/>
      <c r="AK135" s="6"/>
      <c r="AL135" s="6"/>
      <c r="AM135" s="6"/>
      <c r="AN135" s="6"/>
      <c r="AO135" s="6"/>
    </row>
    <row r="136" spans="1:41" s="7" customFormat="1" ht="27.95" customHeight="1" x14ac:dyDescent="0.25">
      <c r="A136" s="14"/>
      <c r="B136" s="32">
        <v>9</v>
      </c>
      <c r="C136" s="171"/>
      <c r="D136" s="171"/>
      <c r="E136" s="171"/>
      <c r="F136" s="170"/>
      <c r="G136" s="121"/>
      <c r="H136" s="121"/>
      <c r="I136" s="25"/>
      <c r="J136" s="25"/>
      <c r="K136" s="25"/>
      <c r="L136" s="25"/>
      <c r="M136" s="17"/>
      <c r="N136" s="31"/>
      <c r="O136" s="173"/>
      <c r="P136" s="355">
        <f t="shared" si="24"/>
        <v>0</v>
      </c>
      <c r="Q136" s="355"/>
      <c r="R136" s="373"/>
      <c r="S136" s="373"/>
      <c r="T136" s="259"/>
      <c r="U136" s="258"/>
      <c r="V136" s="258"/>
      <c r="W136" s="258"/>
      <c r="X136" s="6"/>
      <c r="Y136" s="6"/>
      <c r="Z136" s="6"/>
      <c r="AD136" s="5"/>
      <c r="AE136" s="5"/>
      <c r="AF136" s="6"/>
      <c r="AG136" s="6"/>
      <c r="AH136" s="6"/>
      <c r="AI136" s="6"/>
      <c r="AJ136" s="6"/>
      <c r="AK136" s="6"/>
      <c r="AL136" s="6"/>
      <c r="AM136" s="6"/>
      <c r="AN136" s="6"/>
      <c r="AO136" s="6"/>
    </row>
    <row r="137" spans="1:41" s="7" customFormat="1" ht="27.95" customHeight="1" x14ac:dyDescent="0.25">
      <c r="A137" s="14"/>
      <c r="B137" s="32">
        <v>10</v>
      </c>
      <c r="C137" s="171"/>
      <c r="D137" s="171"/>
      <c r="E137" s="171"/>
      <c r="F137" s="170"/>
      <c r="G137" s="121"/>
      <c r="H137" s="121"/>
      <c r="I137" s="25"/>
      <c r="J137" s="25"/>
      <c r="K137" s="25"/>
      <c r="L137" s="25"/>
      <c r="M137" s="17"/>
      <c r="N137" s="31"/>
      <c r="O137" s="173"/>
      <c r="P137" s="355">
        <f t="shared" si="24"/>
        <v>0</v>
      </c>
      <c r="Q137" s="355"/>
      <c r="R137" s="373"/>
      <c r="S137" s="373"/>
      <c r="T137" s="259"/>
      <c r="U137" s="258"/>
      <c r="V137" s="258"/>
      <c r="W137" s="258"/>
      <c r="X137" s="6"/>
      <c r="Y137" s="6"/>
      <c r="Z137" s="6"/>
      <c r="AD137" s="5"/>
      <c r="AE137" s="5"/>
      <c r="AF137" s="6"/>
      <c r="AG137" s="6"/>
      <c r="AH137" s="6"/>
      <c r="AI137" s="6"/>
      <c r="AJ137" s="6"/>
      <c r="AK137" s="6"/>
      <c r="AL137" s="6"/>
      <c r="AM137" s="6"/>
      <c r="AN137" s="6"/>
      <c r="AO137" s="6"/>
    </row>
    <row r="138" spans="1:41" s="7" customFormat="1" ht="27.95" customHeight="1" x14ac:dyDescent="0.25">
      <c r="A138" s="14"/>
      <c r="B138" s="32">
        <v>11</v>
      </c>
      <c r="C138" s="171"/>
      <c r="D138" s="171"/>
      <c r="E138" s="171"/>
      <c r="F138" s="170"/>
      <c r="G138" s="121"/>
      <c r="H138" s="121"/>
      <c r="I138" s="25"/>
      <c r="J138" s="25"/>
      <c r="K138" s="25"/>
      <c r="L138" s="25"/>
      <c r="M138" s="17"/>
      <c r="N138" s="31"/>
      <c r="O138" s="173"/>
      <c r="P138" s="355">
        <f t="shared" si="24"/>
        <v>0</v>
      </c>
      <c r="Q138" s="355"/>
      <c r="R138" s="373"/>
      <c r="S138" s="373"/>
      <c r="T138" s="259"/>
      <c r="U138" s="258"/>
      <c r="V138" s="258"/>
      <c r="W138" s="258"/>
      <c r="X138" s="6"/>
      <c r="Y138" s="6"/>
      <c r="Z138" s="6"/>
      <c r="AD138" s="5"/>
      <c r="AE138" s="5"/>
      <c r="AF138" s="6"/>
      <c r="AG138" s="6"/>
      <c r="AH138" s="6"/>
      <c r="AI138" s="6"/>
      <c r="AJ138" s="6"/>
      <c r="AK138" s="6"/>
      <c r="AL138" s="6"/>
      <c r="AM138" s="6"/>
      <c r="AN138" s="6"/>
      <c r="AO138" s="6"/>
    </row>
    <row r="139" spans="1:41" s="7" customFormat="1" ht="27.95" customHeight="1" x14ac:dyDescent="0.25">
      <c r="A139" s="14"/>
      <c r="B139" s="32">
        <v>12</v>
      </c>
      <c r="C139" s="171"/>
      <c r="D139" s="171"/>
      <c r="E139" s="171"/>
      <c r="F139" s="170"/>
      <c r="G139" s="121"/>
      <c r="H139" s="121"/>
      <c r="I139" s="25"/>
      <c r="J139" s="25"/>
      <c r="K139" s="25"/>
      <c r="L139" s="25"/>
      <c r="M139" s="17"/>
      <c r="N139" s="31"/>
      <c r="O139" s="173"/>
      <c r="P139" s="355">
        <f t="shared" si="24"/>
        <v>0</v>
      </c>
      <c r="Q139" s="355"/>
      <c r="R139" s="373"/>
      <c r="S139" s="373"/>
      <c r="T139" s="259"/>
      <c r="U139" s="258"/>
      <c r="V139" s="258"/>
      <c r="W139" s="258"/>
      <c r="X139" s="6"/>
      <c r="Y139" s="6"/>
      <c r="Z139" s="6"/>
      <c r="AD139" s="5"/>
      <c r="AE139" s="5"/>
      <c r="AF139" s="6"/>
      <c r="AG139" s="6"/>
      <c r="AH139" s="6"/>
      <c r="AI139" s="6"/>
      <c r="AJ139" s="6"/>
      <c r="AK139" s="6"/>
      <c r="AL139" s="6"/>
      <c r="AM139" s="6"/>
      <c r="AN139" s="6"/>
      <c r="AO139" s="6"/>
    </row>
    <row r="140" spans="1:41" s="7" customFormat="1" ht="27.95" customHeight="1" x14ac:dyDescent="0.25">
      <c r="A140" s="14"/>
      <c r="B140" s="32">
        <v>13</v>
      </c>
      <c r="C140" s="171"/>
      <c r="D140" s="171"/>
      <c r="E140" s="171"/>
      <c r="F140" s="170"/>
      <c r="G140" s="121"/>
      <c r="H140" s="121"/>
      <c r="I140" s="25"/>
      <c r="J140" s="25"/>
      <c r="K140" s="25"/>
      <c r="L140" s="25"/>
      <c r="M140" s="17"/>
      <c r="N140" s="31"/>
      <c r="O140" s="173"/>
      <c r="P140" s="355">
        <f t="shared" si="24"/>
        <v>0</v>
      </c>
      <c r="Q140" s="355"/>
      <c r="R140" s="373"/>
      <c r="S140" s="373"/>
      <c r="T140" s="259"/>
      <c r="U140" s="258"/>
      <c r="V140" s="258"/>
      <c r="W140" s="258"/>
      <c r="X140" s="6"/>
      <c r="Y140" s="6"/>
      <c r="Z140" s="6"/>
      <c r="AD140" s="5"/>
      <c r="AE140" s="5"/>
      <c r="AF140" s="6"/>
      <c r="AG140" s="6"/>
      <c r="AH140" s="6"/>
      <c r="AI140" s="6"/>
      <c r="AJ140" s="6"/>
      <c r="AK140" s="6"/>
      <c r="AL140" s="6"/>
      <c r="AM140" s="6"/>
      <c r="AN140" s="6"/>
      <c r="AO140" s="6"/>
    </row>
    <row r="141" spans="1:41" s="7" customFormat="1" ht="27.95" customHeight="1" x14ac:dyDescent="0.25">
      <c r="A141" s="14"/>
      <c r="B141" s="32">
        <v>14</v>
      </c>
      <c r="C141" s="171"/>
      <c r="D141" s="171"/>
      <c r="E141" s="171"/>
      <c r="F141" s="170"/>
      <c r="G141" s="121"/>
      <c r="H141" s="121"/>
      <c r="I141" s="25"/>
      <c r="J141" s="25"/>
      <c r="K141" s="25"/>
      <c r="L141" s="25"/>
      <c r="M141" s="17"/>
      <c r="N141" s="31"/>
      <c r="O141" s="173"/>
      <c r="P141" s="355">
        <f t="shared" si="24"/>
        <v>0</v>
      </c>
      <c r="Q141" s="355"/>
      <c r="R141" s="373"/>
      <c r="S141" s="373"/>
      <c r="T141" s="259"/>
      <c r="U141" s="258"/>
      <c r="V141" s="258"/>
      <c r="W141" s="258"/>
      <c r="X141" s="6"/>
      <c r="Y141" s="6"/>
      <c r="Z141" s="6"/>
      <c r="AD141" s="5"/>
      <c r="AE141" s="5"/>
      <c r="AF141" s="6"/>
      <c r="AG141" s="6"/>
      <c r="AH141" s="6"/>
      <c r="AI141" s="6"/>
      <c r="AJ141" s="6"/>
      <c r="AK141" s="6"/>
      <c r="AL141" s="6"/>
      <c r="AM141" s="6"/>
      <c r="AN141" s="6"/>
      <c r="AO141" s="6"/>
    </row>
    <row r="142" spans="1:41" s="7" customFormat="1" ht="27.95" customHeight="1" x14ac:dyDescent="0.25">
      <c r="A142" s="14"/>
      <c r="B142" s="32">
        <v>15</v>
      </c>
      <c r="C142" s="171"/>
      <c r="D142" s="171"/>
      <c r="E142" s="171"/>
      <c r="F142" s="170"/>
      <c r="G142" s="121"/>
      <c r="H142" s="121"/>
      <c r="I142" s="25"/>
      <c r="J142" s="25"/>
      <c r="K142" s="25"/>
      <c r="L142" s="25"/>
      <c r="M142" s="17"/>
      <c r="N142" s="31"/>
      <c r="O142" s="173"/>
      <c r="P142" s="355">
        <f t="shared" si="24"/>
        <v>0</v>
      </c>
      <c r="Q142" s="355"/>
      <c r="R142" s="373"/>
      <c r="S142" s="373"/>
      <c r="T142" s="259"/>
      <c r="U142" s="258"/>
      <c r="V142" s="258"/>
      <c r="W142" s="258"/>
      <c r="X142" s="6"/>
      <c r="Y142" s="6"/>
      <c r="Z142" s="6"/>
      <c r="AD142" s="5"/>
      <c r="AE142" s="5"/>
      <c r="AF142" s="6"/>
      <c r="AG142" s="6"/>
      <c r="AH142" s="6"/>
      <c r="AI142" s="6"/>
      <c r="AJ142" s="6"/>
      <c r="AK142" s="6"/>
      <c r="AL142" s="6"/>
      <c r="AM142" s="6"/>
      <c r="AN142" s="6"/>
      <c r="AO142" s="6"/>
    </row>
    <row r="143" spans="1:41" s="7" customFormat="1" ht="27.95" customHeight="1" x14ac:dyDescent="0.25">
      <c r="A143" s="14"/>
      <c r="B143" s="32">
        <v>16</v>
      </c>
      <c r="C143" s="171"/>
      <c r="D143" s="171"/>
      <c r="E143" s="171"/>
      <c r="F143" s="170"/>
      <c r="G143" s="121"/>
      <c r="H143" s="121"/>
      <c r="I143" s="25"/>
      <c r="J143" s="25"/>
      <c r="K143" s="25"/>
      <c r="L143" s="25"/>
      <c r="M143" s="17"/>
      <c r="N143" s="31"/>
      <c r="O143" s="173"/>
      <c r="P143" s="355">
        <f t="shared" si="24"/>
        <v>0</v>
      </c>
      <c r="Q143" s="355"/>
      <c r="R143" s="373"/>
      <c r="S143" s="373"/>
      <c r="T143" s="259"/>
      <c r="U143" s="258"/>
      <c r="V143" s="258"/>
      <c r="W143" s="258"/>
      <c r="X143" s="6"/>
      <c r="Y143" s="6"/>
      <c r="Z143" s="6"/>
      <c r="AD143" s="5"/>
      <c r="AE143" s="5"/>
      <c r="AF143" s="6"/>
      <c r="AG143" s="6"/>
      <c r="AH143" s="6"/>
      <c r="AI143" s="6"/>
      <c r="AJ143" s="6"/>
      <c r="AK143" s="6"/>
      <c r="AL143" s="6"/>
      <c r="AM143" s="6"/>
      <c r="AN143" s="6"/>
      <c r="AO143" s="6"/>
    </row>
    <row r="144" spans="1:41" s="7" customFormat="1" ht="27.95" customHeight="1" x14ac:dyDescent="0.25">
      <c r="A144" s="14"/>
      <c r="B144" s="32">
        <v>17</v>
      </c>
      <c r="C144" s="171"/>
      <c r="D144" s="171"/>
      <c r="E144" s="171"/>
      <c r="F144" s="170"/>
      <c r="G144" s="121"/>
      <c r="H144" s="121"/>
      <c r="I144" s="25"/>
      <c r="J144" s="25"/>
      <c r="K144" s="25"/>
      <c r="L144" s="25"/>
      <c r="M144" s="17"/>
      <c r="N144" s="31"/>
      <c r="O144" s="173"/>
      <c r="P144" s="355">
        <f t="shared" si="24"/>
        <v>0</v>
      </c>
      <c r="Q144" s="355"/>
      <c r="R144" s="373"/>
      <c r="S144" s="373"/>
      <c r="T144" s="259"/>
      <c r="U144" s="258"/>
      <c r="V144" s="258"/>
      <c r="W144" s="258"/>
      <c r="X144" s="6"/>
      <c r="Y144" s="6"/>
      <c r="Z144" s="6"/>
      <c r="AD144" s="5"/>
      <c r="AE144" s="5"/>
      <c r="AF144" s="6"/>
      <c r="AG144" s="6"/>
      <c r="AH144" s="6"/>
      <c r="AI144" s="6"/>
      <c r="AJ144" s="6"/>
      <c r="AK144" s="6"/>
      <c r="AL144" s="6"/>
      <c r="AM144" s="6"/>
      <c r="AN144" s="6"/>
      <c r="AO144" s="6"/>
    </row>
    <row r="145" spans="1:41" s="7" customFormat="1" ht="27.95" customHeight="1" x14ac:dyDescent="0.25">
      <c r="A145" s="14"/>
      <c r="B145" s="32">
        <v>18</v>
      </c>
      <c r="C145" s="171"/>
      <c r="D145" s="171"/>
      <c r="E145" s="171"/>
      <c r="F145" s="170"/>
      <c r="G145" s="121"/>
      <c r="H145" s="121"/>
      <c r="I145" s="25"/>
      <c r="J145" s="25"/>
      <c r="K145" s="25"/>
      <c r="L145" s="25"/>
      <c r="M145" s="17"/>
      <c r="N145" s="31"/>
      <c r="O145" s="173"/>
      <c r="P145" s="355">
        <f t="shared" si="24"/>
        <v>0</v>
      </c>
      <c r="Q145" s="355"/>
      <c r="R145" s="373"/>
      <c r="S145" s="373"/>
      <c r="T145" s="259"/>
      <c r="U145" s="258"/>
      <c r="V145" s="258"/>
      <c r="W145" s="258"/>
      <c r="X145" s="6"/>
      <c r="Y145" s="6"/>
      <c r="Z145" s="6"/>
      <c r="AD145" s="5"/>
      <c r="AE145" s="5"/>
      <c r="AF145" s="6"/>
      <c r="AG145" s="6"/>
      <c r="AH145" s="6"/>
      <c r="AI145" s="6"/>
      <c r="AJ145" s="6"/>
      <c r="AK145" s="6"/>
      <c r="AL145" s="6"/>
      <c r="AM145" s="6"/>
      <c r="AN145" s="6"/>
      <c r="AO145" s="6"/>
    </row>
    <row r="146" spans="1:41" s="7" customFormat="1" ht="27.95" customHeight="1" x14ac:dyDescent="0.25">
      <c r="A146" s="14"/>
      <c r="B146" s="32">
        <v>19</v>
      </c>
      <c r="C146" s="171"/>
      <c r="D146" s="171"/>
      <c r="E146" s="171"/>
      <c r="F146" s="170"/>
      <c r="G146" s="121"/>
      <c r="H146" s="121"/>
      <c r="I146" s="25"/>
      <c r="J146" s="25"/>
      <c r="K146" s="25"/>
      <c r="L146" s="25"/>
      <c r="M146" s="17"/>
      <c r="N146" s="31"/>
      <c r="O146" s="173"/>
      <c r="P146" s="355">
        <f t="shared" si="24"/>
        <v>0</v>
      </c>
      <c r="Q146" s="355"/>
      <c r="R146" s="373"/>
      <c r="S146" s="373"/>
      <c r="T146" s="259"/>
      <c r="U146" s="258"/>
      <c r="V146" s="258"/>
      <c r="W146" s="258"/>
      <c r="X146" s="6"/>
      <c r="Y146" s="6"/>
      <c r="Z146" s="6"/>
      <c r="AD146" s="5"/>
      <c r="AE146" s="5"/>
      <c r="AF146" s="6"/>
      <c r="AG146" s="6"/>
      <c r="AH146" s="6"/>
      <c r="AI146" s="6"/>
      <c r="AJ146" s="6"/>
      <c r="AK146" s="6"/>
      <c r="AL146" s="6"/>
      <c r="AM146" s="6"/>
      <c r="AN146" s="6"/>
      <c r="AO146" s="6"/>
    </row>
    <row r="147" spans="1:41" s="7" customFormat="1" ht="27.95" customHeight="1" x14ac:dyDescent="0.25">
      <c r="A147" s="14"/>
      <c r="B147" s="32">
        <v>20</v>
      </c>
      <c r="C147" s="171"/>
      <c r="D147" s="171"/>
      <c r="E147" s="171"/>
      <c r="F147" s="170"/>
      <c r="G147" s="121"/>
      <c r="H147" s="121"/>
      <c r="I147" s="25"/>
      <c r="J147" s="25"/>
      <c r="K147" s="25"/>
      <c r="L147" s="25"/>
      <c r="M147" s="17"/>
      <c r="N147" s="31"/>
      <c r="O147" s="173"/>
      <c r="P147" s="355">
        <f t="shared" si="24"/>
        <v>0</v>
      </c>
      <c r="Q147" s="355"/>
      <c r="R147" s="373"/>
      <c r="S147" s="373"/>
      <c r="T147" s="259"/>
      <c r="U147" s="258"/>
      <c r="V147" s="258"/>
      <c r="W147" s="258"/>
      <c r="X147" s="6"/>
      <c r="Y147" s="6"/>
      <c r="Z147" s="6"/>
      <c r="AD147" s="5"/>
      <c r="AE147" s="5"/>
      <c r="AF147" s="6"/>
      <c r="AG147" s="6"/>
      <c r="AH147" s="6"/>
      <c r="AI147" s="6"/>
      <c r="AJ147" s="6"/>
      <c r="AK147" s="6"/>
      <c r="AL147" s="6"/>
      <c r="AM147" s="6"/>
      <c r="AN147" s="6"/>
      <c r="AO147" s="6"/>
    </row>
    <row r="148" spans="1:41" s="7" customFormat="1" ht="27.95" customHeight="1" x14ac:dyDescent="0.25">
      <c r="A148" s="14"/>
      <c r="B148" s="32">
        <v>21</v>
      </c>
      <c r="C148" s="171"/>
      <c r="D148" s="171"/>
      <c r="E148" s="171"/>
      <c r="F148" s="170"/>
      <c r="G148" s="121"/>
      <c r="H148" s="121"/>
      <c r="I148" s="25"/>
      <c r="J148" s="25"/>
      <c r="K148" s="25"/>
      <c r="L148" s="25"/>
      <c r="M148" s="17"/>
      <c r="N148" s="31"/>
      <c r="O148" s="173"/>
      <c r="P148" s="355">
        <f t="shared" si="24"/>
        <v>0</v>
      </c>
      <c r="Q148" s="355"/>
      <c r="R148" s="373"/>
      <c r="S148" s="373"/>
      <c r="T148" s="259"/>
      <c r="U148" s="258"/>
      <c r="V148" s="258"/>
      <c r="W148" s="258"/>
      <c r="X148" s="6"/>
      <c r="Y148" s="6"/>
      <c r="Z148" s="6"/>
      <c r="AD148" s="5"/>
      <c r="AE148" s="5"/>
      <c r="AF148" s="6"/>
      <c r="AG148" s="6"/>
      <c r="AH148" s="6"/>
      <c r="AI148" s="6"/>
      <c r="AJ148" s="6"/>
      <c r="AK148" s="6"/>
      <c r="AL148" s="6"/>
      <c r="AM148" s="6"/>
      <c r="AN148" s="6"/>
      <c r="AO148" s="6"/>
    </row>
    <row r="149" spans="1:41" s="7" customFormat="1" ht="27.95" customHeight="1" x14ac:dyDescent="0.25">
      <c r="A149" s="14"/>
      <c r="B149" s="32">
        <v>22</v>
      </c>
      <c r="C149" s="171"/>
      <c r="D149" s="171"/>
      <c r="E149" s="171"/>
      <c r="F149" s="170"/>
      <c r="G149" s="121"/>
      <c r="H149" s="121"/>
      <c r="I149" s="25"/>
      <c r="J149" s="25"/>
      <c r="K149" s="25"/>
      <c r="L149" s="25"/>
      <c r="M149" s="17"/>
      <c r="N149" s="31"/>
      <c r="O149" s="173"/>
      <c r="P149" s="355">
        <f t="shared" si="24"/>
        <v>0</v>
      </c>
      <c r="Q149" s="355"/>
      <c r="R149" s="373"/>
      <c r="S149" s="373"/>
      <c r="T149" s="259"/>
      <c r="U149" s="258"/>
      <c r="V149" s="258"/>
      <c r="W149" s="258"/>
      <c r="X149" s="6"/>
      <c r="Y149" s="6"/>
      <c r="Z149" s="6"/>
      <c r="AD149" s="5"/>
      <c r="AE149" s="5"/>
      <c r="AF149" s="6"/>
      <c r="AG149" s="6"/>
      <c r="AH149" s="6"/>
      <c r="AI149" s="6"/>
      <c r="AJ149" s="6"/>
      <c r="AK149" s="6"/>
      <c r="AL149" s="6"/>
      <c r="AM149" s="6"/>
      <c r="AN149" s="6"/>
      <c r="AO149" s="6"/>
    </row>
    <row r="150" spans="1:41" s="7" customFormat="1" ht="27.95" customHeight="1" x14ac:dyDescent="0.25">
      <c r="A150" s="14"/>
      <c r="B150" s="32">
        <v>23</v>
      </c>
      <c r="C150" s="171"/>
      <c r="D150" s="171"/>
      <c r="E150" s="171"/>
      <c r="F150" s="170"/>
      <c r="G150" s="121"/>
      <c r="H150" s="121"/>
      <c r="I150" s="25"/>
      <c r="J150" s="25"/>
      <c r="K150" s="25"/>
      <c r="L150" s="25"/>
      <c r="M150" s="17"/>
      <c r="N150" s="31"/>
      <c r="O150" s="173"/>
      <c r="P150" s="355">
        <f t="shared" si="24"/>
        <v>0</v>
      </c>
      <c r="Q150" s="355"/>
      <c r="R150" s="373"/>
      <c r="S150" s="373"/>
      <c r="T150" s="259"/>
      <c r="U150" s="258"/>
      <c r="V150" s="258"/>
      <c r="W150" s="258"/>
      <c r="X150" s="6"/>
      <c r="Y150" s="6"/>
      <c r="Z150" s="6"/>
      <c r="AD150" s="5"/>
      <c r="AE150" s="5"/>
      <c r="AF150" s="6"/>
      <c r="AG150" s="6"/>
      <c r="AH150" s="6"/>
      <c r="AI150" s="6"/>
      <c r="AJ150" s="6"/>
      <c r="AK150" s="6"/>
      <c r="AL150" s="6"/>
      <c r="AM150" s="6"/>
      <c r="AN150" s="6"/>
      <c r="AO150" s="6"/>
    </row>
    <row r="151" spans="1:41" s="7" customFormat="1" ht="27.95" customHeight="1" x14ac:dyDescent="0.25">
      <c r="A151" s="14"/>
      <c r="B151" s="32">
        <v>24</v>
      </c>
      <c r="C151" s="171"/>
      <c r="D151" s="171"/>
      <c r="E151" s="171"/>
      <c r="F151" s="170"/>
      <c r="G151" s="121"/>
      <c r="H151" s="121"/>
      <c r="I151" s="25"/>
      <c r="J151" s="25"/>
      <c r="K151" s="25"/>
      <c r="L151" s="25"/>
      <c r="M151" s="17"/>
      <c r="N151" s="31"/>
      <c r="O151" s="173"/>
      <c r="P151" s="355">
        <f t="shared" si="24"/>
        <v>0</v>
      </c>
      <c r="Q151" s="355"/>
      <c r="R151" s="373"/>
      <c r="S151" s="373"/>
      <c r="T151" s="259"/>
      <c r="U151" s="258"/>
      <c r="V151" s="258"/>
      <c r="W151" s="258"/>
      <c r="X151" s="6"/>
      <c r="Y151" s="6"/>
      <c r="Z151" s="6"/>
      <c r="AD151" s="5"/>
      <c r="AE151" s="5"/>
      <c r="AF151" s="6"/>
      <c r="AG151" s="6"/>
      <c r="AH151" s="6"/>
      <c r="AI151" s="6"/>
      <c r="AJ151" s="6"/>
      <c r="AK151" s="6"/>
      <c r="AL151" s="6"/>
      <c r="AM151" s="6"/>
      <c r="AN151" s="6"/>
      <c r="AO151" s="6"/>
    </row>
    <row r="152" spans="1:41" s="7" customFormat="1" ht="27.95" customHeight="1" x14ac:dyDescent="0.25">
      <c r="A152" s="14"/>
      <c r="B152" s="32">
        <v>25</v>
      </c>
      <c r="C152" s="171"/>
      <c r="D152" s="171"/>
      <c r="E152" s="171"/>
      <c r="F152" s="170"/>
      <c r="G152" s="121"/>
      <c r="H152" s="121"/>
      <c r="I152" s="25"/>
      <c r="J152" s="25"/>
      <c r="K152" s="25"/>
      <c r="L152" s="25"/>
      <c r="M152" s="17"/>
      <c r="N152" s="31"/>
      <c r="O152" s="173"/>
      <c r="P152" s="355">
        <f t="shared" si="24"/>
        <v>0</v>
      </c>
      <c r="Q152" s="355"/>
      <c r="R152" s="373"/>
      <c r="S152" s="373"/>
      <c r="T152" s="259"/>
      <c r="U152" s="258"/>
      <c r="V152" s="258"/>
      <c r="W152" s="258"/>
      <c r="X152" s="6"/>
      <c r="Y152" s="6"/>
      <c r="Z152" s="6"/>
      <c r="AD152" s="5"/>
      <c r="AE152" s="5"/>
      <c r="AF152" s="6"/>
      <c r="AG152" s="6"/>
      <c r="AH152" s="6"/>
      <c r="AI152" s="6"/>
      <c r="AJ152" s="6"/>
      <c r="AK152" s="6"/>
      <c r="AL152" s="6"/>
      <c r="AM152" s="6"/>
      <c r="AN152" s="6"/>
      <c r="AO152" s="6"/>
    </row>
    <row r="153" spans="1:41" s="7" customFormat="1" ht="27.95" customHeight="1" x14ac:dyDescent="0.25">
      <c r="A153" s="14"/>
      <c r="B153" s="32">
        <v>26</v>
      </c>
      <c r="C153" s="171"/>
      <c r="D153" s="171"/>
      <c r="E153" s="171"/>
      <c r="F153" s="170"/>
      <c r="G153" s="121"/>
      <c r="H153" s="121"/>
      <c r="I153" s="25"/>
      <c r="J153" s="25"/>
      <c r="K153" s="25"/>
      <c r="L153" s="25"/>
      <c r="M153" s="17"/>
      <c r="N153" s="31"/>
      <c r="O153" s="173"/>
      <c r="P153" s="355">
        <f t="shared" si="24"/>
        <v>0</v>
      </c>
      <c r="Q153" s="355"/>
      <c r="R153" s="373"/>
      <c r="S153" s="373"/>
      <c r="T153" s="259"/>
      <c r="U153" s="258"/>
      <c r="V153" s="258"/>
      <c r="W153" s="258"/>
      <c r="X153" s="6"/>
      <c r="Y153" s="6"/>
      <c r="Z153" s="6"/>
      <c r="AD153" s="5"/>
      <c r="AE153" s="5"/>
      <c r="AF153" s="6"/>
      <c r="AG153" s="6"/>
      <c r="AH153" s="6"/>
      <c r="AI153" s="6"/>
      <c r="AJ153" s="6"/>
      <c r="AK153" s="6"/>
      <c r="AL153" s="6"/>
      <c r="AM153" s="6"/>
      <c r="AN153" s="6"/>
      <c r="AO153" s="6"/>
    </row>
    <row r="154" spans="1:41" s="7" customFormat="1" ht="27.95" customHeight="1" x14ac:dyDescent="0.25">
      <c r="A154" s="14"/>
      <c r="B154" s="32">
        <v>27</v>
      </c>
      <c r="C154" s="171"/>
      <c r="D154" s="171"/>
      <c r="E154" s="171"/>
      <c r="F154" s="170"/>
      <c r="G154" s="121"/>
      <c r="H154" s="121"/>
      <c r="I154" s="25"/>
      <c r="J154" s="25"/>
      <c r="K154" s="25"/>
      <c r="L154" s="25"/>
      <c r="M154" s="17"/>
      <c r="N154" s="31"/>
      <c r="O154" s="173"/>
      <c r="P154" s="355">
        <f t="shared" si="24"/>
        <v>0</v>
      </c>
      <c r="Q154" s="355"/>
      <c r="R154" s="373"/>
      <c r="S154" s="373"/>
      <c r="T154" s="259"/>
      <c r="U154" s="258"/>
      <c r="V154" s="258"/>
      <c r="W154" s="258"/>
      <c r="X154" s="6"/>
      <c r="Y154" s="6"/>
      <c r="Z154" s="6"/>
      <c r="AD154" s="5"/>
      <c r="AE154" s="5"/>
      <c r="AF154" s="6"/>
      <c r="AG154" s="6"/>
      <c r="AH154" s="6"/>
      <c r="AI154" s="6"/>
      <c r="AJ154" s="6"/>
      <c r="AK154" s="6"/>
      <c r="AL154" s="6"/>
      <c r="AM154" s="6"/>
      <c r="AN154" s="6"/>
      <c r="AO154" s="6"/>
    </row>
    <row r="155" spans="1:41" s="7" customFormat="1" ht="27.95" customHeight="1" x14ac:dyDescent="0.25">
      <c r="A155" s="14"/>
      <c r="B155" s="32">
        <v>28</v>
      </c>
      <c r="C155" s="171"/>
      <c r="D155" s="171"/>
      <c r="E155" s="171"/>
      <c r="F155" s="170"/>
      <c r="G155" s="121"/>
      <c r="H155" s="121"/>
      <c r="I155" s="25"/>
      <c r="J155" s="25"/>
      <c r="K155" s="25"/>
      <c r="L155" s="25"/>
      <c r="M155" s="17"/>
      <c r="N155" s="31"/>
      <c r="O155" s="173"/>
      <c r="P155" s="355">
        <f t="shared" si="24"/>
        <v>0</v>
      </c>
      <c r="Q155" s="355"/>
      <c r="R155" s="373"/>
      <c r="S155" s="373"/>
      <c r="T155" s="259"/>
      <c r="U155" s="258"/>
      <c r="V155" s="258"/>
      <c r="W155" s="258"/>
      <c r="X155" s="6"/>
      <c r="Y155" s="6"/>
      <c r="Z155" s="6"/>
      <c r="AD155" s="5"/>
      <c r="AE155" s="5"/>
      <c r="AF155" s="6"/>
      <c r="AG155" s="6"/>
      <c r="AH155" s="6"/>
      <c r="AI155" s="6"/>
      <c r="AJ155" s="6"/>
      <c r="AK155" s="6"/>
      <c r="AL155" s="6"/>
      <c r="AM155" s="6"/>
      <c r="AN155" s="6"/>
      <c r="AO155" s="6"/>
    </row>
    <row r="156" spans="1:41" s="7" customFormat="1" ht="27.95" customHeight="1" x14ac:dyDescent="0.25">
      <c r="A156" s="14"/>
      <c r="B156" s="32">
        <v>29</v>
      </c>
      <c r="C156" s="171"/>
      <c r="D156" s="171"/>
      <c r="E156" s="171"/>
      <c r="F156" s="170"/>
      <c r="G156" s="121"/>
      <c r="H156" s="121"/>
      <c r="I156" s="25"/>
      <c r="J156" s="25"/>
      <c r="K156" s="25"/>
      <c r="L156" s="25"/>
      <c r="M156" s="17"/>
      <c r="N156" s="31"/>
      <c r="O156" s="173"/>
      <c r="P156" s="355">
        <f t="shared" si="24"/>
        <v>0</v>
      </c>
      <c r="Q156" s="355"/>
      <c r="R156" s="373"/>
      <c r="S156" s="373"/>
      <c r="T156" s="259"/>
      <c r="U156" s="258"/>
      <c r="V156" s="258"/>
      <c r="W156" s="258"/>
      <c r="X156" s="6"/>
      <c r="Y156" s="6"/>
      <c r="Z156" s="6"/>
      <c r="AD156" s="5"/>
      <c r="AE156" s="5"/>
      <c r="AF156" s="6"/>
      <c r="AG156" s="6"/>
      <c r="AH156" s="6"/>
      <c r="AI156" s="6"/>
      <c r="AJ156" s="6"/>
      <c r="AK156" s="6"/>
      <c r="AL156" s="6"/>
      <c r="AM156" s="6"/>
      <c r="AN156" s="6"/>
      <c r="AO156" s="6"/>
    </row>
    <row r="157" spans="1:41" s="7" customFormat="1" ht="27.95" customHeight="1" x14ac:dyDescent="0.25">
      <c r="A157" s="14"/>
      <c r="B157" s="32">
        <v>30</v>
      </c>
      <c r="C157" s="171"/>
      <c r="D157" s="171"/>
      <c r="E157" s="171"/>
      <c r="F157" s="170"/>
      <c r="G157" s="121"/>
      <c r="H157" s="121"/>
      <c r="I157" s="25"/>
      <c r="J157" s="25"/>
      <c r="K157" s="25"/>
      <c r="L157" s="25"/>
      <c r="M157" s="17"/>
      <c r="N157" s="31"/>
      <c r="O157" s="173"/>
      <c r="P157" s="355">
        <f t="shared" si="24"/>
        <v>0</v>
      </c>
      <c r="Q157" s="355"/>
      <c r="R157" s="373"/>
      <c r="S157" s="373"/>
      <c r="T157" s="259"/>
      <c r="U157" s="258"/>
      <c r="V157" s="258"/>
      <c r="W157" s="258"/>
      <c r="X157" s="6"/>
      <c r="Y157" s="6"/>
      <c r="Z157" s="6"/>
      <c r="AD157" s="5"/>
      <c r="AE157" s="5"/>
      <c r="AF157" s="6"/>
      <c r="AG157" s="6"/>
      <c r="AH157" s="6"/>
      <c r="AI157" s="6"/>
      <c r="AJ157" s="6"/>
      <c r="AK157" s="6"/>
      <c r="AL157" s="6"/>
      <c r="AM157" s="6"/>
      <c r="AN157" s="6"/>
      <c r="AO157" s="6"/>
    </row>
    <row r="158" spans="1:41" s="7" customFormat="1" ht="18" customHeight="1" x14ac:dyDescent="0.25">
      <c r="A158" s="14"/>
      <c r="B158" s="22"/>
      <c r="C158" s="84"/>
      <c r="D158" s="84"/>
      <c r="E158" s="84"/>
      <c r="F158" s="32">
        <f>COUNTIF(F128:F157,"oui")</f>
        <v>0</v>
      </c>
      <c r="G158" s="365" t="s">
        <v>60</v>
      </c>
      <c r="H158" s="366"/>
      <c r="I158" s="153">
        <f>SUM(I127:I157)</f>
        <v>0</v>
      </c>
      <c r="J158" s="153">
        <f>SUM(J127:J157)</f>
        <v>0</v>
      </c>
      <c r="K158" s="153">
        <f>SUM(K127:K157)</f>
        <v>0</v>
      </c>
      <c r="L158" s="153">
        <f>SUM(L127:L157)</f>
        <v>0</v>
      </c>
      <c r="M158" s="17"/>
      <c r="N158" s="31"/>
      <c r="O158" s="141"/>
      <c r="P158" s="373"/>
      <c r="Q158" s="374"/>
      <c r="R158" s="373"/>
      <c r="S158" s="374"/>
      <c r="U158" s="6"/>
      <c r="V158" s="6"/>
      <c r="W158" s="6"/>
      <c r="X158" s="6"/>
      <c r="Y158" s="6"/>
      <c r="Z158" s="6"/>
      <c r="AD158" s="5"/>
      <c r="AE158" s="5"/>
      <c r="AF158" s="6"/>
      <c r="AG158" s="6"/>
      <c r="AH158" s="6"/>
      <c r="AI158" s="6"/>
      <c r="AJ158" s="6"/>
      <c r="AK158" s="6"/>
      <c r="AL158" s="6"/>
      <c r="AM158" s="6"/>
      <c r="AN158" s="6"/>
      <c r="AO158" s="6"/>
    </row>
    <row r="159" spans="1:41" s="7" customFormat="1" ht="9.9499999999999993" customHeight="1" x14ac:dyDescent="0.25">
      <c r="A159" s="14"/>
      <c r="B159" s="22"/>
      <c r="C159" s="84"/>
      <c r="D159" s="84"/>
      <c r="E159" s="84"/>
      <c r="F159" s="22"/>
      <c r="G159" s="43"/>
      <c r="H159" s="43"/>
      <c r="I159" s="23"/>
      <c r="J159" s="23"/>
      <c r="K159" s="23"/>
      <c r="L159" s="23"/>
      <c r="M159" s="17"/>
      <c r="N159" s="31"/>
      <c r="O159" s="141"/>
      <c r="P159" s="173"/>
      <c r="Q159" s="141"/>
      <c r="R159" s="173"/>
      <c r="S159" s="141"/>
      <c r="U159" s="6"/>
      <c r="V159" s="6"/>
      <c r="W159" s="6"/>
      <c r="X159" s="6"/>
      <c r="Y159" s="6"/>
      <c r="Z159" s="6"/>
      <c r="AD159" s="5"/>
      <c r="AE159" s="5"/>
      <c r="AF159" s="6"/>
      <c r="AG159" s="6"/>
      <c r="AH159" s="6"/>
      <c r="AI159" s="6"/>
      <c r="AJ159" s="6"/>
      <c r="AK159" s="6"/>
      <c r="AL159" s="6"/>
      <c r="AM159" s="6"/>
      <c r="AN159" s="6"/>
      <c r="AO159" s="6"/>
    </row>
    <row r="160" spans="1:41" s="7" customFormat="1" ht="18" customHeight="1" x14ac:dyDescent="0.25">
      <c r="A160" s="14"/>
      <c r="B160" s="16"/>
      <c r="C160" s="15" t="s">
        <v>784</v>
      </c>
      <c r="D160" s="15"/>
      <c r="E160" s="15"/>
      <c r="F160" s="15"/>
      <c r="G160" s="85"/>
      <c r="H160" s="85"/>
      <c r="I160" s="85"/>
      <c r="J160" s="85"/>
      <c r="K160" s="85"/>
      <c r="L160" s="85"/>
      <c r="M160" s="17"/>
      <c r="N160" s="31"/>
      <c r="O160" s="27"/>
      <c r="P160" s="27"/>
      <c r="Q160" s="27"/>
      <c r="R160" s="27"/>
      <c r="S160" s="27"/>
      <c r="U160" s="6"/>
      <c r="V160" s="6"/>
      <c r="W160" s="6"/>
      <c r="X160" s="6"/>
      <c r="Y160" s="6"/>
      <c r="Z160" s="6"/>
      <c r="AD160" s="5"/>
      <c r="AE160" s="5"/>
      <c r="AF160" s="6"/>
      <c r="AG160" s="6"/>
      <c r="AH160" s="6"/>
      <c r="AI160" s="6"/>
      <c r="AJ160" s="6"/>
      <c r="AK160" s="6"/>
      <c r="AL160" s="6"/>
      <c r="AM160" s="6"/>
      <c r="AN160" s="6"/>
      <c r="AO160" s="6"/>
    </row>
    <row r="161" spans="1:41" s="7" customFormat="1" ht="18" customHeight="1" x14ac:dyDescent="0.25">
      <c r="A161" s="14"/>
      <c r="B161" s="16"/>
      <c r="C161" s="84" t="s">
        <v>360</v>
      </c>
      <c r="D161" s="84"/>
      <c r="E161" s="367"/>
      <c r="F161" s="368"/>
      <c r="G161" s="368"/>
      <c r="H161" s="368"/>
      <c r="I161" s="368"/>
      <c r="J161" s="368"/>
      <c r="K161" s="368"/>
      <c r="L161" s="369"/>
      <c r="M161" s="17"/>
      <c r="N161" s="31"/>
      <c r="O161" s="27"/>
      <c r="P161" s="27"/>
      <c r="Q161" s="27"/>
      <c r="R161" s="27"/>
      <c r="S161" s="27"/>
      <c r="U161" s="6"/>
      <c r="V161" s="6"/>
      <c r="W161" s="6"/>
      <c r="X161" s="6"/>
      <c r="Y161" s="6"/>
      <c r="Z161" s="6"/>
      <c r="AD161" s="5"/>
      <c r="AE161" s="5"/>
      <c r="AF161" s="6"/>
      <c r="AG161" s="6"/>
      <c r="AH161" s="6"/>
      <c r="AI161" s="6"/>
      <c r="AJ161" s="6"/>
      <c r="AK161" s="6"/>
      <c r="AL161" s="6"/>
      <c r="AM161" s="6"/>
      <c r="AN161" s="6"/>
      <c r="AO161" s="6"/>
    </row>
    <row r="162" spans="1:41" s="7" customFormat="1" ht="18" customHeight="1" x14ac:dyDescent="0.25">
      <c r="A162" s="14"/>
      <c r="B162" s="16"/>
      <c r="C162" s="84" t="s">
        <v>393</v>
      </c>
      <c r="D162" s="84"/>
      <c r="E162" s="367"/>
      <c r="F162" s="368"/>
      <c r="G162" s="368"/>
      <c r="H162" s="368"/>
      <c r="I162" s="368"/>
      <c r="J162" s="368"/>
      <c r="K162" s="368"/>
      <c r="L162" s="369"/>
      <c r="M162" s="17"/>
      <c r="N162" s="31"/>
      <c r="O162" s="27"/>
      <c r="P162" s="27"/>
      <c r="Q162" s="27"/>
      <c r="R162" s="27"/>
      <c r="S162" s="27"/>
      <c r="U162" s="6"/>
      <c r="V162" s="6"/>
      <c r="W162" s="6"/>
      <c r="X162" s="6"/>
      <c r="Y162" s="6"/>
      <c r="Z162" s="6"/>
      <c r="AD162" s="5"/>
      <c r="AE162" s="5"/>
      <c r="AF162" s="6"/>
      <c r="AG162" s="6"/>
      <c r="AH162" s="6"/>
      <c r="AI162" s="6"/>
      <c r="AJ162" s="6"/>
      <c r="AK162" s="6"/>
      <c r="AL162" s="6"/>
      <c r="AM162" s="6"/>
      <c r="AN162" s="6"/>
      <c r="AO162" s="6"/>
    </row>
    <row r="163" spans="1:41" s="7" customFormat="1" ht="18" customHeight="1" x14ac:dyDescent="0.25">
      <c r="A163" s="14"/>
      <c r="B163" s="16"/>
      <c r="C163" s="84" t="s">
        <v>336</v>
      </c>
      <c r="D163" s="84"/>
      <c r="E163" s="367"/>
      <c r="F163" s="368"/>
      <c r="G163" s="368"/>
      <c r="H163" s="368"/>
      <c r="I163" s="368"/>
      <c r="J163" s="368"/>
      <c r="K163" s="368"/>
      <c r="L163" s="369"/>
      <c r="M163" s="17"/>
      <c r="N163" s="31"/>
      <c r="O163" s="27"/>
      <c r="P163" s="27"/>
      <c r="Q163" s="27"/>
      <c r="R163" s="27"/>
      <c r="S163" s="27"/>
      <c r="U163" s="6"/>
      <c r="V163" s="6"/>
      <c r="W163" s="6"/>
      <c r="X163" s="6"/>
      <c r="Y163" s="6"/>
      <c r="Z163" s="6"/>
      <c r="AD163" s="5"/>
      <c r="AE163" s="5"/>
      <c r="AF163" s="6"/>
      <c r="AG163" s="6"/>
      <c r="AH163" s="6"/>
      <c r="AI163" s="6"/>
      <c r="AJ163" s="6"/>
      <c r="AK163" s="6"/>
      <c r="AL163" s="6"/>
      <c r="AM163" s="6"/>
      <c r="AN163" s="6"/>
      <c r="AO163" s="6"/>
    </row>
    <row r="164" spans="1:41" s="7" customFormat="1" ht="18" customHeight="1" x14ac:dyDescent="0.25">
      <c r="A164" s="14"/>
      <c r="B164" s="16"/>
      <c r="C164" s="84" t="s">
        <v>9</v>
      </c>
      <c r="D164" s="84"/>
      <c r="E164" s="367"/>
      <c r="F164" s="368"/>
      <c r="G164" s="368"/>
      <c r="H164" s="368"/>
      <c r="I164" s="368"/>
      <c r="J164" s="368"/>
      <c r="K164" s="368"/>
      <c r="L164" s="369"/>
      <c r="M164" s="17"/>
      <c r="N164" s="31"/>
      <c r="O164" s="27"/>
      <c r="P164" s="27"/>
      <c r="Q164" s="27"/>
      <c r="R164" s="27"/>
      <c r="S164" s="27"/>
      <c r="U164" s="6"/>
      <c r="V164" s="6"/>
      <c r="W164" s="6"/>
      <c r="X164" s="6"/>
      <c r="Y164" s="6"/>
      <c r="Z164" s="6"/>
      <c r="AD164" s="5"/>
      <c r="AE164" s="5"/>
      <c r="AF164" s="6"/>
      <c r="AG164" s="6"/>
      <c r="AH164" s="6"/>
      <c r="AI164" s="6"/>
      <c r="AJ164" s="6"/>
      <c r="AK164" s="6"/>
      <c r="AL164" s="6"/>
      <c r="AM164" s="6"/>
      <c r="AN164" s="6"/>
      <c r="AO164" s="6"/>
    </row>
    <row r="165" spans="1:41" s="7" customFormat="1" ht="18" customHeight="1" x14ac:dyDescent="0.25">
      <c r="A165" s="19"/>
      <c r="B165" s="20"/>
      <c r="C165" s="20"/>
      <c r="D165" s="20"/>
      <c r="E165" s="20"/>
      <c r="F165" s="20"/>
      <c r="G165" s="20"/>
      <c r="H165" s="20"/>
      <c r="I165" s="20"/>
      <c r="J165" s="20"/>
      <c r="K165" s="20"/>
      <c r="L165" s="20"/>
      <c r="M165" s="21"/>
      <c r="N165" s="31"/>
      <c r="O165" s="27"/>
      <c r="P165" s="27"/>
      <c r="Q165" s="27"/>
      <c r="R165" s="27"/>
      <c r="S165" s="27"/>
      <c r="U165" s="6"/>
      <c r="V165" s="6"/>
      <c r="W165" s="6"/>
      <c r="X165" s="6"/>
      <c r="Y165" s="6"/>
      <c r="Z165" s="6"/>
      <c r="AD165" s="5"/>
      <c r="AE165" s="5"/>
      <c r="AF165" s="6"/>
      <c r="AG165" s="6"/>
      <c r="AH165" s="6"/>
      <c r="AI165" s="6"/>
      <c r="AJ165" s="6"/>
      <c r="AK165" s="6"/>
      <c r="AL165" s="6"/>
      <c r="AM165" s="6"/>
      <c r="AN165" s="6"/>
      <c r="AO165" s="6"/>
    </row>
    <row r="166" spans="1:41" s="7" customFormat="1" ht="18" customHeight="1" x14ac:dyDescent="0.25">
      <c r="A166" s="6"/>
      <c r="B166" s="6"/>
      <c r="C166" s="6"/>
      <c r="D166" s="6"/>
      <c r="E166" s="6"/>
      <c r="F166" s="6"/>
      <c r="G166" s="6"/>
      <c r="H166" s="6"/>
      <c r="I166" s="6"/>
      <c r="J166" s="6"/>
      <c r="K166" s="6"/>
      <c r="L166" s="6"/>
      <c r="N166" s="31"/>
      <c r="O166" s="27"/>
      <c r="P166" s="27"/>
      <c r="Q166" s="27"/>
      <c r="R166" s="27"/>
      <c r="S166" s="27"/>
      <c r="U166" s="6"/>
      <c r="V166" s="6"/>
      <c r="W166" s="6"/>
      <c r="X166" s="6"/>
      <c r="Y166" s="6"/>
      <c r="Z166" s="6"/>
      <c r="AD166" s="9"/>
      <c r="AE166" s="9"/>
      <c r="AF166" s="6"/>
      <c r="AG166" s="6"/>
      <c r="AH166" s="6"/>
      <c r="AI166" s="6"/>
      <c r="AJ166" s="6"/>
      <c r="AK166" s="6"/>
      <c r="AL166" s="6"/>
      <c r="AM166" s="6"/>
      <c r="AN166" s="6"/>
      <c r="AO166" s="6"/>
    </row>
    <row r="167" spans="1:41" s="7" customFormat="1" ht="9.9499999999999993" customHeight="1" x14ac:dyDescent="0.25">
      <c r="A167" s="11"/>
      <c r="B167" s="12"/>
      <c r="C167" s="12"/>
      <c r="D167" s="12"/>
      <c r="E167" s="12"/>
      <c r="F167" s="12"/>
      <c r="G167" s="12"/>
      <c r="H167" s="12"/>
      <c r="I167" s="12"/>
      <c r="J167" s="12"/>
      <c r="K167" s="12"/>
      <c r="L167" s="12"/>
      <c r="M167" s="13"/>
      <c r="N167" s="31"/>
      <c r="O167" s="27"/>
      <c r="P167" s="27"/>
      <c r="Q167" s="27"/>
      <c r="R167" s="27"/>
      <c r="S167" s="27"/>
      <c r="U167" s="6"/>
      <c r="V167" s="6"/>
      <c r="W167" s="6"/>
      <c r="X167" s="6"/>
      <c r="Y167" s="6"/>
      <c r="Z167" s="6"/>
      <c r="AA167" s="6"/>
      <c r="AB167" s="6"/>
      <c r="AC167" s="6"/>
      <c r="AD167" s="6"/>
      <c r="AE167" s="6"/>
      <c r="AF167" s="6"/>
      <c r="AG167" s="6"/>
      <c r="AH167" s="6"/>
      <c r="AI167" s="6"/>
      <c r="AJ167" s="6"/>
      <c r="AK167" s="6"/>
      <c r="AL167" s="6"/>
      <c r="AM167" s="6"/>
      <c r="AN167" s="6"/>
      <c r="AO167" s="6"/>
    </row>
    <row r="168" spans="1:41" s="7" customFormat="1" ht="18" customHeight="1" x14ac:dyDescent="0.25">
      <c r="A168" s="14"/>
      <c r="B168" s="16"/>
      <c r="C168" s="15" t="s">
        <v>809</v>
      </c>
      <c r="D168" s="15"/>
      <c r="E168" s="354"/>
      <c r="F168" s="354"/>
      <c r="G168" s="354"/>
      <c r="H168" s="354"/>
      <c r="I168" s="354"/>
      <c r="J168" s="354"/>
      <c r="K168" s="354"/>
      <c r="L168" s="354"/>
      <c r="M168" s="17"/>
      <c r="N168" s="31"/>
      <c r="O168" s="27"/>
      <c r="P168" s="27"/>
      <c r="Q168" s="27"/>
      <c r="R168" s="27"/>
      <c r="S168" s="27"/>
      <c r="U168" s="6"/>
      <c r="V168" s="6"/>
      <c r="W168" s="6"/>
      <c r="X168" s="6"/>
      <c r="Y168" s="6"/>
      <c r="Z168" s="6"/>
      <c r="AA168" s="6"/>
      <c r="AB168" s="6"/>
      <c r="AC168" s="6"/>
      <c r="AD168" s="6"/>
      <c r="AE168" s="6"/>
      <c r="AF168" s="6"/>
      <c r="AG168" s="6"/>
      <c r="AH168" s="6"/>
      <c r="AI168" s="6"/>
      <c r="AJ168" s="6"/>
      <c r="AK168" s="6"/>
      <c r="AL168" s="6"/>
      <c r="AM168" s="6"/>
      <c r="AN168" s="6"/>
      <c r="AO168" s="6"/>
    </row>
    <row r="169" spans="1:41" s="7" customFormat="1" ht="18" customHeight="1" x14ac:dyDescent="0.25">
      <c r="A169" s="14"/>
      <c r="B169" s="16"/>
      <c r="C169" s="84" t="s">
        <v>789</v>
      </c>
      <c r="D169" s="84"/>
      <c r="E169" s="283"/>
      <c r="F169" s="283"/>
      <c r="G169" s="283"/>
      <c r="H169" s="283"/>
      <c r="I169" s="283"/>
      <c r="J169" s="283"/>
      <c r="K169" s="283"/>
      <c r="L169" s="283"/>
      <c r="M169" s="17"/>
      <c r="N169" s="31"/>
      <c r="O169" s="27"/>
      <c r="P169" s="27"/>
      <c r="Q169" s="27"/>
      <c r="R169" s="27"/>
      <c r="S169" s="27"/>
      <c r="U169" s="6"/>
      <c r="V169" s="6"/>
      <c r="W169" s="6"/>
      <c r="X169" s="6"/>
      <c r="Y169" s="6"/>
      <c r="Z169" s="6"/>
      <c r="AA169" s="6"/>
      <c r="AB169" s="6"/>
      <c r="AC169" s="6"/>
      <c r="AD169" s="6"/>
      <c r="AE169" s="6"/>
      <c r="AF169" s="6"/>
      <c r="AG169" s="6"/>
      <c r="AH169" s="6"/>
      <c r="AI169" s="6"/>
      <c r="AJ169" s="6"/>
      <c r="AK169" s="6"/>
      <c r="AL169" s="6"/>
      <c r="AM169" s="6"/>
      <c r="AN169" s="6"/>
      <c r="AO169" s="6"/>
    </row>
    <row r="170" spans="1:41" s="7" customFormat="1" ht="18" customHeight="1" x14ac:dyDescent="0.25">
      <c r="A170" s="14"/>
      <c r="B170" s="16"/>
      <c r="C170" s="84" t="s">
        <v>790</v>
      </c>
      <c r="D170" s="84"/>
      <c r="E170" s="283"/>
      <c r="F170" s="283"/>
      <c r="G170" s="283"/>
      <c r="H170" s="283"/>
      <c r="I170" s="283"/>
      <c r="J170" s="283"/>
      <c r="K170" s="283"/>
      <c r="L170" s="283"/>
      <c r="M170" s="17"/>
      <c r="N170" s="31"/>
      <c r="O170" s="27"/>
      <c r="P170" s="27"/>
      <c r="Q170" s="27"/>
      <c r="R170" s="27"/>
      <c r="S170" s="27"/>
      <c r="U170" s="6"/>
      <c r="V170" s="6"/>
      <c r="W170" s="6"/>
      <c r="X170" s="6"/>
      <c r="Y170" s="6"/>
      <c r="Z170" s="6"/>
      <c r="AA170" s="6"/>
      <c r="AB170" s="6"/>
      <c r="AC170" s="6"/>
      <c r="AD170" s="6"/>
      <c r="AE170" s="6"/>
      <c r="AF170" s="6"/>
      <c r="AG170" s="6"/>
      <c r="AH170" s="6"/>
      <c r="AI170" s="6"/>
      <c r="AJ170" s="6"/>
      <c r="AK170" s="6"/>
      <c r="AL170" s="6"/>
      <c r="AM170" s="6"/>
      <c r="AN170" s="6"/>
      <c r="AO170" s="6"/>
    </row>
    <row r="171" spans="1:41" s="7" customFormat="1" ht="60" customHeight="1" x14ac:dyDescent="0.25">
      <c r="A171" s="14"/>
      <c r="B171" s="16"/>
      <c r="C171" s="84" t="s">
        <v>791</v>
      </c>
      <c r="D171" s="84"/>
      <c r="E171" s="283"/>
      <c r="F171" s="283"/>
      <c r="G171" s="283"/>
      <c r="H171" s="283"/>
      <c r="I171" s="283"/>
      <c r="J171" s="283"/>
      <c r="K171" s="283"/>
      <c r="L171" s="283"/>
      <c r="M171" s="17"/>
      <c r="N171" s="31"/>
      <c r="O171" s="27"/>
      <c r="P171" s="27"/>
      <c r="Q171" s="27"/>
      <c r="R171" s="27"/>
      <c r="S171" s="27"/>
      <c r="U171" s="6"/>
      <c r="V171" s="6"/>
      <c r="W171" s="6"/>
      <c r="X171" s="6"/>
      <c r="Y171" s="6"/>
      <c r="Z171" s="6"/>
      <c r="AA171" s="6"/>
      <c r="AB171" s="6"/>
      <c r="AC171" s="6"/>
      <c r="AD171" s="6"/>
      <c r="AE171" s="6"/>
      <c r="AF171" s="6"/>
      <c r="AG171" s="6"/>
      <c r="AH171" s="6"/>
      <c r="AI171" s="6"/>
      <c r="AJ171" s="6"/>
      <c r="AK171" s="6"/>
      <c r="AL171" s="6"/>
      <c r="AM171" s="6"/>
      <c r="AN171" s="6"/>
      <c r="AO171" s="6"/>
    </row>
    <row r="172" spans="1:41" s="7" customFormat="1" ht="9.9499999999999993" customHeight="1" x14ac:dyDescent="0.25">
      <c r="A172" s="14"/>
      <c r="B172" s="16"/>
      <c r="C172" s="84"/>
      <c r="D172" s="84"/>
      <c r="E172" s="84"/>
      <c r="F172" s="84"/>
      <c r="G172" s="85"/>
      <c r="H172" s="85"/>
      <c r="I172" s="85"/>
      <c r="J172" s="85"/>
      <c r="K172" s="85"/>
      <c r="L172" s="85"/>
      <c r="M172" s="17"/>
      <c r="N172" s="31"/>
      <c r="O172" s="27"/>
      <c r="P172" s="27"/>
      <c r="Q172" s="27"/>
      <c r="R172" s="27"/>
      <c r="S172" s="27"/>
      <c r="U172" s="6"/>
      <c r="V172" s="6"/>
      <c r="W172" s="6"/>
      <c r="X172" s="6"/>
      <c r="Y172" s="6"/>
      <c r="Z172" s="6"/>
      <c r="AA172" s="6"/>
      <c r="AB172" s="6"/>
      <c r="AC172" s="6"/>
      <c r="AD172" s="6"/>
      <c r="AE172" s="6"/>
      <c r="AF172" s="6"/>
      <c r="AG172" s="6"/>
      <c r="AH172" s="6"/>
      <c r="AI172" s="6"/>
      <c r="AJ172" s="6"/>
      <c r="AK172" s="6"/>
      <c r="AL172" s="6"/>
      <c r="AM172" s="6"/>
      <c r="AN172" s="6"/>
      <c r="AO172" s="6"/>
    </row>
    <row r="173" spans="1:41" s="7" customFormat="1" ht="18" customHeight="1" x14ac:dyDescent="0.25">
      <c r="A173" s="14"/>
      <c r="B173" s="16"/>
      <c r="C173" s="15" t="s">
        <v>792</v>
      </c>
      <c r="D173" s="15"/>
      <c r="E173" s="15"/>
      <c r="F173" s="15"/>
      <c r="G173" s="157"/>
      <c r="H173" s="344" t="s">
        <v>780</v>
      </c>
      <c r="I173" s="344"/>
      <c r="J173" s="344"/>
      <c r="K173" s="43"/>
      <c r="L173" s="43" t="s">
        <v>325</v>
      </c>
      <c r="M173" s="17"/>
      <c r="N173" s="31"/>
      <c r="O173" s="27"/>
      <c r="P173" s="27"/>
      <c r="Q173" s="27"/>
      <c r="R173" s="27"/>
      <c r="S173" s="27"/>
      <c r="U173" s="6"/>
      <c r="V173" s="6"/>
      <c r="W173" s="6"/>
      <c r="X173" s="6"/>
      <c r="Y173" s="6"/>
      <c r="Z173" s="6"/>
      <c r="AD173" s="5"/>
      <c r="AE173" s="5"/>
      <c r="AF173" s="6"/>
      <c r="AG173" s="6"/>
      <c r="AH173" s="6"/>
      <c r="AI173" s="6"/>
      <c r="AJ173" s="6"/>
      <c r="AK173" s="6"/>
      <c r="AL173" s="6"/>
      <c r="AM173" s="6"/>
      <c r="AN173" s="6"/>
      <c r="AO173" s="6"/>
    </row>
    <row r="174" spans="1:41" s="7" customFormat="1" ht="18" customHeight="1" x14ac:dyDescent="0.25">
      <c r="A174" s="14"/>
      <c r="B174" s="16"/>
      <c r="C174" s="84" t="s">
        <v>793</v>
      </c>
      <c r="D174" s="154"/>
      <c r="E174" s="154"/>
      <c r="F174" s="154"/>
      <c r="G174" s="155" t="s">
        <v>345</v>
      </c>
      <c r="H174" s="121"/>
      <c r="I174" s="169" t="s">
        <v>346</v>
      </c>
      <c r="J174" s="121"/>
      <c r="K174" s="23"/>
      <c r="L174" s="153">
        <f>ROUND(((J174-H174)/30.4),0)</f>
        <v>0</v>
      </c>
      <c r="M174" s="17"/>
      <c r="N174" s="31"/>
      <c r="O174" s="27"/>
      <c r="P174" s="27"/>
      <c r="Q174" s="27"/>
      <c r="R174" s="125"/>
      <c r="S174" s="125"/>
      <c r="T174" s="126"/>
      <c r="U174" s="126"/>
      <c r="V174" s="126"/>
      <c r="W174" s="126"/>
      <c r="X174" s="126"/>
      <c r="Y174" s="126"/>
      <c r="Z174" s="126"/>
      <c r="AA174" s="126"/>
      <c r="AB174" s="126"/>
      <c r="AC174" s="126"/>
      <c r="AD174" s="127"/>
      <c r="AE174" s="127"/>
      <c r="AF174" s="126"/>
      <c r="AG174" s="126"/>
      <c r="AH174" s="126"/>
      <c r="AI174" s="126"/>
      <c r="AJ174" s="126"/>
      <c r="AK174" s="126"/>
      <c r="AL174" s="126"/>
      <c r="AM174" s="126"/>
      <c r="AN174" s="6"/>
      <c r="AO174" s="6"/>
    </row>
    <row r="175" spans="1:41" s="7" customFormat="1" ht="9.9499999999999993" customHeight="1" x14ac:dyDescent="0.25">
      <c r="A175" s="14"/>
      <c r="B175" s="16"/>
      <c r="C175" s="84"/>
      <c r="D175" s="154"/>
      <c r="E175" s="154"/>
      <c r="F175" s="154"/>
      <c r="G175" s="168"/>
      <c r="H175" s="160"/>
      <c r="I175" s="168"/>
      <c r="J175" s="85"/>
      <c r="K175" s="23"/>
      <c r="L175" s="23"/>
      <c r="M175" s="17"/>
      <c r="N175" s="31"/>
      <c r="O175" s="27"/>
      <c r="P175" s="27"/>
      <c r="Q175" s="27"/>
      <c r="R175" s="125"/>
      <c r="S175" s="125"/>
      <c r="T175" s="126"/>
      <c r="U175" s="126"/>
      <c r="V175" s="126"/>
      <c r="W175" s="126"/>
      <c r="X175" s="126"/>
      <c r="Y175" s="126"/>
      <c r="Z175" s="126"/>
      <c r="AA175" s="126"/>
      <c r="AB175" s="126"/>
      <c r="AC175" s="126"/>
      <c r="AD175" s="127"/>
      <c r="AE175" s="127"/>
      <c r="AF175" s="126"/>
      <c r="AG175" s="126"/>
      <c r="AH175" s="126"/>
      <c r="AI175" s="126"/>
      <c r="AJ175" s="126"/>
      <c r="AK175" s="126"/>
      <c r="AL175" s="126"/>
      <c r="AM175" s="126"/>
      <c r="AN175" s="6"/>
      <c r="AO175" s="6"/>
    </row>
    <row r="176" spans="1:41" s="7" customFormat="1" ht="18" customHeight="1" x14ac:dyDescent="0.25">
      <c r="A176" s="14"/>
      <c r="B176" s="16"/>
      <c r="C176" s="84"/>
      <c r="D176" s="154"/>
      <c r="E176" s="154"/>
      <c r="F176" s="154"/>
      <c r="G176" s="389" t="s">
        <v>374</v>
      </c>
      <c r="H176" s="390"/>
      <c r="I176" s="389" t="s">
        <v>370</v>
      </c>
      <c r="J176" s="390"/>
      <c r="K176" s="389" t="s">
        <v>386</v>
      </c>
      <c r="L176" s="390"/>
      <c r="M176" s="17"/>
      <c r="N176" s="31"/>
      <c r="O176" s="27"/>
      <c r="P176" s="27"/>
      <c r="Q176" s="27"/>
      <c r="R176" s="125"/>
      <c r="S176" s="125"/>
      <c r="T176" s="126"/>
      <c r="U176" s="126"/>
      <c r="V176" s="126"/>
      <c r="W176" s="126"/>
      <c r="X176" s="126"/>
      <c r="Y176" s="126"/>
      <c r="Z176" s="126"/>
      <c r="AA176" s="126"/>
      <c r="AB176" s="126"/>
      <c r="AC176" s="126"/>
      <c r="AD176" s="127"/>
      <c r="AE176" s="127"/>
      <c r="AF176" s="126"/>
      <c r="AG176" s="126"/>
      <c r="AH176" s="126"/>
      <c r="AI176" s="126"/>
      <c r="AJ176" s="126"/>
      <c r="AK176" s="126"/>
      <c r="AL176" s="126"/>
      <c r="AM176" s="126"/>
      <c r="AN176" s="6"/>
      <c r="AO176" s="6"/>
    </row>
    <row r="177" spans="1:45" s="7" customFormat="1" ht="18" customHeight="1" x14ac:dyDescent="0.25">
      <c r="A177" s="14"/>
      <c r="B177" s="16"/>
      <c r="C177" s="84"/>
      <c r="D177" s="154"/>
      <c r="E177" s="154"/>
      <c r="F177" s="154"/>
      <c r="G177" s="219" t="s">
        <v>372</v>
      </c>
      <c r="H177" s="219" t="s">
        <v>373</v>
      </c>
      <c r="I177" s="219" t="s">
        <v>371</v>
      </c>
      <c r="J177" s="219" t="s">
        <v>1201</v>
      </c>
      <c r="K177" s="219" t="s">
        <v>387</v>
      </c>
      <c r="L177" s="219" t="s">
        <v>1201</v>
      </c>
      <c r="M177" s="17"/>
      <c r="N177" s="31"/>
      <c r="O177" s="27"/>
      <c r="P177" s="27"/>
      <c r="Q177" s="27"/>
      <c r="R177" s="125"/>
      <c r="S177" s="125"/>
      <c r="T177" s="126"/>
      <c r="U177" s="126"/>
      <c r="V177" s="126"/>
      <c r="W177" s="126"/>
      <c r="X177" s="126"/>
      <c r="Y177" s="126"/>
      <c r="Z177" s="126"/>
      <c r="AA177" s="126"/>
      <c r="AB177" s="126"/>
      <c r="AC177" s="126"/>
      <c r="AD177" s="127"/>
      <c r="AE177" s="127"/>
      <c r="AF177" s="126"/>
      <c r="AG177" s="126"/>
      <c r="AH177" s="126"/>
      <c r="AI177" s="126"/>
      <c r="AJ177" s="126"/>
      <c r="AK177" s="126"/>
      <c r="AL177" s="126"/>
      <c r="AM177" s="126"/>
      <c r="AN177" s="6"/>
      <c r="AO177" s="6"/>
    </row>
    <row r="178" spans="1:45" s="7" customFormat="1" ht="18" customHeight="1" x14ac:dyDescent="0.25">
      <c r="A178" s="14"/>
      <c r="B178" s="16"/>
      <c r="C178" s="293" t="s">
        <v>794</v>
      </c>
      <c r="D178" s="293"/>
      <c r="E178" s="293"/>
      <c r="F178" s="154"/>
      <c r="G178" s="25"/>
      <c r="H178" s="25"/>
      <c r="I178" s="153">
        <f>I238</f>
        <v>0</v>
      </c>
      <c r="J178" s="153">
        <f>J238</f>
        <v>0</v>
      </c>
      <c r="K178" s="153">
        <f>K238</f>
        <v>0</v>
      </c>
      <c r="L178" s="153">
        <f>L238</f>
        <v>0</v>
      </c>
      <c r="M178" s="17"/>
      <c r="N178" s="31"/>
      <c r="O178" s="340" t="s">
        <v>249</v>
      </c>
      <c r="P178" s="341"/>
      <c r="Q178" s="340" t="s">
        <v>250</v>
      </c>
      <c r="R178" s="341"/>
      <c r="S178" s="340" t="s">
        <v>8</v>
      </c>
      <c r="T178" s="341"/>
      <c r="U178" s="308" t="s">
        <v>263</v>
      </c>
      <c r="V178" s="308"/>
      <c r="W178" s="126"/>
      <c r="X178" s="126"/>
      <c r="Y178" s="126"/>
      <c r="Z178" s="126"/>
      <c r="AA178" s="126"/>
      <c r="AB178" s="126"/>
      <c r="AC178" s="126"/>
      <c r="AD178" s="127"/>
      <c r="AE178" s="127"/>
      <c r="AF178" s="126"/>
      <c r="AG178" s="126"/>
      <c r="AH178" s="126"/>
      <c r="AI178" s="126"/>
      <c r="AJ178" s="126"/>
      <c r="AK178" s="126"/>
      <c r="AL178" s="126"/>
      <c r="AM178" s="126"/>
      <c r="AN178" s="6"/>
      <c r="AO178" s="6"/>
    </row>
    <row r="179" spans="1:45" s="7" customFormat="1" ht="18" customHeight="1" x14ac:dyDescent="0.25">
      <c r="A179" s="14"/>
      <c r="B179" s="16"/>
      <c r="C179" s="293" t="s">
        <v>392</v>
      </c>
      <c r="D179" s="293"/>
      <c r="E179" s="293"/>
      <c r="F179" s="154"/>
      <c r="G179" s="168"/>
      <c r="H179" s="43"/>
      <c r="I179" s="168"/>
      <c r="J179" s="43"/>
      <c r="K179" s="153">
        <f>IF(U179=0,0,(K178/S179)*12)</f>
        <v>0</v>
      </c>
      <c r="L179" s="153">
        <f>IF(U179=0,0,(L178/S179)*12)</f>
        <v>0</v>
      </c>
      <c r="M179" s="17"/>
      <c r="N179" s="31"/>
      <c r="O179" s="387">
        <f>MIN(G207:G237)</f>
        <v>0</v>
      </c>
      <c r="P179" s="388"/>
      <c r="Q179" s="387">
        <f>MAX(H207:H237)</f>
        <v>0</v>
      </c>
      <c r="R179" s="388"/>
      <c r="S179" s="356">
        <f>DATEDIF(O179,Q179,"m")+1</f>
        <v>1</v>
      </c>
      <c r="T179" s="357"/>
      <c r="U179" s="308">
        <f>COUNTA(G207:G237)</f>
        <v>0</v>
      </c>
      <c r="V179" s="308"/>
      <c r="W179" s="126"/>
      <c r="X179" s="126"/>
      <c r="Y179" s="126"/>
      <c r="Z179" s="126"/>
      <c r="AA179" s="126"/>
      <c r="AB179" s="126"/>
      <c r="AC179" s="126"/>
      <c r="AD179" s="127"/>
      <c r="AE179" s="127"/>
      <c r="AF179" s="126"/>
      <c r="AG179" s="126"/>
      <c r="AH179" s="126"/>
      <c r="AI179" s="126"/>
      <c r="AJ179" s="126"/>
      <c r="AK179" s="126"/>
      <c r="AL179" s="126"/>
      <c r="AM179" s="126"/>
      <c r="AN179" s="6"/>
      <c r="AO179" s="6"/>
    </row>
    <row r="180" spans="1:45" s="7" customFormat="1" ht="9.9499999999999993" customHeight="1" x14ac:dyDescent="0.25">
      <c r="A180" s="14"/>
      <c r="B180" s="16"/>
      <c r="C180" s="154"/>
      <c r="D180" s="154"/>
      <c r="E180" s="154"/>
      <c r="F180" s="154"/>
      <c r="G180" s="154"/>
      <c r="H180" s="154"/>
      <c r="I180" s="154"/>
      <c r="J180" s="154"/>
      <c r="K180" s="154"/>
      <c r="L180" s="154"/>
      <c r="M180" s="17"/>
      <c r="N180" s="31"/>
      <c r="O180" s="27"/>
      <c r="P180" s="27"/>
      <c r="Q180" s="27"/>
      <c r="R180" s="27"/>
      <c r="S180" s="27"/>
      <c r="U180" s="6"/>
      <c r="V180" s="6"/>
      <c r="W180" s="6"/>
      <c r="X180" s="6"/>
      <c r="Y180" s="6"/>
      <c r="Z180" s="6"/>
      <c r="AD180" s="5"/>
      <c r="AE180" s="5"/>
      <c r="AF180" s="6"/>
      <c r="AG180" s="6"/>
      <c r="AH180" s="6"/>
      <c r="AI180" s="6"/>
      <c r="AJ180" s="6"/>
      <c r="AK180" s="6"/>
      <c r="AL180" s="6"/>
      <c r="AM180" s="6"/>
      <c r="AN180" s="6"/>
      <c r="AO180" s="6"/>
    </row>
    <row r="181" spans="1:45" s="7" customFormat="1" ht="18" customHeight="1" x14ac:dyDescent="0.25">
      <c r="A181" s="14"/>
      <c r="B181" s="16"/>
      <c r="C181" s="84" t="s">
        <v>785</v>
      </c>
      <c r="D181" s="154"/>
      <c r="E181" s="154"/>
      <c r="F181" s="154"/>
      <c r="G181" s="154"/>
      <c r="H181" s="154"/>
      <c r="I181" s="154"/>
      <c r="J181" s="154"/>
      <c r="K181" s="154"/>
      <c r="L181" s="153">
        <f>SUMPRODUCT((E208:E237&lt;&gt;"")/COUNTIF(E208:E237,E208:E237&amp;""))</f>
        <v>0</v>
      </c>
      <c r="M181" s="17"/>
      <c r="N181" s="31"/>
      <c r="O181" s="27"/>
      <c r="P181" s="27"/>
      <c r="Q181" s="27"/>
      <c r="R181" s="27"/>
      <c r="S181" s="27"/>
      <c r="U181" s="6"/>
      <c r="V181" s="6"/>
      <c r="W181" s="6"/>
      <c r="X181" s="6"/>
      <c r="Y181" s="6"/>
      <c r="Z181" s="6"/>
      <c r="AD181" s="5"/>
      <c r="AE181" s="5"/>
      <c r="AF181" s="6"/>
      <c r="AG181" s="6"/>
      <c r="AH181" s="6"/>
      <c r="AI181" s="6"/>
      <c r="AJ181" s="6"/>
      <c r="AK181" s="6"/>
      <c r="AL181" s="6"/>
      <c r="AM181" s="6"/>
      <c r="AN181" s="6"/>
      <c r="AO181" s="6"/>
    </row>
    <row r="182" spans="1:45" s="7" customFormat="1" ht="18" customHeight="1" x14ac:dyDescent="0.25">
      <c r="A182" s="14"/>
      <c r="B182" s="16"/>
      <c r="C182" s="293" t="s">
        <v>795</v>
      </c>
      <c r="D182" s="293"/>
      <c r="E182" s="293"/>
      <c r="F182" s="84"/>
      <c r="G182" s="170"/>
      <c r="H182" s="335" t="s">
        <v>376</v>
      </c>
      <c r="I182" s="303"/>
      <c r="J182" s="303"/>
      <c r="K182" s="304"/>
      <c r="L182" s="153">
        <f>F238</f>
        <v>0</v>
      </c>
      <c r="M182" s="17"/>
      <c r="N182" s="31"/>
      <c r="O182" s="340" t="s">
        <v>62</v>
      </c>
      <c r="P182" s="386"/>
      <c r="Q182" s="386"/>
      <c r="R182" s="341"/>
      <c r="S182" s="340" t="s">
        <v>69</v>
      </c>
      <c r="T182" s="386"/>
      <c r="U182" s="386"/>
      <c r="V182" s="341"/>
      <c r="W182" s="340" t="s">
        <v>63</v>
      </c>
      <c r="X182" s="386"/>
      <c r="Y182" s="386"/>
      <c r="Z182" s="341"/>
      <c r="AA182" s="340" t="s">
        <v>64</v>
      </c>
      <c r="AB182" s="386"/>
      <c r="AC182" s="386"/>
      <c r="AD182" s="341"/>
      <c r="AE182" s="308" t="s">
        <v>61</v>
      </c>
      <c r="AF182" s="308"/>
      <c r="AG182" s="308"/>
      <c r="AH182" s="308"/>
      <c r="AI182" s="340" t="s">
        <v>65</v>
      </c>
      <c r="AJ182" s="386"/>
      <c r="AK182" s="386"/>
      <c r="AL182" s="341"/>
      <c r="AM182" s="134"/>
      <c r="AN182" s="308" t="s">
        <v>44</v>
      </c>
      <c r="AO182" s="308"/>
      <c r="AQ182" s="362" t="s">
        <v>255</v>
      </c>
      <c r="AS182" s="362" t="s">
        <v>256</v>
      </c>
    </row>
    <row r="183" spans="1:45" s="7" customFormat="1" ht="18" customHeight="1" x14ac:dyDescent="0.25">
      <c r="A183" s="14"/>
      <c r="B183" s="16"/>
      <c r="C183" s="293" t="s">
        <v>1325</v>
      </c>
      <c r="D183" s="293"/>
      <c r="E183" s="293"/>
      <c r="F183" s="293"/>
      <c r="G183" s="84"/>
      <c r="H183" s="84"/>
      <c r="I183" s="84"/>
      <c r="J183" s="84"/>
      <c r="K183" s="84"/>
      <c r="L183" s="25"/>
      <c r="M183" s="17"/>
      <c r="N183" s="31"/>
      <c r="O183" s="336" t="s">
        <v>6</v>
      </c>
      <c r="P183" s="336"/>
      <c r="Q183" s="336" t="s">
        <v>5</v>
      </c>
      <c r="R183" s="336"/>
      <c r="S183" s="308" t="s">
        <v>6</v>
      </c>
      <c r="T183" s="308"/>
      <c r="U183" s="308" t="s">
        <v>5</v>
      </c>
      <c r="V183" s="308"/>
      <c r="W183" s="308" t="s">
        <v>6</v>
      </c>
      <c r="X183" s="308"/>
      <c r="Y183" s="308" t="s">
        <v>5</v>
      </c>
      <c r="Z183" s="308"/>
      <c r="AA183" s="308" t="s">
        <v>6</v>
      </c>
      <c r="AB183" s="308"/>
      <c r="AC183" s="384" t="s">
        <v>5</v>
      </c>
      <c r="AD183" s="385"/>
      <c r="AE183" s="308" t="s">
        <v>6</v>
      </c>
      <c r="AF183" s="308"/>
      <c r="AG183" s="308" t="s">
        <v>5</v>
      </c>
      <c r="AH183" s="308"/>
      <c r="AI183" s="308" t="s">
        <v>6</v>
      </c>
      <c r="AJ183" s="308"/>
      <c r="AK183" s="308" t="s">
        <v>5</v>
      </c>
      <c r="AL183" s="308"/>
      <c r="AM183" s="134"/>
      <c r="AN183" s="159" t="s">
        <v>6</v>
      </c>
      <c r="AO183" s="159" t="s">
        <v>5</v>
      </c>
      <c r="AQ183" s="363"/>
      <c r="AS183" s="363"/>
    </row>
    <row r="184" spans="1:45" s="7" customFormat="1" ht="9.9499999999999993" customHeight="1" x14ac:dyDescent="0.25">
      <c r="A184" s="14"/>
      <c r="B184" s="16"/>
      <c r="C184" s="16"/>
      <c r="D184" s="16"/>
      <c r="E184" s="16"/>
      <c r="F184" s="16"/>
      <c r="G184" s="16"/>
      <c r="H184" s="16"/>
      <c r="I184" s="16"/>
      <c r="J184" s="16"/>
      <c r="K184" s="16"/>
      <c r="L184" s="16"/>
      <c r="M184" s="17"/>
      <c r="N184" s="31"/>
      <c r="O184" s="27"/>
      <c r="P184" s="27"/>
      <c r="Q184" s="27"/>
      <c r="R184" s="27"/>
      <c r="S184" s="27"/>
      <c r="AD184" s="131"/>
      <c r="AE184" s="131"/>
      <c r="AN184" s="6"/>
    </row>
    <row r="185" spans="1:45" s="7" customFormat="1" ht="18" customHeight="1" x14ac:dyDescent="0.25">
      <c r="A185" s="14"/>
      <c r="B185" s="16"/>
      <c r="C185" s="15" t="s">
        <v>797</v>
      </c>
      <c r="D185" s="15"/>
      <c r="E185" s="15"/>
      <c r="F185" s="15"/>
      <c r="G185" s="344" t="s">
        <v>780</v>
      </c>
      <c r="H185" s="344"/>
      <c r="I185" s="344"/>
      <c r="J185" s="16"/>
      <c r="K185" s="24" t="s">
        <v>347</v>
      </c>
      <c r="L185" s="22" t="s">
        <v>348</v>
      </c>
      <c r="M185" s="17"/>
      <c r="N185" s="31"/>
      <c r="O185" s="119"/>
      <c r="P185" s="119"/>
      <c r="Q185" s="119"/>
      <c r="R185" s="119"/>
      <c r="S185" s="119"/>
      <c r="T185" s="31"/>
      <c r="U185" s="132"/>
      <c r="V185" s="132"/>
      <c r="W185" s="132"/>
      <c r="X185" s="132"/>
      <c r="Y185" s="132"/>
      <c r="Z185" s="132"/>
      <c r="AA185" s="31"/>
      <c r="AB185" s="31"/>
      <c r="AC185" s="31"/>
      <c r="AD185" s="133"/>
      <c r="AE185" s="133"/>
      <c r="AF185" s="31"/>
      <c r="AG185" s="31"/>
      <c r="AH185" s="31"/>
      <c r="AI185" s="31"/>
      <c r="AJ185" s="31"/>
      <c r="AK185" s="31"/>
      <c r="AL185" s="31"/>
      <c r="AN185" s="6"/>
    </row>
    <row r="186" spans="1:45" s="7" customFormat="1" ht="18" customHeight="1" x14ac:dyDescent="0.25">
      <c r="A186" s="14"/>
      <c r="B186" s="166"/>
      <c r="C186" s="370"/>
      <c r="D186" s="371"/>
      <c r="E186" s="154"/>
      <c r="F186" s="154" t="s">
        <v>345</v>
      </c>
      <c r="G186" s="121"/>
      <c r="H186" s="161" t="s">
        <v>346</v>
      </c>
      <c r="I186" s="121"/>
      <c r="J186" s="161"/>
      <c r="K186" s="25"/>
      <c r="L186" s="153" t="str">
        <f>IFERROR(ROUND(K186/((I186-G186)/30.4),0),"")</f>
        <v/>
      </c>
      <c r="M186" s="17"/>
      <c r="N186" s="31"/>
      <c r="O186" s="130">
        <f>((($L179-$O$251)/($O$250-$O$251))*0.5+1)</f>
        <v>0.25</v>
      </c>
      <c r="P186" s="136">
        <f>IF($O186&gt;1.5,1.5,IF($O186&lt;0.5,0,$O186))</f>
        <v>0</v>
      </c>
      <c r="Q186" s="130">
        <f>((($L179-$Q$251)/($Q$250-$Q$251))*0.5+1)</f>
        <v>0</v>
      </c>
      <c r="R186" s="136">
        <f>IF($Q186&gt;1.5,1.5,IF($Q186&lt;0.5,0,$Q186))</f>
        <v>0</v>
      </c>
      <c r="S186" s="130">
        <f>((($K186-$S$251)/($S$250-$S$251))*0.5+1)</f>
        <v>-0.75</v>
      </c>
      <c r="T186" s="136">
        <f>IF($S186&gt;1.5,1.5,IF($S186&lt;0.5,0,$S186))</f>
        <v>0</v>
      </c>
      <c r="U186" s="130">
        <f>((($K186-$U$251)/($U$250-$U$251))*0.5+1)</f>
        <v>-1.4</v>
      </c>
      <c r="V186" s="136">
        <f>IF($U186&gt;1.5,1.5,IF($U186&lt;0.5,0,$U186))</f>
        <v>0</v>
      </c>
      <c r="W186" s="130">
        <f>((($G178-$W$251)/($W$250-$W$251))*0.5+1)</f>
        <v>0.25</v>
      </c>
      <c r="X186" s="136">
        <f>IF($W186&gt;1.5,1.5,IF($W186&lt;0.5,0,$W186))</f>
        <v>0</v>
      </c>
      <c r="Y186" s="130">
        <f>((($G178-$Y$251)/($Y$250-$Y$251))*0.5+1)</f>
        <v>0.125</v>
      </c>
      <c r="Z186" s="136">
        <f>IF($Y186&gt;1.5,1.5,IF($Y186&lt;0.5,0,$Y186))</f>
        <v>0</v>
      </c>
      <c r="AA186" s="130">
        <f>((($H178-$AA$251)/($AA$250-$AA$251))*0.5+1)</f>
        <v>0</v>
      </c>
      <c r="AB186" s="136">
        <f>IF($AA186&gt;1.5,1.5,IF($AA186&lt;0.5,0,$AA186))</f>
        <v>0</v>
      </c>
      <c r="AC186" s="130">
        <f>((($H178-$AC$251)/($AC$250-$AC$251))*0.5+1)</f>
        <v>-0.5</v>
      </c>
      <c r="AD186" s="136">
        <f>IF($AC186&gt;1.5,1.5,IF($AC186&lt;0.5,0,$AC186))</f>
        <v>0</v>
      </c>
      <c r="AE186" s="130">
        <f>((($L181-$AE$251)/($AE$250-$AE$251))*0.5+1)</f>
        <v>0</v>
      </c>
      <c r="AF186" s="136">
        <f>IF($AE186&gt;1.5,1.5,IF($AE186&lt;0.5,0,$AE186))</f>
        <v>0</v>
      </c>
      <c r="AG186" s="130">
        <f>((($L181-$AF$251)/($AF$250-$AF$251))*0.5+1)</f>
        <v>-0.5</v>
      </c>
      <c r="AH186" s="136">
        <f>IF($AG186&gt;1.5,1.5,IF($AG186&lt;0.5,0,$AG186))</f>
        <v>0</v>
      </c>
      <c r="AI186" s="130">
        <f>((($T207-$AG$251)/($AG$250-$AG$251))*0.5+1)</f>
        <v>0.16666666666666663</v>
      </c>
      <c r="AJ186" s="136">
        <f>IF($AI186&gt;1.5,1.5,IF($AI186&lt;0.5,0,$AI186))</f>
        <v>0</v>
      </c>
      <c r="AK186" s="130">
        <f>((($V207-$AI$251)/($AI$250-$AI$251))*0.5+1)</f>
        <v>0</v>
      </c>
      <c r="AL186" s="136">
        <f>IF($AK186&gt;1.5,1.5,IF($AK186&lt;0.5,0,$AK186))</f>
        <v>0</v>
      </c>
      <c r="AM186" s="135"/>
      <c r="AN186" s="137">
        <f>IF(AND($C186="Manager de portefeuille",PRODUCT(P186,T186,X186,AB186,AF186,AJ186)&gt;=1,$L$190&gt;=$AO$250),1,0)</f>
        <v>0</v>
      </c>
      <c r="AO186" s="137">
        <f>IF(AND($C186="Manager de portefeuille",PRODUCT(R186,V186,Z186,AD186,AH186,AL186)&gt;=1,$L$190&gt;=$AO$249),1,0)</f>
        <v>0</v>
      </c>
      <c r="AQ186" s="159">
        <f>IF(AND(OR(J178&gt;=O$257,L178&gt;=Q$257),K186&gt;=S$257,G178+H178&gt;=U$257,AS186&gt;=W$257,L190&gt;=Y$257,R207&gt;=AA$257),1,0)</f>
        <v>0</v>
      </c>
      <c r="AS186" s="147">
        <f>IF(I186="",0,DATEDIF(G186,I186,"m")+1)</f>
        <v>0</v>
      </c>
    </row>
    <row r="187" spans="1:45" s="7" customFormat="1" ht="18" customHeight="1" x14ac:dyDescent="0.25">
      <c r="A187" s="14"/>
      <c r="B187" s="166"/>
      <c r="C187" s="370"/>
      <c r="D187" s="371"/>
      <c r="E187" s="154"/>
      <c r="F187" s="154" t="s">
        <v>345</v>
      </c>
      <c r="G187" s="121"/>
      <c r="H187" s="161" t="s">
        <v>346</v>
      </c>
      <c r="I187" s="121"/>
      <c r="J187" s="161"/>
      <c r="K187" s="25"/>
      <c r="L187" s="153" t="str">
        <f t="shared" ref="L187:L188" si="25">IFERROR(ROUND(K187/((I187-G187)/30.4),0),"")</f>
        <v/>
      </c>
      <c r="M187" s="17"/>
      <c r="N187" s="31"/>
      <c r="O187" s="130">
        <f>((($L179-$O$251)/($O$250-$O$251))*0.5+1)</f>
        <v>0.25</v>
      </c>
      <c r="P187" s="136">
        <f t="shared" ref="P187:P188" si="26">IF($O187&gt;1.5,1.5,IF($O187&lt;0.5,0,$O187))</f>
        <v>0</v>
      </c>
      <c r="Q187" s="130">
        <f>((($L179-$Q$251)/($Q$250-$Q$251))*0.5+1)</f>
        <v>0</v>
      </c>
      <c r="R187" s="136">
        <f t="shared" ref="R187:R188" si="27">IF($Q187&gt;1.5,1.5,IF($Q187&lt;0.5,0,$Q187))</f>
        <v>0</v>
      </c>
      <c r="S187" s="130">
        <f>((($K187-$S$251)/($S$250-$S$251))*0.5+1)</f>
        <v>-0.75</v>
      </c>
      <c r="T187" s="136">
        <f t="shared" ref="T187:T188" si="28">IF($S187&gt;1.5,1.5,IF($S187&lt;0.5,0,$S187))</f>
        <v>0</v>
      </c>
      <c r="U187" s="130">
        <f>((($K187-$U$251)/($U$250-$U$251))*0.5+1)</f>
        <v>-1.4</v>
      </c>
      <c r="V187" s="136">
        <f t="shared" ref="V187:V188" si="29">IF($U187&gt;1.5,1.5,IF($U187&lt;0.5,0,$U187))</f>
        <v>0</v>
      </c>
      <c r="W187" s="130">
        <f>((($G178-$W$251)/($W$250-$W$251))*0.5+1)</f>
        <v>0.25</v>
      </c>
      <c r="X187" s="136">
        <f t="shared" ref="X187:X188" si="30">IF($W187&gt;1.5,1.5,IF($W187&lt;0.5,0,$W187))</f>
        <v>0</v>
      </c>
      <c r="Y187" s="130">
        <f>((($G178-$Y$251)/($Y$250-$Y$251))*0.5+1)</f>
        <v>0.125</v>
      </c>
      <c r="Z187" s="136">
        <f t="shared" ref="Z187:Z188" si="31">IF($Y187&gt;1.5,1.5,IF($Y187&lt;0.5,0,$Y187))</f>
        <v>0</v>
      </c>
      <c r="AA187" s="130">
        <f>((($H178-$AA$251)/($AA$250-$AA$251))*0.5+1)</f>
        <v>0</v>
      </c>
      <c r="AB187" s="136">
        <f t="shared" ref="AB187:AB188" si="32">IF($AA187&gt;1.5,1.5,IF($AA187&lt;0.5,0,$AA187))</f>
        <v>0</v>
      </c>
      <c r="AC187" s="130">
        <f>((($H178-$AC$251)/($AC$250-$AC$251))*0.5+1)</f>
        <v>-0.5</v>
      </c>
      <c r="AD187" s="136">
        <f t="shared" ref="AD187:AD188" si="33">IF($AC187&gt;1.5,1.5,IF($AC187&lt;0.5,0,$AC187))</f>
        <v>0</v>
      </c>
      <c r="AE187" s="130">
        <f>((($L181-$AE$251)/($AE$250-$AE$251))*0.5+1)</f>
        <v>0</v>
      </c>
      <c r="AF187" s="136">
        <f t="shared" ref="AF187:AF188" si="34">IF($AE187&gt;1.5,1.5,IF($AE187&lt;0.5,0,$AE187))</f>
        <v>0</v>
      </c>
      <c r="AG187" s="130">
        <f>((($L181-$AF$251)/($AF$250-$AF$251))*0.5+1)</f>
        <v>-0.5</v>
      </c>
      <c r="AH187" s="136">
        <f>IF($AG187&gt;1.5,1.5,IF($AG187&lt;0.5,0,$AG187))</f>
        <v>0</v>
      </c>
      <c r="AI187" s="130">
        <f>((($T207-$AG$251)/($AG$250-$AG$251))*0.5+1)</f>
        <v>0.16666666666666663</v>
      </c>
      <c r="AJ187" s="136">
        <f>IF($AI187&gt;1.5,1.5,IF($AI187&lt;0.5,0,$AI187))</f>
        <v>0</v>
      </c>
      <c r="AK187" s="130">
        <f>((($V207-$AI$251)/($AI$250-$AI$251))*0.5+1)</f>
        <v>0</v>
      </c>
      <c r="AL187" s="136">
        <f>IF($AK187&gt;1.5,1.5,IF($AK187&lt;0.5,0,$AK187))</f>
        <v>0</v>
      </c>
      <c r="AM187" s="135"/>
      <c r="AN187" s="137">
        <f>IF(AND($C187="Manager de portefeuille",PRODUCT(P187,T187,X187,AB187,AF187,AJ187)&gt;=1,$L$190&gt;=$AO$250),1,0)</f>
        <v>0</v>
      </c>
      <c r="AO187" s="137">
        <f>IF(AND($C187="Manager de portefeuille",PRODUCT(R187,V187,Z187,AD187,AH187,AL187)&gt;=1,$L$190&gt;=$AO$249),1,0)</f>
        <v>0</v>
      </c>
      <c r="AQ187" s="159">
        <f>IF(AND(OR(J178&gt;=O$257,L178&gt;=Q$257),K187&gt;=S$257,G178+H178&gt;=U$257,AS187&gt;=W$257,L190&gt;=Y$257,R207&gt;=AA$257),1,0)</f>
        <v>0</v>
      </c>
      <c r="AS187" s="147">
        <f t="shared" ref="AS187:AS188" si="35">IF(I187="",0,DATEDIF(G187,I187,"m")+1)</f>
        <v>0</v>
      </c>
    </row>
    <row r="188" spans="1:45" s="7" customFormat="1" ht="18" customHeight="1" x14ac:dyDescent="0.25">
      <c r="A188" s="14"/>
      <c r="B188" s="166"/>
      <c r="C188" s="372"/>
      <c r="D188" s="372"/>
      <c r="E188" s="154"/>
      <c r="F188" s="154" t="s">
        <v>345</v>
      </c>
      <c r="G188" s="121"/>
      <c r="H188" s="161" t="s">
        <v>346</v>
      </c>
      <c r="I188" s="121"/>
      <c r="J188" s="161"/>
      <c r="K188" s="25"/>
      <c r="L188" s="153" t="str">
        <f t="shared" si="25"/>
        <v/>
      </c>
      <c r="M188" s="17"/>
      <c r="N188" s="31"/>
      <c r="O188" s="130">
        <f>((($L179-$O$251)/($O$250-$O$251))*0.5+1)</f>
        <v>0.25</v>
      </c>
      <c r="P188" s="136">
        <f t="shared" si="26"/>
        <v>0</v>
      </c>
      <c r="Q188" s="130">
        <f>((($L179-$Q$251)/($Q$250-$Q$251))*0.5+1)</f>
        <v>0</v>
      </c>
      <c r="R188" s="136">
        <f t="shared" si="27"/>
        <v>0</v>
      </c>
      <c r="S188" s="130">
        <f>((($K188-$S$251)/($S$250-$S$251))*0.5+1)</f>
        <v>-0.75</v>
      </c>
      <c r="T188" s="136">
        <f t="shared" si="28"/>
        <v>0</v>
      </c>
      <c r="U188" s="130">
        <f>((($K188-$U$251)/($U$250-$U$251))*0.5+1)</f>
        <v>-1.4</v>
      </c>
      <c r="V188" s="136">
        <f t="shared" si="29"/>
        <v>0</v>
      </c>
      <c r="W188" s="130">
        <f>((($G178-$W$251)/($W$250-$W$251))*0.5+1)</f>
        <v>0.25</v>
      </c>
      <c r="X188" s="136">
        <f t="shared" si="30"/>
        <v>0</v>
      </c>
      <c r="Y188" s="130">
        <f>((($G178-$Y$251)/($Y$250-$Y$251))*0.5+1)</f>
        <v>0.125</v>
      </c>
      <c r="Z188" s="136">
        <f t="shared" si="31"/>
        <v>0</v>
      </c>
      <c r="AA188" s="130">
        <f>((($H178-$AA$251)/($AA$250-$AA$251))*0.5+1)</f>
        <v>0</v>
      </c>
      <c r="AB188" s="136">
        <f t="shared" si="32"/>
        <v>0</v>
      </c>
      <c r="AC188" s="130">
        <f>((($H178-$AC$251)/($AC$250-$AC$251))*0.5+1)</f>
        <v>-0.5</v>
      </c>
      <c r="AD188" s="136">
        <f t="shared" si="33"/>
        <v>0</v>
      </c>
      <c r="AE188" s="130">
        <f>((($L181-$AE$251)/($AE$250-$AE$251))*0.5+1)</f>
        <v>0</v>
      </c>
      <c r="AF188" s="136">
        <f t="shared" si="34"/>
        <v>0</v>
      </c>
      <c r="AG188" s="130">
        <f>((($L181-$AF$251)/($AF$250-$AF$251))*0.5+1)</f>
        <v>-0.5</v>
      </c>
      <c r="AH188" s="136">
        <f>IF($AG188&gt;1.5,1.5,IF($AG188&lt;0.5,0,$AG188))</f>
        <v>0</v>
      </c>
      <c r="AI188" s="130">
        <f>((($T207-$AG$251)/($AG$250-$AG$251))*0.5+1)</f>
        <v>0.16666666666666663</v>
      </c>
      <c r="AJ188" s="136">
        <f>IF($AI188&gt;1.5,1.5,IF($AI188&lt;0.5,0,$AI188))</f>
        <v>0</v>
      </c>
      <c r="AK188" s="130">
        <f>((($V207-$AI$251)/($AI$250-$AI$251))*0.5+1)</f>
        <v>0</v>
      </c>
      <c r="AL188" s="136">
        <f>IF($AK188&gt;1.5,1.5,IF($AK188&lt;0.5,0,$AK188))</f>
        <v>0</v>
      </c>
      <c r="AM188" s="135"/>
      <c r="AN188" s="137">
        <f>IF(AND($C188="Manager de portefeuille",PRODUCT(P188,T188,X188,AB188,AF188,AJ188)&gt;=1,$L$190&gt;=$AO$250),1,0)</f>
        <v>0</v>
      </c>
      <c r="AO188" s="137">
        <f>IF(AND($C188="Manager de portefeuille",PRODUCT(R188,V188,Z188,AD188,AH188,AL188)&gt;=1,$L$190&gt;=$AO$249),1,0)</f>
        <v>0</v>
      </c>
      <c r="AQ188" s="159">
        <f>IF(AND(OR(J178&gt;=O$257,L178&gt;=Q$257),K188&gt;=S$257,G178+H178&gt;=U$257,AS188&gt;=W$257,L190&gt;=Y$257,R207&gt;=AA$257),1,0)</f>
        <v>0</v>
      </c>
      <c r="AS188" s="147">
        <f t="shared" si="35"/>
        <v>0</v>
      </c>
    </row>
    <row r="189" spans="1:45" s="7" customFormat="1" ht="9.9499999999999993" customHeight="1" x14ac:dyDescent="0.25">
      <c r="A189" s="14"/>
      <c r="B189" s="16"/>
      <c r="C189" s="84"/>
      <c r="D189" s="84"/>
      <c r="E189" s="84"/>
      <c r="F189" s="84"/>
      <c r="G189" s="152"/>
      <c r="H189" s="85"/>
      <c r="I189" s="85"/>
      <c r="J189" s="85"/>
      <c r="K189" s="85"/>
      <c r="L189" s="85"/>
      <c r="M189" s="17"/>
      <c r="N189" s="31"/>
      <c r="O189" s="27"/>
      <c r="P189" s="27"/>
      <c r="Q189" s="27"/>
      <c r="R189" s="27"/>
      <c r="S189" s="27"/>
      <c r="U189" s="6"/>
      <c r="V189" s="6"/>
      <c r="W189" s="6"/>
      <c r="X189" s="6"/>
      <c r="Y189" s="6"/>
      <c r="Z189" s="6"/>
      <c r="AD189" s="5"/>
      <c r="AE189" s="5"/>
      <c r="AF189" s="6"/>
      <c r="AG189" s="6"/>
      <c r="AH189" s="6"/>
      <c r="AI189" s="6"/>
      <c r="AJ189" s="6"/>
      <c r="AK189" s="6"/>
      <c r="AL189" s="6"/>
      <c r="AM189" s="6"/>
      <c r="AN189" s="6"/>
      <c r="AO189" s="6"/>
    </row>
    <row r="190" spans="1:45" s="7" customFormat="1" ht="18" customHeight="1" x14ac:dyDescent="0.25">
      <c r="A190" s="14"/>
      <c r="B190" s="16"/>
      <c r="C190" s="278" t="s">
        <v>1198</v>
      </c>
      <c r="D190" s="278"/>
      <c r="E190" s="278"/>
      <c r="F190" s="278"/>
      <c r="G190" s="85"/>
      <c r="H190" s="85"/>
      <c r="I190" s="85"/>
      <c r="J190" s="85"/>
      <c r="K190" s="85"/>
      <c r="L190" s="153">
        <f>SUM(L191:L200)</f>
        <v>0</v>
      </c>
      <c r="M190" s="17"/>
      <c r="N190" s="31"/>
      <c r="O190" s="27"/>
      <c r="P190" s="27"/>
      <c r="Q190" s="27"/>
      <c r="R190" s="27"/>
      <c r="S190" s="27"/>
      <c r="U190" s="6"/>
      <c r="V190" s="6"/>
      <c r="W190" s="6"/>
      <c r="X190" s="6"/>
      <c r="Y190" s="6"/>
      <c r="Z190" s="6"/>
      <c r="AD190" s="5"/>
      <c r="AE190" s="5"/>
      <c r="AF190" s="6"/>
      <c r="AG190" s="6"/>
      <c r="AH190" s="6"/>
      <c r="AI190" s="6"/>
      <c r="AJ190" s="6"/>
      <c r="AK190" s="6"/>
      <c r="AL190" s="6"/>
      <c r="AM190" s="6"/>
      <c r="AN190" s="6"/>
      <c r="AO190" s="6"/>
    </row>
    <row r="191" spans="1:45" s="7" customFormat="1" ht="18" customHeight="1" x14ac:dyDescent="0.25">
      <c r="A191" s="14"/>
      <c r="B191" s="16"/>
      <c r="C191" s="293" t="s">
        <v>352</v>
      </c>
      <c r="D191" s="293"/>
      <c r="E191" s="293"/>
      <c r="F191" s="293"/>
      <c r="G191" s="293"/>
      <c r="H191" s="293"/>
      <c r="I191" s="293"/>
      <c r="J191" s="293"/>
      <c r="K191" s="313"/>
      <c r="L191" s="25"/>
      <c r="M191" s="17"/>
      <c r="N191" s="31"/>
      <c r="O191" s="27"/>
      <c r="P191" s="27"/>
      <c r="Q191" s="27"/>
      <c r="R191" s="27"/>
      <c r="S191" s="27"/>
      <c r="U191" s="6"/>
      <c r="V191" s="6"/>
      <c r="W191" s="6"/>
      <c r="X191" s="6"/>
      <c r="Y191" s="6"/>
      <c r="Z191" s="6"/>
      <c r="AD191" s="5"/>
      <c r="AE191" s="5"/>
      <c r="AF191" s="6"/>
      <c r="AG191" s="6"/>
      <c r="AH191" s="6"/>
      <c r="AI191" s="6"/>
      <c r="AJ191" s="6"/>
      <c r="AK191" s="6"/>
      <c r="AL191" s="6"/>
      <c r="AM191" s="6"/>
      <c r="AN191" s="6"/>
      <c r="AO191" s="6"/>
    </row>
    <row r="192" spans="1:45" s="7" customFormat="1" ht="18" customHeight="1" x14ac:dyDescent="0.25">
      <c r="A192" s="14"/>
      <c r="B192" s="16"/>
      <c r="C192" s="293" t="s">
        <v>918</v>
      </c>
      <c r="D192" s="293"/>
      <c r="E192" s="293"/>
      <c r="F192" s="293"/>
      <c r="G192" s="293"/>
      <c r="H192" s="293"/>
      <c r="I192" s="293"/>
      <c r="J192" s="293"/>
      <c r="K192" s="313"/>
      <c r="L192" s="25"/>
      <c r="M192" s="17"/>
      <c r="N192" s="31"/>
      <c r="O192" s="27"/>
      <c r="P192" s="27"/>
      <c r="Q192" s="27"/>
      <c r="R192" s="27"/>
      <c r="S192" s="27"/>
      <c r="U192" s="6"/>
      <c r="V192" s="6"/>
      <c r="W192" s="6"/>
      <c r="X192" s="6"/>
      <c r="Y192" s="6"/>
      <c r="Z192" s="6"/>
      <c r="AD192" s="5"/>
      <c r="AE192" s="5"/>
      <c r="AF192" s="6"/>
      <c r="AG192" s="6"/>
      <c r="AH192" s="6"/>
      <c r="AI192" s="6"/>
      <c r="AJ192" s="6"/>
      <c r="AK192" s="6"/>
      <c r="AL192" s="6"/>
      <c r="AM192" s="6"/>
      <c r="AN192" s="6"/>
      <c r="AO192" s="6"/>
    </row>
    <row r="193" spans="1:41" s="7" customFormat="1" ht="18" customHeight="1" x14ac:dyDescent="0.25">
      <c r="A193" s="14"/>
      <c r="B193" s="16"/>
      <c r="C193" s="293" t="s">
        <v>353</v>
      </c>
      <c r="D193" s="293"/>
      <c r="E193" s="293"/>
      <c r="F193" s="293"/>
      <c r="G193" s="293"/>
      <c r="H193" s="293"/>
      <c r="I193" s="293"/>
      <c r="J193" s="293"/>
      <c r="K193" s="313"/>
      <c r="L193" s="25"/>
      <c r="M193" s="17"/>
      <c r="N193" s="31"/>
      <c r="O193" s="27"/>
      <c r="P193" s="27"/>
      <c r="Q193" s="27"/>
      <c r="R193" s="27"/>
      <c r="S193" s="27"/>
      <c r="U193" s="6"/>
      <c r="V193" s="6"/>
      <c r="W193" s="6"/>
      <c r="X193" s="6"/>
      <c r="Y193" s="6"/>
      <c r="Z193" s="6"/>
      <c r="AD193" s="5"/>
      <c r="AE193" s="5"/>
      <c r="AF193" s="6"/>
      <c r="AG193" s="6"/>
      <c r="AH193" s="6"/>
      <c r="AI193" s="6"/>
      <c r="AJ193" s="6"/>
      <c r="AK193" s="6"/>
      <c r="AL193" s="6"/>
      <c r="AM193" s="6"/>
      <c r="AN193" s="6"/>
      <c r="AO193" s="6"/>
    </row>
    <row r="194" spans="1:41" s="7" customFormat="1" ht="18" customHeight="1" x14ac:dyDescent="0.25">
      <c r="A194" s="14"/>
      <c r="B194" s="16"/>
      <c r="C194" s="293" t="s">
        <v>354</v>
      </c>
      <c r="D194" s="293"/>
      <c r="E194" s="293"/>
      <c r="F194" s="293"/>
      <c r="G194" s="293"/>
      <c r="H194" s="293"/>
      <c r="I194" s="293"/>
      <c r="J194" s="293"/>
      <c r="K194" s="313"/>
      <c r="L194" s="25"/>
      <c r="M194" s="17"/>
      <c r="N194" s="31"/>
      <c r="O194" s="27"/>
      <c r="P194" s="27"/>
      <c r="Q194" s="27"/>
      <c r="R194" s="27"/>
      <c r="S194" s="27"/>
      <c r="U194" s="6"/>
      <c r="V194" s="6"/>
      <c r="W194" s="6"/>
      <c r="X194" s="6"/>
      <c r="Y194" s="6"/>
      <c r="Z194" s="6"/>
      <c r="AD194" s="5"/>
      <c r="AE194" s="5"/>
      <c r="AF194" s="6"/>
      <c r="AG194" s="6"/>
      <c r="AH194" s="6"/>
      <c r="AI194" s="6"/>
      <c r="AJ194" s="6"/>
      <c r="AK194" s="6"/>
      <c r="AL194" s="6"/>
      <c r="AM194" s="6"/>
      <c r="AN194" s="6"/>
      <c r="AO194" s="6"/>
    </row>
    <row r="195" spans="1:41" s="7" customFormat="1" ht="18" customHeight="1" x14ac:dyDescent="0.25">
      <c r="A195" s="14"/>
      <c r="B195" s="16"/>
      <c r="C195" s="293" t="s">
        <v>355</v>
      </c>
      <c r="D195" s="293"/>
      <c r="E195" s="293"/>
      <c r="F195" s="293"/>
      <c r="G195" s="293"/>
      <c r="H195" s="293"/>
      <c r="I195" s="293"/>
      <c r="J195" s="293"/>
      <c r="K195" s="313"/>
      <c r="L195" s="25"/>
      <c r="M195" s="17"/>
      <c r="N195" s="31"/>
      <c r="O195" s="27"/>
      <c r="P195" s="27"/>
      <c r="Q195" s="27"/>
      <c r="R195" s="27"/>
      <c r="S195" s="27"/>
      <c r="U195" s="6"/>
      <c r="V195" s="6"/>
      <c r="W195" s="6"/>
      <c r="X195" s="6"/>
      <c r="Y195" s="6"/>
      <c r="Z195" s="6"/>
      <c r="AD195" s="5"/>
      <c r="AE195" s="5"/>
      <c r="AF195" s="6"/>
      <c r="AG195" s="6"/>
      <c r="AH195" s="6"/>
      <c r="AI195" s="6"/>
      <c r="AJ195" s="6"/>
      <c r="AK195" s="6"/>
      <c r="AL195" s="6"/>
      <c r="AM195" s="6"/>
      <c r="AN195" s="6"/>
      <c r="AO195" s="6"/>
    </row>
    <row r="196" spans="1:41" s="7" customFormat="1" ht="18" customHeight="1" x14ac:dyDescent="0.25">
      <c r="A196" s="14"/>
      <c r="B196" s="16"/>
      <c r="C196" s="293" t="s">
        <v>357</v>
      </c>
      <c r="D196" s="293"/>
      <c r="E196" s="293"/>
      <c r="F196" s="293"/>
      <c r="G196" s="293"/>
      <c r="H196" s="293"/>
      <c r="I196" s="293"/>
      <c r="J196" s="293"/>
      <c r="K196" s="313"/>
      <c r="L196" s="25"/>
      <c r="M196" s="17"/>
      <c r="N196" s="31"/>
      <c r="O196" s="27"/>
      <c r="P196" s="27"/>
      <c r="Q196" s="27"/>
      <c r="R196" s="27"/>
      <c r="S196" s="27"/>
      <c r="U196" s="6"/>
      <c r="V196" s="6"/>
      <c r="W196" s="6"/>
      <c r="X196" s="6"/>
      <c r="Y196" s="6"/>
      <c r="Z196" s="6"/>
      <c r="AD196" s="5"/>
      <c r="AE196" s="5"/>
      <c r="AF196" s="6"/>
      <c r="AG196" s="6"/>
      <c r="AH196" s="6"/>
      <c r="AI196" s="6"/>
      <c r="AJ196" s="6"/>
      <c r="AK196" s="6"/>
      <c r="AL196" s="6"/>
      <c r="AM196" s="6"/>
      <c r="AN196" s="6"/>
      <c r="AO196" s="6"/>
    </row>
    <row r="197" spans="1:41" s="7" customFormat="1" ht="18" customHeight="1" x14ac:dyDescent="0.25">
      <c r="A197" s="14"/>
      <c r="B197" s="16"/>
      <c r="C197" s="293" t="s">
        <v>920</v>
      </c>
      <c r="D197" s="293"/>
      <c r="E197" s="293"/>
      <c r="F197" s="293"/>
      <c r="G197" s="293"/>
      <c r="H197" s="293"/>
      <c r="I197" s="293"/>
      <c r="J197" s="293"/>
      <c r="K197" s="313"/>
      <c r="L197" s="25"/>
      <c r="M197" s="17"/>
      <c r="N197" s="31"/>
      <c r="O197" s="27"/>
      <c r="P197" s="27"/>
      <c r="Q197" s="27"/>
      <c r="R197" s="27"/>
      <c r="S197" s="27"/>
      <c r="U197" s="6"/>
      <c r="V197" s="6"/>
      <c r="W197" s="6"/>
      <c r="X197" s="6"/>
      <c r="Y197" s="6"/>
      <c r="Z197" s="6"/>
      <c r="AD197" s="5"/>
      <c r="AE197" s="5"/>
      <c r="AF197" s="6"/>
      <c r="AG197" s="6"/>
      <c r="AH197" s="6"/>
      <c r="AI197" s="6"/>
      <c r="AJ197" s="6"/>
      <c r="AK197" s="6"/>
      <c r="AL197" s="6"/>
      <c r="AM197" s="6"/>
      <c r="AN197" s="6"/>
      <c r="AO197" s="6"/>
    </row>
    <row r="198" spans="1:41" s="7" customFormat="1" ht="18" customHeight="1" x14ac:dyDescent="0.25">
      <c r="A198" s="14"/>
      <c r="B198" s="16"/>
      <c r="C198" s="293" t="s">
        <v>358</v>
      </c>
      <c r="D198" s="293"/>
      <c r="E198" s="293"/>
      <c r="F198" s="293"/>
      <c r="G198" s="293"/>
      <c r="H198" s="293"/>
      <c r="I198" s="293"/>
      <c r="J198" s="293"/>
      <c r="K198" s="313"/>
      <c r="L198" s="25"/>
      <c r="M198" s="17"/>
      <c r="N198" s="31"/>
      <c r="O198" s="27"/>
      <c r="P198" s="27"/>
      <c r="Q198" s="27"/>
      <c r="R198" s="27"/>
      <c r="S198" s="27"/>
      <c r="U198" s="6"/>
      <c r="V198" s="6"/>
      <c r="W198" s="6"/>
      <c r="X198" s="6"/>
      <c r="Y198" s="6"/>
      <c r="Z198" s="6"/>
      <c r="AD198" s="5"/>
      <c r="AE198" s="5"/>
      <c r="AF198" s="6"/>
      <c r="AG198" s="6"/>
      <c r="AH198" s="6"/>
      <c r="AI198" s="6"/>
      <c r="AJ198" s="6"/>
      <c r="AK198" s="6"/>
      <c r="AL198" s="6"/>
      <c r="AM198" s="6"/>
      <c r="AN198" s="6"/>
      <c r="AO198" s="6"/>
    </row>
    <row r="199" spans="1:41" s="7" customFormat="1" ht="18" customHeight="1" x14ac:dyDescent="0.25">
      <c r="A199" s="14"/>
      <c r="B199" s="16"/>
      <c r="C199" s="293" t="s">
        <v>356</v>
      </c>
      <c r="D199" s="293"/>
      <c r="E199" s="293"/>
      <c r="F199" s="293"/>
      <c r="G199" s="293"/>
      <c r="H199" s="293"/>
      <c r="I199" s="293"/>
      <c r="J199" s="293"/>
      <c r="K199" s="313"/>
      <c r="L199" s="25"/>
      <c r="M199" s="17"/>
      <c r="N199" s="31"/>
      <c r="O199" s="27"/>
      <c r="P199" s="27"/>
      <c r="Q199" s="27"/>
      <c r="R199" s="27"/>
      <c r="S199" s="27"/>
      <c r="U199" s="6"/>
      <c r="V199" s="6"/>
      <c r="W199" s="6"/>
      <c r="X199" s="6"/>
      <c r="Y199" s="6"/>
      <c r="Z199" s="6"/>
      <c r="AD199" s="5"/>
      <c r="AE199" s="5"/>
      <c r="AF199" s="6"/>
      <c r="AG199" s="6"/>
      <c r="AH199" s="6"/>
      <c r="AI199" s="6"/>
      <c r="AJ199" s="6"/>
      <c r="AK199" s="6"/>
      <c r="AL199" s="6"/>
      <c r="AM199" s="6"/>
      <c r="AN199" s="6"/>
      <c r="AO199" s="6"/>
    </row>
    <row r="200" spans="1:41" s="7" customFormat="1" ht="18" customHeight="1" x14ac:dyDescent="0.25">
      <c r="A200" s="14"/>
      <c r="B200" s="16"/>
      <c r="C200" s="293" t="s">
        <v>359</v>
      </c>
      <c r="D200" s="293"/>
      <c r="E200" s="293"/>
      <c r="F200" s="293"/>
      <c r="G200" s="293"/>
      <c r="H200" s="293"/>
      <c r="I200" s="293"/>
      <c r="J200" s="293"/>
      <c r="K200" s="313"/>
      <c r="L200" s="25"/>
      <c r="M200" s="17"/>
      <c r="N200" s="31"/>
      <c r="O200" s="27"/>
      <c r="P200" s="27"/>
      <c r="Q200" s="27"/>
      <c r="R200" s="27"/>
      <c r="S200" s="27"/>
      <c r="U200" s="6"/>
      <c r="V200" s="6"/>
      <c r="W200" s="6"/>
      <c r="X200" s="6"/>
      <c r="Y200" s="6"/>
      <c r="Z200" s="6"/>
      <c r="AD200" s="5"/>
      <c r="AE200" s="5"/>
      <c r="AF200" s="6"/>
      <c r="AG200" s="6"/>
      <c r="AH200" s="6"/>
      <c r="AI200" s="6"/>
      <c r="AJ200" s="6"/>
      <c r="AK200" s="6"/>
      <c r="AL200" s="6"/>
      <c r="AM200" s="6"/>
      <c r="AN200" s="6"/>
      <c r="AO200" s="6"/>
    </row>
    <row r="201" spans="1:41" s="7" customFormat="1" ht="18" customHeight="1" x14ac:dyDescent="0.25">
      <c r="A201" s="14"/>
      <c r="B201" s="16"/>
      <c r="C201" s="84"/>
      <c r="D201" s="84"/>
      <c r="E201" s="84"/>
      <c r="F201" s="84"/>
      <c r="G201" s="85"/>
      <c r="H201" s="85"/>
      <c r="I201" s="85"/>
      <c r="J201" s="85"/>
      <c r="K201" s="85"/>
      <c r="L201" s="85"/>
      <c r="M201" s="17"/>
      <c r="N201" s="31"/>
      <c r="O201" s="374"/>
      <c r="P201" s="374"/>
      <c r="Q201" s="374"/>
      <c r="R201" s="27"/>
      <c r="S201" s="27"/>
      <c r="U201" s="6"/>
      <c r="V201" s="6"/>
      <c r="W201" s="6"/>
      <c r="X201" s="6"/>
      <c r="Y201" s="6"/>
      <c r="Z201" s="6"/>
      <c r="AD201" s="5"/>
      <c r="AE201" s="5"/>
      <c r="AF201" s="6"/>
      <c r="AG201" s="6"/>
      <c r="AH201" s="6"/>
      <c r="AI201" s="6"/>
      <c r="AJ201" s="6"/>
      <c r="AK201" s="6"/>
      <c r="AL201" s="6"/>
      <c r="AM201" s="6"/>
      <c r="AN201" s="6"/>
      <c r="AO201" s="6"/>
    </row>
    <row r="202" spans="1:41" s="7" customFormat="1" ht="18" customHeight="1" x14ac:dyDescent="0.25">
      <c r="A202" s="14"/>
      <c r="B202" s="16"/>
      <c r="C202" s="15" t="s">
        <v>391</v>
      </c>
      <c r="D202" s="84"/>
      <c r="E202" s="84"/>
      <c r="F202" s="84"/>
      <c r="G202" s="85"/>
      <c r="H202" s="85"/>
      <c r="I202" s="85"/>
      <c r="J202" s="85"/>
      <c r="K202" s="85"/>
      <c r="L202" s="85"/>
      <c r="M202" s="17"/>
      <c r="N202" s="31"/>
      <c r="O202" s="141"/>
      <c r="P202" s="141"/>
      <c r="Q202" s="141"/>
      <c r="R202" s="27"/>
      <c r="S202" s="27"/>
      <c r="U202" s="6"/>
      <c r="V202" s="6"/>
      <c r="W202" s="6"/>
      <c r="X202" s="6"/>
      <c r="Y202" s="6"/>
      <c r="Z202" s="6"/>
      <c r="AD202" s="5"/>
      <c r="AE202" s="5"/>
      <c r="AF202" s="6"/>
      <c r="AG202" s="6"/>
      <c r="AH202" s="6"/>
      <c r="AI202" s="6"/>
      <c r="AJ202" s="6"/>
      <c r="AK202" s="6"/>
      <c r="AL202" s="6"/>
      <c r="AM202" s="6"/>
      <c r="AN202" s="6"/>
      <c r="AO202" s="6"/>
    </row>
    <row r="203" spans="1:41" s="7" customFormat="1" ht="18" customHeight="1" x14ac:dyDescent="0.25">
      <c r="A203" s="14"/>
      <c r="B203" s="16"/>
      <c r="C203" s="293" t="s">
        <v>1210</v>
      </c>
      <c r="D203" s="293"/>
      <c r="E203" s="293"/>
      <c r="F203" s="293"/>
      <c r="G203" s="293"/>
      <c r="H203" s="293"/>
      <c r="I203" s="293"/>
      <c r="J203" s="293"/>
      <c r="K203" s="293"/>
      <c r="L203" s="293"/>
      <c r="M203" s="17"/>
      <c r="N203" s="31"/>
      <c r="O203" s="141"/>
      <c r="P203" s="141"/>
      <c r="Q203" s="141"/>
      <c r="R203" s="27"/>
      <c r="S203" s="27"/>
      <c r="U203" s="6"/>
      <c r="V203" s="6"/>
      <c r="W203" s="6"/>
      <c r="X203" s="6"/>
      <c r="Y203" s="6"/>
      <c r="Z203" s="6"/>
      <c r="AD203" s="5"/>
      <c r="AE203" s="5"/>
      <c r="AF203" s="6"/>
      <c r="AG203" s="6"/>
      <c r="AH203" s="6"/>
      <c r="AI203" s="6"/>
      <c r="AJ203" s="6"/>
      <c r="AK203" s="6"/>
      <c r="AL203" s="6"/>
      <c r="AM203" s="6"/>
      <c r="AN203" s="6"/>
      <c r="AO203" s="6"/>
    </row>
    <row r="204" spans="1:41" s="7" customFormat="1" ht="9.9499999999999993" customHeight="1" x14ac:dyDescent="0.25">
      <c r="A204" s="14"/>
      <c r="B204" s="16"/>
      <c r="C204" s="15"/>
      <c r="D204" s="84"/>
      <c r="E204" s="84"/>
      <c r="F204" s="84"/>
      <c r="G204" s="85"/>
      <c r="H204" s="85"/>
      <c r="I204" s="85"/>
      <c r="J204" s="85"/>
      <c r="K204" s="85"/>
      <c r="L204" s="85"/>
      <c r="M204" s="17"/>
      <c r="N204" s="31"/>
      <c r="O204" s="141"/>
      <c r="P204" s="141"/>
      <c r="Q204" s="141"/>
      <c r="R204" s="27"/>
      <c r="S204" s="27"/>
      <c r="U204" s="6"/>
      <c r="V204" s="6"/>
      <c r="W204" s="6"/>
      <c r="X204" s="6"/>
      <c r="Y204" s="6"/>
      <c r="Z204" s="6"/>
      <c r="AD204" s="5"/>
      <c r="AE204" s="5"/>
      <c r="AF204" s="6"/>
      <c r="AG204" s="6"/>
      <c r="AH204" s="6"/>
      <c r="AI204" s="6"/>
      <c r="AJ204" s="6"/>
      <c r="AK204" s="6"/>
      <c r="AL204" s="6"/>
      <c r="AM204" s="6"/>
      <c r="AN204" s="6"/>
      <c r="AO204" s="6"/>
    </row>
    <row r="205" spans="1:41" s="7" customFormat="1" ht="18" customHeight="1" x14ac:dyDescent="0.25">
      <c r="A205" s="14"/>
      <c r="B205" s="379" t="s">
        <v>379</v>
      </c>
      <c r="C205" s="379" t="s">
        <v>380</v>
      </c>
      <c r="D205" s="379" t="s">
        <v>381</v>
      </c>
      <c r="E205" s="379" t="s">
        <v>382</v>
      </c>
      <c r="F205" s="381" t="s">
        <v>383</v>
      </c>
      <c r="G205" s="382" t="s">
        <v>384</v>
      </c>
      <c r="H205" s="383"/>
      <c r="I205" s="382" t="s">
        <v>370</v>
      </c>
      <c r="J205" s="383"/>
      <c r="K205" s="382" t="s">
        <v>386</v>
      </c>
      <c r="L205" s="383"/>
      <c r="M205" s="17"/>
      <c r="N205" s="31"/>
      <c r="O205" s="374"/>
      <c r="P205" s="259"/>
      <c r="Q205" s="259"/>
      <c r="R205" s="308" t="s">
        <v>66</v>
      </c>
      <c r="S205" s="308"/>
      <c r="T205" s="308"/>
      <c r="U205" s="308"/>
      <c r="V205" s="308"/>
      <c r="W205" s="308"/>
      <c r="X205" s="6"/>
      <c r="Y205" s="6"/>
      <c r="Z205" s="6"/>
      <c r="AD205" s="5"/>
      <c r="AE205" s="5"/>
      <c r="AF205" s="6"/>
      <c r="AG205" s="6"/>
      <c r="AH205" s="6"/>
      <c r="AI205" s="6"/>
      <c r="AJ205" s="6"/>
      <c r="AK205" s="6"/>
      <c r="AL205" s="6"/>
      <c r="AM205" s="6"/>
      <c r="AN205" s="6"/>
      <c r="AO205" s="6"/>
    </row>
    <row r="206" spans="1:41" s="7" customFormat="1" ht="18" customHeight="1" x14ac:dyDescent="0.25">
      <c r="A206" s="14"/>
      <c r="B206" s="380"/>
      <c r="C206" s="380"/>
      <c r="D206" s="380"/>
      <c r="E206" s="380"/>
      <c r="F206" s="380"/>
      <c r="G206" s="156" t="s">
        <v>344</v>
      </c>
      <c r="H206" s="156" t="s">
        <v>385</v>
      </c>
      <c r="I206" s="156" t="s">
        <v>371</v>
      </c>
      <c r="J206" s="219" t="s">
        <v>1201</v>
      </c>
      <c r="K206" s="156" t="s">
        <v>387</v>
      </c>
      <c r="L206" s="219" t="s">
        <v>1201</v>
      </c>
      <c r="M206" s="17"/>
      <c r="N206" s="31"/>
      <c r="O206" s="374"/>
      <c r="P206" s="259"/>
      <c r="Q206" s="259"/>
      <c r="R206" s="308" t="s">
        <v>262</v>
      </c>
      <c r="S206" s="308"/>
      <c r="T206" s="308" t="s">
        <v>67</v>
      </c>
      <c r="U206" s="308"/>
      <c r="V206" s="308" t="s">
        <v>68</v>
      </c>
      <c r="W206" s="308"/>
      <c r="X206" s="6"/>
      <c r="Y206" s="6"/>
      <c r="Z206" s="6"/>
      <c r="AD206" s="5"/>
      <c r="AE206" s="5"/>
      <c r="AF206" s="6"/>
      <c r="AG206" s="6"/>
      <c r="AH206" s="6"/>
      <c r="AI206" s="6"/>
      <c r="AJ206" s="6"/>
      <c r="AK206" s="6"/>
      <c r="AL206" s="6"/>
      <c r="AM206" s="6"/>
      <c r="AN206" s="6"/>
      <c r="AO206" s="6"/>
    </row>
    <row r="207" spans="1:41" s="7" customFormat="1" ht="18" customHeight="1" x14ac:dyDescent="0.25">
      <c r="A207" s="14"/>
      <c r="B207" s="21"/>
      <c r="C207" s="375" t="s">
        <v>796</v>
      </c>
      <c r="D207" s="376"/>
      <c r="E207" s="377"/>
      <c r="F207" s="175"/>
      <c r="G207" s="121"/>
      <c r="H207" s="121"/>
      <c r="I207" s="25"/>
      <c r="J207" s="25"/>
      <c r="K207" s="25"/>
      <c r="L207" s="25"/>
      <c r="M207" s="17"/>
      <c r="N207" s="31"/>
      <c r="O207" s="173"/>
      <c r="P207" s="31"/>
      <c r="Q207" s="31"/>
      <c r="R207" s="378">
        <f>COUNTIF($P208:PJ237,"&gt;=1")</f>
        <v>0</v>
      </c>
      <c r="S207" s="378"/>
      <c r="T207" s="378">
        <f>COUNTIF($P208:$P237,"&gt;=250")</f>
        <v>0</v>
      </c>
      <c r="U207" s="378"/>
      <c r="V207" s="378">
        <f>COUNTIF($P208:$P237,"&gt;=700")</f>
        <v>0</v>
      </c>
      <c r="W207" s="378"/>
      <c r="X207" s="6"/>
      <c r="Y207" s="6"/>
      <c r="Z207" s="6"/>
      <c r="AD207" s="5"/>
      <c r="AE207" s="5"/>
      <c r="AF207" s="6"/>
      <c r="AG207" s="6"/>
      <c r="AH207" s="6"/>
      <c r="AI207" s="6"/>
      <c r="AJ207" s="6"/>
      <c r="AK207" s="6"/>
      <c r="AL207" s="6"/>
      <c r="AM207" s="6"/>
      <c r="AN207" s="6"/>
      <c r="AO207" s="6"/>
    </row>
    <row r="208" spans="1:41" s="7" customFormat="1" ht="27.95" customHeight="1" x14ac:dyDescent="0.25">
      <c r="A208" s="14"/>
      <c r="B208" s="32">
        <v>1</v>
      </c>
      <c r="C208" s="171"/>
      <c r="D208" s="171"/>
      <c r="E208" s="171"/>
      <c r="F208" s="170"/>
      <c r="G208" s="121"/>
      <c r="H208" s="121"/>
      <c r="I208" s="25"/>
      <c r="J208" s="25"/>
      <c r="K208" s="25"/>
      <c r="L208" s="25"/>
      <c r="M208" s="17"/>
      <c r="N208" s="31"/>
      <c r="O208" s="173"/>
      <c r="P208" s="355">
        <f>IF(I208&gt;=J208,I208,J208)</f>
        <v>0</v>
      </c>
      <c r="Q208" s="355"/>
      <c r="R208" s="373"/>
      <c r="S208" s="373"/>
      <c r="T208" s="259"/>
      <c r="U208" s="258"/>
      <c r="V208" s="258"/>
      <c r="W208" s="258"/>
      <c r="X208" s="6"/>
      <c r="Y208" s="6"/>
      <c r="Z208" s="6"/>
      <c r="AD208" s="5"/>
      <c r="AE208" s="5"/>
      <c r="AF208" s="6"/>
      <c r="AG208" s="6"/>
      <c r="AH208" s="6"/>
      <c r="AI208" s="6"/>
      <c r="AJ208" s="6"/>
      <c r="AK208" s="6"/>
      <c r="AL208" s="6"/>
      <c r="AM208" s="6"/>
      <c r="AN208" s="6"/>
      <c r="AO208" s="6"/>
    </row>
    <row r="209" spans="1:41" s="7" customFormat="1" ht="27.95" customHeight="1" x14ac:dyDescent="0.25">
      <c r="A209" s="14"/>
      <c r="B209" s="32">
        <v>2</v>
      </c>
      <c r="C209" s="171"/>
      <c r="D209" s="171"/>
      <c r="E209" s="171"/>
      <c r="F209" s="170"/>
      <c r="G209" s="121"/>
      <c r="H209" s="121"/>
      <c r="I209" s="25"/>
      <c r="J209" s="25"/>
      <c r="K209" s="25"/>
      <c r="L209" s="25"/>
      <c r="M209" s="17"/>
      <c r="N209" s="31"/>
      <c r="O209" s="173"/>
      <c r="P209" s="355">
        <f t="shared" ref="P209:P237" si="36">IF(I209&gt;=J209,I209,J209)</f>
        <v>0</v>
      </c>
      <c r="Q209" s="355"/>
      <c r="R209" s="373"/>
      <c r="S209" s="373"/>
      <c r="T209" s="259"/>
      <c r="U209" s="258"/>
      <c r="V209" s="258"/>
      <c r="W209" s="258"/>
      <c r="X209" s="6"/>
      <c r="Y209" s="6"/>
      <c r="Z209" s="6"/>
      <c r="AD209" s="5"/>
      <c r="AE209" s="5"/>
      <c r="AF209" s="6"/>
      <c r="AG209" s="6"/>
      <c r="AH209" s="6"/>
      <c r="AI209" s="6"/>
      <c r="AJ209" s="6"/>
      <c r="AK209" s="6"/>
      <c r="AL209" s="6"/>
      <c r="AM209" s="6"/>
      <c r="AN209" s="6"/>
      <c r="AO209" s="6"/>
    </row>
    <row r="210" spans="1:41" s="7" customFormat="1" ht="27.95" customHeight="1" x14ac:dyDescent="0.25">
      <c r="A210" s="14"/>
      <c r="B210" s="32">
        <v>3</v>
      </c>
      <c r="C210" s="171"/>
      <c r="D210" s="171"/>
      <c r="E210" s="171"/>
      <c r="F210" s="170"/>
      <c r="G210" s="121"/>
      <c r="H210" s="121"/>
      <c r="I210" s="25"/>
      <c r="J210" s="25"/>
      <c r="K210" s="25"/>
      <c r="L210" s="25"/>
      <c r="M210" s="17"/>
      <c r="N210" s="31"/>
      <c r="O210" s="173"/>
      <c r="P210" s="355">
        <f t="shared" si="36"/>
        <v>0</v>
      </c>
      <c r="Q210" s="355"/>
      <c r="R210" s="373"/>
      <c r="S210" s="373"/>
      <c r="T210" s="259"/>
      <c r="U210" s="258"/>
      <c r="V210" s="258"/>
      <c r="W210" s="258"/>
      <c r="X210" s="6"/>
      <c r="Y210" s="6"/>
      <c r="Z210" s="6"/>
      <c r="AD210" s="5"/>
      <c r="AE210" s="5"/>
      <c r="AF210" s="6"/>
      <c r="AG210" s="6"/>
      <c r="AH210" s="6"/>
      <c r="AI210" s="6"/>
      <c r="AJ210" s="6"/>
      <c r="AK210" s="6"/>
      <c r="AL210" s="6"/>
      <c r="AM210" s="6"/>
      <c r="AN210" s="6"/>
      <c r="AO210" s="6"/>
    </row>
    <row r="211" spans="1:41" s="7" customFormat="1" ht="27.95" customHeight="1" x14ac:dyDescent="0.25">
      <c r="A211" s="14"/>
      <c r="B211" s="32">
        <v>4</v>
      </c>
      <c r="C211" s="171"/>
      <c r="D211" s="171"/>
      <c r="E211" s="171"/>
      <c r="F211" s="170"/>
      <c r="G211" s="121"/>
      <c r="H211" s="121"/>
      <c r="I211" s="25"/>
      <c r="J211" s="25"/>
      <c r="K211" s="25"/>
      <c r="L211" s="25"/>
      <c r="M211" s="17"/>
      <c r="N211" s="31"/>
      <c r="O211" s="173"/>
      <c r="P211" s="355">
        <f t="shared" si="36"/>
        <v>0</v>
      </c>
      <c r="Q211" s="355"/>
      <c r="R211" s="373"/>
      <c r="S211" s="373"/>
      <c r="T211" s="259"/>
      <c r="U211" s="258"/>
      <c r="V211" s="258"/>
      <c r="W211" s="258"/>
      <c r="X211" s="6"/>
      <c r="Y211" s="6"/>
      <c r="Z211" s="6"/>
      <c r="AD211" s="5"/>
      <c r="AE211" s="5"/>
      <c r="AF211" s="6"/>
      <c r="AG211" s="6"/>
      <c r="AH211" s="6"/>
      <c r="AI211" s="6"/>
      <c r="AJ211" s="6"/>
      <c r="AK211" s="6"/>
      <c r="AL211" s="6"/>
      <c r="AM211" s="6"/>
      <c r="AN211" s="6"/>
      <c r="AO211" s="6"/>
    </row>
    <row r="212" spans="1:41" s="7" customFormat="1" ht="27.95" customHeight="1" x14ac:dyDescent="0.25">
      <c r="A212" s="14"/>
      <c r="B212" s="32">
        <v>5</v>
      </c>
      <c r="C212" s="171"/>
      <c r="D212" s="171"/>
      <c r="E212" s="171"/>
      <c r="F212" s="170"/>
      <c r="G212" s="121"/>
      <c r="H212" s="121"/>
      <c r="I212" s="25"/>
      <c r="J212" s="25"/>
      <c r="K212" s="25"/>
      <c r="L212" s="25"/>
      <c r="M212" s="17"/>
      <c r="N212" s="31"/>
      <c r="O212" s="173"/>
      <c r="P212" s="355">
        <f t="shared" si="36"/>
        <v>0</v>
      </c>
      <c r="Q212" s="355"/>
      <c r="R212" s="373"/>
      <c r="S212" s="373"/>
      <c r="T212" s="259"/>
      <c r="U212" s="258"/>
      <c r="V212" s="258"/>
      <c r="W212" s="258"/>
      <c r="X212" s="6"/>
      <c r="Y212" s="6"/>
      <c r="Z212" s="6"/>
      <c r="AD212" s="5"/>
      <c r="AE212" s="5"/>
      <c r="AF212" s="6"/>
      <c r="AG212" s="6"/>
      <c r="AH212" s="6"/>
      <c r="AI212" s="6"/>
      <c r="AJ212" s="6"/>
      <c r="AK212" s="6"/>
      <c r="AL212" s="6"/>
      <c r="AM212" s="6"/>
      <c r="AN212" s="6"/>
      <c r="AO212" s="6"/>
    </row>
    <row r="213" spans="1:41" s="7" customFormat="1" ht="27.95" customHeight="1" x14ac:dyDescent="0.25">
      <c r="A213" s="14"/>
      <c r="B213" s="32">
        <v>6</v>
      </c>
      <c r="C213" s="171"/>
      <c r="D213" s="171"/>
      <c r="E213" s="171"/>
      <c r="F213" s="170"/>
      <c r="G213" s="121"/>
      <c r="H213" s="121"/>
      <c r="I213" s="25"/>
      <c r="J213" s="25"/>
      <c r="K213" s="25"/>
      <c r="L213" s="25"/>
      <c r="M213" s="17"/>
      <c r="N213" s="31"/>
      <c r="O213" s="173"/>
      <c r="P213" s="355">
        <f t="shared" si="36"/>
        <v>0</v>
      </c>
      <c r="Q213" s="355"/>
      <c r="R213" s="373"/>
      <c r="S213" s="373"/>
      <c r="T213" s="259"/>
      <c r="U213" s="258"/>
      <c r="V213" s="258"/>
      <c r="W213" s="258"/>
      <c r="X213" s="6"/>
      <c r="Y213" s="6"/>
      <c r="Z213" s="6"/>
      <c r="AD213" s="5"/>
      <c r="AE213" s="5"/>
      <c r="AF213" s="6"/>
      <c r="AG213" s="6"/>
      <c r="AH213" s="6"/>
      <c r="AI213" s="6"/>
      <c r="AJ213" s="6"/>
      <c r="AK213" s="6"/>
      <c r="AL213" s="6"/>
      <c r="AM213" s="6"/>
      <c r="AN213" s="6"/>
      <c r="AO213" s="6"/>
    </row>
    <row r="214" spans="1:41" s="7" customFormat="1" ht="27.95" customHeight="1" x14ac:dyDescent="0.25">
      <c r="A214" s="14"/>
      <c r="B214" s="32">
        <v>7</v>
      </c>
      <c r="C214" s="171"/>
      <c r="D214" s="171"/>
      <c r="E214" s="171"/>
      <c r="F214" s="170"/>
      <c r="G214" s="121"/>
      <c r="H214" s="121"/>
      <c r="I214" s="25"/>
      <c r="J214" s="25"/>
      <c r="K214" s="25"/>
      <c r="L214" s="25"/>
      <c r="M214" s="17"/>
      <c r="N214" s="31"/>
      <c r="O214" s="173"/>
      <c r="P214" s="355">
        <f t="shared" si="36"/>
        <v>0</v>
      </c>
      <c r="Q214" s="355"/>
      <c r="R214" s="373"/>
      <c r="S214" s="373"/>
      <c r="T214" s="259"/>
      <c r="U214" s="258"/>
      <c r="V214" s="258"/>
      <c r="W214" s="258"/>
      <c r="X214" s="6"/>
      <c r="Y214" s="6"/>
      <c r="Z214" s="6"/>
      <c r="AD214" s="5"/>
      <c r="AE214" s="5"/>
      <c r="AF214" s="6"/>
      <c r="AG214" s="6"/>
      <c r="AH214" s="6"/>
      <c r="AI214" s="6"/>
      <c r="AJ214" s="6"/>
      <c r="AK214" s="6"/>
      <c r="AL214" s="6"/>
      <c r="AM214" s="6"/>
      <c r="AN214" s="6"/>
      <c r="AO214" s="6"/>
    </row>
    <row r="215" spans="1:41" s="7" customFormat="1" ht="27.95" customHeight="1" x14ac:dyDescent="0.25">
      <c r="A215" s="14"/>
      <c r="B215" s="32">
        <v>8</v>
      </c>
      <c r="C215" s="171"/>
      <c r="D215" s="171"/>
      <c r="E215" s="171"/>
      <c r="F215" s="170"/>
      <c r="G215" s="121"/>
      <c r="H215" s="121"/>
      <c r="I215" s="25"/>
      <c r="J215" s="25"/>
      <c r="K215" s="25"/>
      <c r="L215" s="25"/>
      <c r="M215" s="17"/>
      <c r="N215" s="31"/>
      <c r="O215" s="173"/>
      <c r="P215" s="355">
        <f t="shared" si="36"/>
        <v>0</v>
      </c>
      <c r="Q215" s="355"/>
      <c r="R215" s="373"/>
      <c r="S215" s="373"/>
      <c r="T215" s="259"/>
      <c r="U215" s="258"/>
      <c r="V215" s="258"/>
      <c r="W215" s="258"/>
      <c r="X215" s="6"/>
      <c r="Y215" s="6"/>
      <c r="Z215" s="6"/>
      <c r="AD215" s="5"/>
      <c r="AE215" s="5"/>
      <c r="AF215" s="6"/>
      <c r="AG215" s="6"/>
      <c r="AH215" s="6"/>
      <c r="AI215" s="6"/>
      <c r="AJ215" s="6"/>
      <c r="AK215" s="6"/>
      <c r="AL215" s="6"/>
      <c r="AM215" s="6"/>
      <c r="AN215" s="6"/>
      <c r="AO215" s="6"/>
    </row>
    <row r="216" spans="1:41" s="7" customFormat="1" ht="27.95" customHeight="1" x14ac:dyDescent="0.25">
      <c r="A216" s="14"/>
      <c r="B216" s="32">
        <v>9</v>
      </c>
      <c r="C216" s="171"/>
      <c r="D216" s="171"/>
      <c r="E216" s="171"/>
      <c r="F216" s="170"/>
      <c r="G216" s="121"/>
      <c r="H216" s="121"/>
      <c r="I216" s="25"/>
      <c r="J216" s="25"/>
      <c r="K216" s="25"/>
      <c r="L216" s="25"/>
      <c r="M216" s="17"/>
      <c r="N216" s="31"/>
      <c r="O216" s="173"/>
      <c r="P216" s="355">
        <f t="shared" si="36"/>
        <v>0</v>
      </c>
      <c r="Q216" s="355"/>
      <c r="R216" s="373"/>
      <c r="S216" s="373"/>
      <c r="T216" s="259"/>
      <c r="U216" s="258"/>
      <c r="V216" s="258"/>
      <c r="W216" s="258"/>
      <c r="X216" s="6"/>
      <c r="Y216" s="6"/>
      <c r="Z216" s="6"/>
      <c r="AD216" s="5"/>
      <c r="AE216" s="5"/>
      <c r="AF216" s="6"/>
      <c r="AG216" s="6"/>
      <c r="AH216" s="6"/>
      <c r="AI216" s="6"/>
      <c r="AJ216" s="6"/>
      <c r="AK216" s="6"/>
      <c r="AL216" s="6"/>
      <c r="AM216" s="6"/>
      <c r="AN216" s="6"/>
      <c r="AO216" s="6"/>
    </row>
    <row r="217" spans="1:41" s="7" customFormat="1" ht="27.95" customHeight="1" x14ac:dyDescent="0.25">
      <c r="A217" s="14"/>
      <c r="B217" s="32">
        <v>10</v>
      </c>
      <c r="C217" s="171"/>
      <c r="D217" s="171"/>
      <c r="E217" s="171"/>
      <c r="F217" s="170"/>
      <c r="G217" s="121"/>
      <c r="H217" s="121"/>
      <c r="I217" s="25"/>
      <c r="J217" s="25"/>
      <c r="K217" s="25"/>
      <c r="L217" s="25"/>
      <c r="M217" s="17"/>
      <c r="N217" s="31"/>
      <c r="O217" s="173"/>
      <c r="P217" s="355">
        <f t="shared" si="36"/>
        <v>0</v>
      </c>
      <c r="Q217" s="355"/>
      <c r="R217" s="373"/>
      <c r="S217" s="373"/>
      <c r="T217" s="259"/>
      <c r="U217" s="258"/>
      <c r="V217" s="258"/>
      <c r="W217" s="258"/>
      <c r="X217" s="6"/>
      <c r="Y217" s="6"/>
      <c r="Z217" s="6"/>
      <c r="AD217" s="5"/>
      <c r="AE217" s="5"/>
      <c r="AF217" s="6"/>
      <c r="AG217" s="6"/>
      <c r="AH217" s="6"/>
      <c r="AI217" s="6"/>
      <c r="AJ217" s="6"/>
      <c r="AK217" s="6"/>
      <c r="AL217" s="6"/>
      <c r="AM217" s="6"/>
      <c r="AN217" s="6"/>
      <c r="AO217" s="6"/>
    </row>
    <row r="218" spans="1:41" s="7" customFormat="1" ht="27.95" customHeight="1" x14ac:dyDescent="0.25">
      <c r="A218" s="14"/>
      <c r="B218" s="32">
        <v>11</v>
      </c>
      <c r="C218" s="171"/>
      <c r="D218" s="171"/>
      <c r="E218" s="171"/>
      <c r="F218" s="170"/>
      <c r="G218" s="121"/>
      <c r="H218" s="121"/>
      <c r="I218" s="25"/>
      <c r="J218" s="25"/>
      <c r="K218" s="25"/>
      <c r="L218" s="25"/>
      <c r="M218" s="17"/>
      <c r="N218" s="31"/>
      <c r="O218" s="173"/>
      <c r="P218" s="355">
        <f t="shared" si="36"/>
        <v>0</v>
      </c>
      <c r="Q218" s="355"/>
      <c r="R218" s="373"/>
      <c r="S218" s="373"/>
      <c r="T218" s="259"/>
      <c r="U218" s="258"/>
      <c r="V218" s="258"/>
      <c r="W218" s="258"/>
      <c r="X218" s="6"/>
      <c r="Y218" s="6"/>
      <c r="Z218" s="6"/>
      <c r="AD218" s="5"/>
      <c r="AE218" s="5"/>
      <c r="AF218" s="6"/>
      <c r="AG218" s="6"/>
      <c r="AH218" s="6"/>
      <c r="AI218" s="6"/>
      <c r="AJ218" s="6"/>
      <c r="AK218" s="6"/>
      <c r="AL218" s="6"/>
      <c r="AM218" s="6"/>
      <c r="AN218" s="6"/>
      <c r="AO218" s="6"/>
    </row>
    <row r="219" spans="1:41" s="7" customFormat="1" ht="27.95" customHeight="1" x14ac:dyDescent="0.25">
      <c r="A219" s="14"/>
      <c r="B219" s="32">
        <v>12</v>
      </c>
      <c r="C219" s="171"/>
      <c r="D219" s="171"/>
      <c r="E219" s="171"/>
      <c r="F219" s="170"/>
      <c r="G219" s="121"/>
      <c r="H219" s="121"/>
      <c r="I219" s="25"/>
      <c r="J219" s="25"/>
      <c r="K219" s="25"/>
      <c r="L219" s="25"/>
      <c r="M219" s="17"/>
      <c r="N219" s="31"/>
      <c r="O219" s="173"/>
      <c r="P219" s="355">
        <f t="shared" si="36"/>
        <v>0</v>
      </c>
      <c r="Q219" s="355"/>
      <c r="R219" s="373"/>
      <c r="S219" s="373"/>
      <c r="T219" s="259"/>
      <c r="U219" s="258"/>
      <c r="V219" s="258"/>
      <c r="W219" s="258"/>
      <c r="X219" s="6"/>
      <c r="Y219" s="6"/>
      <c r="Z219" s="6"/>
      <c r="AD219" s="5"/>
      <c r="AE219" s="5"/>
      <c r="AF219" s="6"/>
      <c r="AG219" s="6"/>
      <c r="AH219" s="6"/>
      <c r="AI219" s="6"/>
      <c r="AJ219" s="6"/>
      <c r="AK219" s="6"/>
      <c r="AL219" s="6"/>
      <c r="AM219" s="6"/>
      <c r="AN219" s="6"/>
      <c r="AO219" s="6"/>
    </row>
    <row r="220" spans="1:41" s="7" customFormat="1" ht="27.95" customHeight="1" x14ac:dyDescent="0.25">
      <c r="A220" s="14"/>
      <c r="B220" s="32">
        <v>13</v>
      </c>
      <c r="C220" s="171"/>
      <c r="D220" s="171"/>
      <c r="E220" s="171"/>
      <c r="F220" s="170"/>
      <c r="G220" s="121"/>
      <c r="H220" s="121"/>
      <c r="I220" s="25"/>
      <c r="J220" s="25"/>
      <c r="K220" s="25"/>
      <c r="L220" s="25"/>
      <c r="M220" s="17"/>
      <c r="N220" s="31"/>
      <c r="O220" s="173"/>
      <c r="P220" s="355">
        <f t="shared" si="36"/>
        <v>0</v>
      </c>
      <c r="Q220" s="355"/>
      <c r="R220" s="373"/>
      <c r="S220" s="373"/>
      <c r="T220" s="259"/>
      <c r="U220" s="258"/>
      <c r="V220" s="258"/>
      <c r="W220" s="258"/>
      <c r="X220" s="6"/>
      <c r="Y220" s="6"/>
      <c r="Z220" s="6"/>
      <c r="AD220" s="5"/>
      <c r="AE220" s="5"/>
      <c r="AF220" s="6"/>
      <c r="AG220" s="6"/>
      <c r="AH220" s="6"/>
      <c r="AI220" s="6"/>
      <c r="AJ220" s="6"/>
      <c r="AK220" s="6"/>
      <c r="AL220" s="6"/>
      <c r="AM220" s="6"/>
      <c r="AN220" s="6"/>
      <c r="AO220" s="6"/>
    </row>
    <row r="221" spans="1:41" s="7" customFormat="1" ht="27.95" customHeight="1" x14ac:dyDescent="0.25">
      <c r="A221" s="14"/>
      <c r="B221" s="32">
        <v>14</v>
      </c>
      <c r="C221" s="171"/>
      <c r="D221" s="171"/>
      <c r="E221" s="171"/>
      <c r="F221" s="170"/>
      <c r="G221" s="121"/>
      <c r="H221" s="121"/>
      <c r="I221" s="25"/>
      <c r="J221" s="25"/>
      <c r="K221" s="25"/>
      <c r="L221" s="25"/>
      <c r="M221" s="17"/>
      <c r="N221" s="31"/>
      <c r="O221" s="173"/>
      <c r="P221" s="355">
        <f t="shared" si="36"/>
        <v>0</v>
      </c>
      <c r="Q221" s="355"/>
      <c r="R221" s="373"/>
      <c r="S221" s="373"/>
      <c r="T221" s="259"/>
      <c r="U221" s="258"/>
      <c r="V221" s="258"/>
      <c r="W221" s="258"/>
      <c r="X221" s="6"/>
      <c r="Y221" s="6"/>
      <c r="Z221" s="6"/>
      <c r="AD221" s="5"/>
      <c r="AE221" s="5"/>
      <c r="AF221" s="6"/>
      <c r="AG221" s="6"/>
      <c r="AH221" s="6"/>
      <c r="AI221" s="6"/>
      <c r="AJ221" s="6"/>
      <c r="AK221" s="6"/>
      <c r="AL221" s="6"/>
      <c r="AM221" s="6"/>
      <c r="AN221" s="6"/>
      <c r="AO221" s="6"/>
    </row>
    <row r="222" spans="1:41" s="7" customFormat="1" ht="27.95" customHeight="1" x14ac:dyDescent="0.25">
      <c r="A222" s="14"/>
      <c r="B222" s="32">
        <v>15</v>
      </c>
      <c r="C222" s="171"/>
      <c r="D222" s="171"/>
      <c r="E222" s="171"/>
      <c r="F222" s="170"/>
      <c r="G222" s="121"/>
      <c r="H222" s="121"/>
      <c r="I222" s="25"/>
      <c r="J222" s="25"/>
      <c r="K222" s="25"/>
      <c r="L222" s="25"/>
      <c r="M222" s="17"/>
      <c r="N222" s="31"/>
      <c r="O222" s="173"/>
      <c r="P222" s="355">
        <f t="shared" si="36"/>
        <v>0</v>
      </c>
      <c r="Q222" s="355"/>
      <c r="R222" s="373"/>
      <c r="S222" s="373"/>
      <c r="T222" s="259"/>
      <c r="U222" s="258"/>
      <c r="V222" s="258"/>
      <c r="W222" s="258"/>
      <c r="X222" s="6"/>
      <c r="Y222" s="6"/>
      <c r="Z222" s="6"/>
      <c r="AD222" s="5"/>
      <c r="AE222" s="5"/>
      <c r="AF222" s="6"/>
      <c r="AG222" s="6"/>
      <c r="AH222" s="6"/>
      <c r="AI222" s="6"/>
      <c r="AJ222" s="6"/>
      <c r="AK222" s="6"/>
      <c r="AL222" s="6"/>
      <c r="AM222" s="6"/>
      <c r="AN222" s="6"/>
      <c r="AO222" s="6"/>
    </row>
    <row r="223" spans="1:41" s="7" customFormat="1" ht="27.95" customHeight="1" x14ac:dyDescent="0.25">
      <c r="A223" s="14"/>
      <c r="B223" s="32">
        <v>16</v>
      </c>
      <c r="C223" s="171"/>
      <c r="D223" s="171"/>
      <c r="E223" s="171"/>
      <c r="F223" s="170"/>
      <c r="G223" s="121"/>
      <c r="H223" s="121"/>
      <c r="I223" s="25"/>
      <c r="J223" s="25"/>
      <c r="K223" s="25"/>
      <c r="L223" s="25"/>
      <c r="M223" s="17"/>
      <c r="N223" s="31"/>
      <c r="O223" s="173"/>
      <c r="P223" s="355">
        <f t="shared" si="36"/>
        <v>0</v>
      </c>
      <c r="Q223" s="355"/>
      <c r="R223" s="373"/>
      <c r="S223" s="373"/>
      <c r="T223" s="259"/>
      <c r="U223" s="258"/>
      <c r="V223" s="258"/>
      <c r="W223" s="258"/>
      <c r="X223" s="6"/>
      <c r="Y223" s="6"/>
      <c r="Z223" s="6"/>
      <c r="AD223" s="5"/>
      <c r="AE223" s="5"/>
      <c r="AF223" s="6"/>
      <c r="AG223" s="6"/>
      <c r="AH223" s="6"/>
      <c r="AI223" s="6"/>
      <c r="AJ223" s="6"/>
      <c r="AK223" s="6"/>
      <c r="AL223" s="6"/>
      <c r="AM223" s="6"/>
      <c r="AN223" s="6"/>
      <c r="AO223" s="6"/>
    </row>
    <row r="224" spans="1:41" s="7" customFormat="1" ht="27.95" customHeight="1" x14ac:dyDescent="0.25">
      <c r="A224" s="14"/>
      <c r="B224" s="32">
        <v>17</v>
      </c>
      <c r="C224" s="171"/>
      <c r="D224" s="171"/>
      <c r="E224" s="171"/>
      <c r="F224" s="170"/>
      <c r="G224" s="121"/>
      <c r="H224" s="121"/>
      <c r="I224" s="25"/>
      <c r="J224" s="25"/>
      <c r="K224" s="25"/>
      <c r="L224" s="25"/>
      <c r="M224" s="17"/>
      <c r="N224" s="31"/>
      <c r="O224" s="173"/>
      <c r="P224" s="355">
        <f t="shared" si="36"/>
        <v>0</v>
      </c>
      <c r="Q224" s="355"/>
      <c r="R224" s="373"/>
      <c r="S224" s="373"/>
      <c r="T224" s="259"/>
      <c r="U224" s="258"/>
      <c r="V224" s="258"/>
      <c r="W224" s="258"/>
      <c r="X224" s="6"/>
      <c r="Y224" s="6"/>
      <c r="Z224" s="6"/>
      <c r="AD224" s="5"/>
      <c r="AE224" s="5"/>
      <c r="AF224" s="6"/>
      <c r="AG224" s="6"/>
      <c r="AH224" s="6"/>
      <c r="AI224" s="6"/>
      <c r="AJ224" s="6"/>
      <c r="AK224" s="6"/>
      <c r="AL224" s="6"/>
      <c r="AM224" s="6"/>
      <c r="AN224" s="6"/>
      <c r="AO224" s="6"/>
    </row>
    <row r="225" spans="1:41" s="7" customFormat="1" ht="27.95" customHeight="1" x14ac:dyDescent="0.25">
      <c r="A225" s="14"/>
      <c r="B225" s="32">
        <v>18</v>
      </c>
      <c r="C225" s="171"/>
      <c r="D225" s="171"/>
      <c r="E225" s="171"/>
      <c r="F225" s="170"/>
      <c r="G225" s="121"/>
      <c r="H225" s="121"/>
      <c r="I225" s="25"/>
      <c r="J225" s="25"/>
      <c r="K225" s="25"/>
      <c r="L225" s="25"/>
      <c r="M225" s="17"/>
      <c r="N225" s="31"/>
      <c r="O225" s="173"/>
      <c r="P225" s="355">
        <f t="shared" si="36"/>
        <v>0</v>
      </c>
      <c r="Q225" s="355"/>
      <c r="R225" s="373"/>
      <c r="S225" s="373"/>
      <c r="T225" s="259"/>
      <c r="U225" s="258"/>
      <c r="V225" s="258"/>
      <c r="W225" s="258"/>
      <c r="X225" s="6"/>
      <c r="Y225" s="6"/>
      <c r="Z225" s="6"/>
      <c r="AD225" s="5"/>
      <c r="AE225" s="5"/>
      <c r="AF225" s="6"/>
      <c r="AG225" s="6"/>
      <c r="AH225" s="6"/>
      <c r="AI225" s="6"/>
      <c r="AJ225" s="6"/>
      <c r="AK225" s="6"/>
      <c r="AL225" s="6"/>
      <c r="AM225" s="6"/>
      <c r="AN225" s="6"/>
      <c r="AO225" s="6"/>
    </row>
    <row r="226" spans="1:41" s="7" customFormat="1" ht="27.95" customHeight="1" x14ac:dyDescent="0.25">
      <c r="A226" s="14"/>
      <c r="B226" s="32">
        <v>19</v>
      </c>
      <c r="C226" s="171"/>
      <c r="D226" s="171"/>
      <c r="E226" s="171"/>
      <c r="F226" s="170"/>
      <c r="G226" s="121"/>
      <c r="H226" s="121"/>
      <c r="I226" s="25"/>
      <c r="J226" s="25"/>
      <c r="K226" s="25"/>
      <c r="L226" s="25"/>
      <c r="M226" s="17"/>
      <c r="N226" s="31"/>
      <c r="O226" s="173"/>
      <c r="P226" s="355">
        <f t="shared" si="36"/>
        <v>0</v>
      </c>
      <c r="Q226" s="355"/>
      <c r="R226" s="373"/>
      <c r="S226" s="373"/>
      <c r="T226" s="259"/>
      <c r="U226" s="258"/>
      <c r="V226" s="258"/>
      <c r="W226" s="258"/>
      <c r="X226" s="6"/>
      <c r="Y226" s="6"/>
      <c r="Z226" s="6"/>
      <c r="AD226" s="5"/>
      <c r="AE226" s="5"/>
      <c r="AF226" s="6"/>
      <c r="AG226" s="6"/>
      <c r="AH226" s="6"/>
      <c r="AI226" s="6"/>
      <c r="AJ226" s="6"/>
      <c r="AK226" s="6"/>
      <c r="AL226" s="6"/>
      <c r="AM226" s="6"/>
      <c r="AN226" s="6"/>
      <c r="AO226" s="6"/>
    </row>
    <row r="227" spans="1:41" s="7" customFormat="1" ht="27.95" customHeight="1" x14ac:dyDescent="0.25">
      <c r="A227" s="14"/>
      <c r="B227" s="32">
        <v>20</v>
      </c>
      <c r="C227" s="171"/>
      <c r="D227" s="171"/>
      <c r="E227" s="171"/>
      <c r="F227" s="170"/>
      <c r="G227" s="121"/>
      <c r="H227" s="121"/>
      <c r="I227" s="25"/>
      <c r="J227" s="25"/>
      <c r="K227" s="25"/>
      <c r="L227" s="25"/>
      <c r="M227" s="17"/>
      <c r="N227" s="31"/>
      <c r="O227" s="173"/>
      <c r="P227" s="355">
        <f t="shared" si="36"/>
        <v>0</v>
      </c>
      <c r="Q227" s="355"/>
      <c r="R227" s="373"/>
      <c r="S227" s="373"/>
      <c r="T227" s="259"/>
      <c r="U227" s="258"/>
      <c r="V227" s="258"/>
      <c r="W227" s="258"/>
      <c r="X227" s="6"/>
      <c r="Y227" s="6"/>
      <c r="Z227" s="6"/>
      <c r="AD227" s="5"/>
      <c r="AE227" s="5"/>
      <c r="AF227" s="6"/>
      <c r="AG227" s="6"/>
      <c r="AH227" s="6"/>
      <c r="AI227" s="6"/>
      <c r="AJ227" s="6"/>
      <c r="AK227" s="6"/>
      <c r="AL227" s="6"/>
      <c r="AM227" s="6"/>
      <c r="AN227" s="6"/>
      <c r="AO227" s="6"/>
    </row>
    <row r="228" spans="1:41" s="7" customFormat="1" ht="27.95" customHeight="1" x14ac:dyDescent="0.25">
      <c r="A228" s="14"/>
      <c r="B228" s="32">
        <v>21</v>
      </c>
      <c r="C228" s="171"/>
      <c r="D228" s="171"/>
      <c r="E228" s="171"/>
      <c r="F228" s="170"/>
      <c r="G228" s="121"/>
      <c r="H228" s="121"/>
      <c r="I228" s="25"/>
      <c r="J228" s="25"/>
      <c r="K228" s="25"/>
      <c r="L228" s="25"/>
      <c r="M228" s="17"/>
      <c r="N228" s="31"/>
      <c r="O228" s="173"/>
      <c r="P228" s="355">
        <f t="shared" si="36"/>
        <v>0</v>
      </c>
      <c r="Q228" s="355"/>
      <c r="R228" s="373"/>
      <c r="S228" s="373"/>
      <c r="T228" s="259"/>
      <c r="U228" s="258"/>
      <c r="V228" s="258"/>
      <c r="W228" s="258"/>
      <c r="X228" s="6"/>
      <c r="Y228" s="6"/>
      <c r="Z228" s="6"/>
      <c r="AD228" s="5"/>
      <c r="AE228" s="5"/>
      <c r="AF228" s="6"/>
      <c r="AG228" s="6"/>
      <c r="AH228" s="6"/>
      <c r="AI228" s="6"/>
      <c r="AJ228" s="6"/>
      <c r="AK228" s="6"/>
      <c r="AL228" s="6"/>
      <c r="AM228" s="6"/>
      <c r="AN228" s="6"/>
      <c r="AO228" s="6"/>
    </row>
    <row r="229" spans="1:41" s="7" customFormat="1" ht="27.95" customHeight="1" x14ac:dyDescent="0.25">
      <c r="A229" s="14"/>
      <c r="B229" s="32">
        <v>22</v>
      </c>
      <c r="C229" s="171"/>
      <c r="D229" s="171"/>
      <c r="E229" s="171"/>
      <c r="F229" s="170"/>
      <c r="G229" s="121"/>
      <c r="H229" s="121"/>
      <c r="I229" s="25"/>
      <c r="J229" s="25"/>
      <c r="K229" s="25"/>
      <c r="L229" s="25"/>
      <c r="M229" s="17"/>
      <c r="N229" s="31"/>
      <c r="O229" s="173"/>
      <c r="P229" s="355">
        <f t="shared" si="36"/>
        <v>0</v>
      </c>
      <c r="Q229" s="355"/>
      <c r="R229" s="373"/>
      <c r="S229" s="373"/>
      <c r="T229" s="259"/>
      <c r="U229" s="258"/>
      <c r="V229" s="258"/>
      <c r="W229" s="258"/>
      <c r="X229" s="6"/>
      <c r="Y229" s="6"/>
      <c r="Z229" s="6"/>
      <c r="AD229" s="5"/>
      <c r="AE229" s="5"/>
      <c r="AF229" s="6"/>
      <c r="AG229" s="6"/>
      <c r="AH229" s="6"/>
      <c r="AI229" s="6"/>
      <c r="AJ229" s="6"/>
      <c r="AK229" s="6"/>
      <c r="AL229" s="6"/>
      <c r="AM229" s="6"/>
      <c r="AN229" s="6"/>
      <c r="AO229" s="6"/>
    </row>
    <row r="230" spans="1:41" s="7" customFormat="1" ht="27.95" customHeight="1" x14ac:dyDescent="0.25">
      <c r="A230" s="14"/>
      <c r="B230" s="32">
        <v>23</v>
      </c>
      <c r="C230" s="171"/>
      <c r="D230" s="171"/>
      <c r="E230" s="171"/>
      <c r="F230" s="170"/>
      <c r="G230" s="121"/>
      <c r="H230" s="121"/>
      <c r="I230" s="25"/>
      <c r="J230" s="25"/>
      <c r="K230" s="25"/>
      <c r="L230" s="25"/>
      <c r="M230" s="17"/>
      <c r="N230" s="31"/>
      <c r="O230" s="173"/>
      <c r="P230" s="355">
        <f t="shared" si="36"/>
        <v>0</v>
      </c>
      <c r="Q230" s="355"/>
      <c r="R230" s="373"/>
      <c r="S230" s="373"/>
      <c r="T230" s="259"/>
      <c r="U230" s="258"/>
      <c r="V230" s="258"/>
      <c r="W230" s="258"/>
      <c r="X230" s="6"/>
      <c r="Y230" s="6"/>
      <c r="Z230" s="6"/>
      <c r="AD230" s="5"/>
      <c r="AE230" s="5"/>
      <c r="AF230" s="6"/>
      <c r="AG230" s="6"/>
      <c r="AH230" s="6"/>
      <c r="AI230" s="6"/>
      <c r="AJ230" s="6"/>
      <c r="AK230" s="6"/>
      <c r="AL230" s="6"/>
      <c r="AM230" s="6"/>
      <c r="AN230" s="6"/>
      <c r="AO230" s="6"/>
    </row>
    <row r="231" spans="1:41" s="7" customFormat="1" ht="27.95" customHeight="1" x14ac:dyDescent="0.25">
      <c r="A231" s="14"/>
      <c r="B231" s="32">
        <v>24</v>
      </c>
      <c r="C231" s="171"/>
      <c r="D231" s="171"/>
      <c r="E231" s="171"/>
      <c r="F231" s="170"/>
      <c r="G231" s="121"/>
      <c r="H231" s="121"/>
      <c r="I231" s="25"/>
      <c r="J231" s="25"/>
      <c r="K231" s="25"/>
      <c r="L231" s="25"/>
      <c r="M231" s="17"/>
      <c r="N231" s="31"/>
      <c r="O231" s="173"/>
      <c r="P231" s="355">
        <f t="shared" si="36"/>
        <v>0</v>
      </c>
      <c r="Q231" s="355"/>
      <c r="R231" s="373"/>
      <c r="S231" s="373"/>
      <c r="T231" s="259"/>
      <c r="U231" s="258"/>
      <c r="V231" s="258"/>
      <c r="W231" s="258"/>
      <c r="X231" s="6"/>
      <c r="Y231" s="6"/>
      <c r="Z231" s="6"/>
      <c r="AD231" s="5"/>
      <c r="AE231" s="5"/>
      <c r="AF231" s="6"/>
      <c r="AG231" s="6"/>
      <c r="AH231" s="6"/>
      <c r="AI231" s="6"/>
      <c r="AJ231" s="6"/>
      <c r="AK231" s="6"/>
      <c r="AL231" s="6"/>
      <c r="AM231" s="6"/>
      <c r="AN231" s="6"/>
      <c r="AO231" s="6"/>
    </row>
    <row r="232" spans="1:41" s="7" customFormat="1" ht="27.95" customHeight="1" x14ac:dyDescent="0.25">
      <c r="A232" s="14"/>
      <c r="B232" s="32">
        <v>25</v>
      </c>
      <c r="C232" s="171"/>
      <c r="D232" s="171"/>
      <c r="E232" s="171"/>
      <c r="F232" s="170"/>
      <c r="G232" s="121"/>
      <c r="H232" s="121"/>
      <c r="I232" s="25"/>
      <c r="J232" s="25"/>
      <c r="K232" s="25"/>
      <c r="L232" s="25"/>
      <c r="M232" s="17"/>
      <c r="N232" s="31"/>
      <c r="O232" s="173"/>
      <c r="P232" s="355">
        <f t="shared" si="36"/>
        <v>0</v>
      </c>
      <c r="Q232" s="355"/>
      <c r="R232" s="373"/>
      <c r="S232" s="373"/>
      <c r="T232" s="259"/>
      <c r="U232" s="258"/>
      <c r="V232" s="258"/>
      <c r="W232" s="258"/>
      <c r="X232" s="6"/>
      <c r="Y232" s="6"/>
      <c r="Z232" s="6"/>
      <c r="AD232" s="5"/>
      <c r="AE232" s="5"/>
      <c r="AF232" s="6"/>
      <c r="AG232" s="6"/>
      <c r="AH232" s="6"/>
      <c r="AI232" s="6"/>
      <c r="AJ232" s="6"/>
      <c r="AK232" s="6"/>
      <c r="AL232" s="6"/>
      <c r="AM232" s="6"/>
      <c r="AN232" s="6"/>
      <c r="AO232" s="6"/>
    </row>
    <row r="233" spans="1:41" s="7" customFormat="1" ht="27.95" customHeight="1" x14ac:dyDescent="0.25">
      <c r="A233" s="14"/>
      <c r="B233" s="32">
        <v>26</v>
      </c>
      <c r="C233" s="171"/>
      <c r="D233" s="171"/>
      <c r="E233" s="171"/>
      <c r="F233" s="170"/>
      <c r="G233" s="121"/>
      <c r="H233" s="121"/>
      <c r="I233" s="25"/>
      <c r="J233" s="25"/>
      <c r="K233" s="25"/>
      <c r="L233" s="25"/>
      <c r="M233" s="17"/>
      <c r="N233" s="31"/>
      <c r="O233" s="173"/>
      <c r="P233" s="355">
        <f t="shared" si="36"/>
        <v>0</v>
      </c>
      <c r="Q233" s="355"/>
      <c r="R233" s="373"/>
      <c r="S233" s="373"/>
      <c r="T233" s="259"/>
      <c r="U233" s="258"/>
      <c r="V233" s="258"/>
      <c r="W233" s="258"/>
      <c r="X233" s="6"/>
      <c r="Y233" s="6"/>
      <c r="Z233" s="6"/>
      <c r="AD233" s="5"/>
      <c r="AE233" s="5"/>
      <c r="AF233" s="6"/>
      <c r="AG233" s="6"/>
      <c r="AH233" s="6"/>
      <c r="AI233" s="6"/>
      <c r="AJ233" s="6"/>
      <c r="AK233" s="6"/>
      <c r="AL233" s="6"/>
      <c r="AM233" s="6"/>
      <c r="AN233" s="6"/>
      <c r="AO233" s="6"/>
    </row>
    <row r="234" spans="1:41" s="7" customFormat="1" ht="27.95" customHeight="1" x14ac:dyDescent="0.25">
      <c r="A234" s="14"/>
      <c r="B234" s="32">
        <v>27</v>
      </c>
      <c r="C234" s="171"/>
      <c r="D234" s="171"/>
      <c r="E234" s="171"/>
      <c r="F234" s="170"/>
      <c r="G234" s="121"/>
      <c r="H234" s="121"/>
      <c r="I234" s="25"/>
      <c r="J234" s="25"/>
      <c r="K234" s="25"/>
      <c r="L234" s="25"/>
      <c r="M234" s="17"/>
      <c r="N234" s="31"/>
      <c r="O234" s="173"/>
      <c r="P234" s="355">
        <f t="shared" si="36"/>
        <v>0</v>
      </c>
      <c r="Q234" s="355"/>
      <c r="R234" s="373"/>
      <c r="S234" s="373"/>
      <c r="T234" s="259"/>
      <c r="U234" s="258"/>
      <c r="V234" s="258"/>
      <c r="W234" s="258"/>
      <c r="X234" s="6"/>
      <c r="Y234" s="6"/>
      <c r="Z234" s="6"/>
      <c r="AD234" s="5"/>
      <c r="AE234" s="5"/>
      <c r="AF234" s="6"/>
      <c r="AG234" s="6"/>
      <c r="AH234" s="6"/>
      <c r="AI234" s="6"/>
      <c r="AJ234" s="6"/>
      <c r="AK234" s="6"/>
      <c r="AL234" s="6"/>
      <c r="AM234" s="6"/>
      <c r="AN234" s="6"/>
      <c r="AO234" s="6"/>
    </row>
    <row r="235" spans="1:41" s="7" customFormat="1" ht="27.95" customHeight="1" x14ac:dyDescent="0.25">
      <c r="A235" s="14"/>
      <c r="B235" s="32">
        <v>28</v>
      </c>
      <c r="C235" s="171"/>
      <c r="D235" s="171"/>
      <c r="E235" s="171"/>
      <c r="F235" s="170"/>
      <c r="G235" s="121"/>
      <c r="H235" s="121"/>
      <c r="I235" s="25"/>
      <c r="J235" s="25"/>
      <c r="K235" s="25"/>
      <c r="L235" s="25"/>
      <c r="M235" s="17"/>
      <c r="N235" s="31"/>
      <c r="O235" s="173"/>
      <c r="P235" s="355">
        <f t="shared" si="36"/>
        <v>0</v>
      </c>
      <c r="Q235" s="355"/>
      <c r="R235" s="373"/>
      <c r="S235" s="373"/>
      <c r="T235" s="259"/>
      <c r="U235" s="258"/>
      <c r="V235" s="258"/>
      <c r="W235" s="258"/>
      <c r="X235" s="6"/>
      <c r="Y235" s="6"/>
      <c r="Z235" s="6"/>
      <c r="AD235" s="5"/>
      <c r="AE235" s="5"/>
      <c r="AF235" s="6"/>
      <c r="AG235" s="6"/>
      <c r="AH235" s="6"/>
      <c r="AI235" s="6"/>
      <c r="AJ235" s="6"/>
      <c r="AK235" s="6"/>
      <c r="AL235" s="6"/>
      <c r="AM235" s="6"/>
      <c r="AN235" s="6"/>
      <c r="AO235" s="6"/>
    </row>
    <row r="236" spans="1:41" s="7" customFormat="1" ht="27.95" customHeight="1" x14ac:dyDescent="0.25">
      <c r="A236" s="14"/>
      <c r="B236" s="32">
        <v>29</v>
      </c>
      <c r="C236" s="171"/>
      <c r="D236" s="171"/>
      <c r="E236" s="171"/>
      <c r="F236" s="170"/>
      <c r="G236" s="121"/>
      <c r="H236" s="121"/>
      <c r="I236" s="25"/>
      <c r="J236" s="25"/>
      <c r="K236" s="25"/>
      <c r="L236" s="25"/>
      <c r="M236" s="17"/>
      <c r="N236" s="31"/>
      <c r="O236" s="173"/>
      <c r="P236" s="355">
        <f t="shared" si="36"/>
        <v>0</v>
      </c>
      <c r="Q236" s="355"/>
      <c r="R236" s="373"/>
      <c r="S236" s="373"/>
      <c r="T236" s="259"/>
      <c r="U236" s="258"/>
      <c r="V236" s="258"/>
      <c r="W236" s="258"/>
      <c r="X236" s="6"/>
      <c r="Y236" s="6"/>
      <c r="Z236" s="6"/>
      <c r="AD236" s="5"/>
      <c r="AE236" s="5"/>
      <c r="AF236" s="6"/>
      <c r="AG236" s="6"/>
      <c r="AH236" s="6"/>
      <c r="AI236" s="6"/>
      <c r="AJ236" s="6"/>
      <c r="AK236" s="6"/>
      <c r="AL236" s="6"/>
      <c r="AM236" s="6"/>
      <c r="AN236" s="6"/>
      <c r="AO236" s="6"/>
    </row>
    <row r="237" spans="1:41" s="7" customFormat="1" ht="27.95" customHeight="1" x14ac:dyDescent="0.25">
      <c r="A237" s="14"/>
      <c r="B237" s="32">
        <v>30</v>
      </c>
      <c r="C237" s="171"/>
      <c r="D237" s="171"/>
      <c r="E237" s="171"/>
      <c r="F237" s="170"/>
      <c r="G237" s="121"/>
      <c r="H237" s="121"/>
      <c r="I237" s="25"/>
      <c r="J237" s="25"/>
      <c r="K237" s="25"/>
      <c r="L237" s="25"/>
      <c r="M237" s="17"/>
      <c r="N237" s="31"/>
      <c r="O237" s="173"/>
      <c r="P237" s="355">
        <f t="shared" si="36"/>
        <v>0</v>
      </c>
      <c r="Q237" s="355"/>
      <c r="R237" s="373"/>
      <c r="S237" s="373"/>
      <c r="T237" s="259"/>
      <c r="U237" s="258"/>
      <c r="V237" s="258"/>
      <c r="W237" s="258"/>
      <c r="X237" s="6"/>
      <c r="Y237" s="6"/>
      <c r="Z237" s="6"/>
      <c r="AD237" s="5"/>
      <c r="AE237" s="5"/>
      <c r="AF237" s="6"/>
      <c r="AG237" s="6"/>
      <c r="AH237" s="6"/>
      <c r="AI237" s="6"/>
      <c r="AJ237" s="6"/>
      <c r="AK237" s="6"/>
      <c r="AL237" s="6"/>
      <c r="AM237" s="6"/>
      <c r="AN237" s="6"/>
      <c r="AO237" s="6"/>
    </row>
    <row r="238" spans="1:41" s="7" customFormat="1" ht="18" customHeight="1" x14ac:dyDescent="0.25">
      <c r="A238" s="14"/>
      <c r="B238" s="22"/>
      <c r="C238" s="84"/>
      <c r="D238" s="84"/>
      <c r="E238" s="84"/>
      <c r="F238" s="32">
        <f>COUNTIF(F208:F237,"oui")</f>
        <v>0</v>
      </c>
      <c r="G238" s="365" t="s">
        <v>60</v>
      </c>
      <c r="H238" s="366"/>
      <c r="I238" s="153">
        <f>SUM(I207:I237)</f>
        <v>0</v>
      </c>
      <c r="J238" s="153">
        <f t="shared" ref="J238:L238" si="37">SUM(J207:J237)</f>
        <v>0</v>
      </c>
      <c r="K238" s="153">
        <f t="shared" si="37"/>
        <v>0</v>
      </c>
      <c r="L238" s="153">
        <f t="shared" si="37"/>
        <v>0</v>
      </c>
      <c r="M238" s="17"/>
      <c r="N238" s="31"/>
      <c r="O238" s="141"/>
      <c r="P238" s="373"/>
      <c r="Q238" s="374"/>
      <c r="R238" s="373"/>
      <c r="S238" s="374"/>
      <c r="U238" s="6"/>
      <c r="V238" s="6"/>
      <c r="W238" s="6"/>
      <c r="X238" s="6"/>
      <c r="Y238" s="6"/>
      <c r="Z238" s="6"/>
      <c r="AD238" s="5"/>
      <c r="AE238" s="5"/>
      <c r="AF238" s="6"/>
      <c r="AG238" s="6"/>
      <c r="AH238" s="6"/>
      <c r="AI238" s="6"/>
      <c r="AJ238" s="6"/>
      <c r="AK238" s="6"/>
      <c r="AL238" s="6"/>
      <c r="AM238" s="6"/>
      <c r="AN238" s="6"/>
      <c r="AO238" s="6"/>
    </row>
    <row r="239" spans="1:41" s="7" customFormat="1" ht="9.9499999999999993" customHeight="1" x14ac:dyDescent="0.25">
      <c r="A239" s="14"/>
      <c r="B239" s="16"/>
      <c r="C239" s="84"/>
      <c r="D239" s="84"/>
      <c r="E239" s="84"/>
      <c r="F239" s="84"/>
      <c r="G239" s="85"/>
      <c r="H239" s="85"/>
      <c r="I239" s="85"/>
      <c r="J239" s="85"/>
      <c r="K239" s="85"/>
      <c r="L239" s="85"/>
      <c r="M239" s="17"/>
      <c r="N239" s="31"/>
      <c r="O239" s="27"/>
      <c r="P239" s="27"/>
      <c r="Q239" s="27"/>
      <c r="R239" s="27"/>
      <c r="S239" s="27"/>
      <c r="U239" s="6"/>
      <c r="V239" s="6"/>
      <c r="W239" s="6"/>
      <c r="X239" s="6"/>
      <c r="Y239" s="6"/>
      <c r="Z239" s="6"/>
      <c r="AD239" s="5"/>
      <c r="AE239" s="5"/>
      <c r="AF239" s="6"/>
      <c r="AG239" s="6"/>
      <c r="AH239" s="6"/>
      <c r="AI239" s="6"/>
      <c r="AJ239" s="6"/>
      <c r="AK239" s="6"/>
      <c r="AL239" s="6"/>
      <c r="AM239" s="6"/>
      <c r="AN239" s="6"/>
      <c r="AO239" s="6"/>
    </row>
    <row r="240" spans="1:41" s="7" customFormat="1" ht="18" customHeight="1" x14ac:dyDescent="0.25">
      <c r="A240" s="14"/>
      <c r="B240" s="16"/>
      <c r="C240" s="15" t="s">
        <v>784</v>
      </c>
      <c r="D240" s="15"/>
      <c r="E240" s="15"/>
      <c r="F240" s="15"/>
      <c r="G240" s="85"/>
      <c r="H240" s="85"/>
      <c r="I240" s="85"/>
      <c r="J240" s="85"/>
      <c r="K240" s="85"/>
      <c r="L240" s="85"/>
      <c r="M240" s="17"/>
      <c r="N240" s="31"/>
      <c r="O240" s="27"/>
      <c r="P240" s="27"/>
      <c r="Q240" s="27"/>
      <c r="R240" s="27"/>
      <c r="S240" s="27"/>
      <c r="U240" s="6"/>
      <c r="V240" s="6"/>
      <c r="W240" s="6"/>
      <c r="X240" s="6"/>
      <c r="Y240" s="6"/>
      <c r="Z240" s="6"/>
      <c r="AD240" s="5"/>
      <c r="AE240" s="5"/>
      <c r="AF240" s="6"/>
      <c r="AG240" s="6"/>
      <c r="AH240" s="6"/>
      <c r="AI240" s="6"/>
      <c r="AJ240" s="6"/>
      <c r="AK240" s="6"/>
      <c r="AL240" s="6"/>
      <c r="AM240" s="6"/>
      <c r="AN240" s="6"/>
      <c r="AO240" s="6"/>
    </row>
    <row r="241" spans="1:41" s="7" customFormat="1" ht="18" customHeight="1" x14ac:dyDescent="0.25">
      <c r="A241" s="14"/>
      <c r="B241" s="16"/>
      <c r="C241" s="84" t="s">
        <v>360</v>
      </c>
      <c r="D241" s="84"/>
      <c r="E241" s="367"/>
      <c r="F241" s="368"/>
      <c r="G241" s="368"/>
      <c r="H241" s="368"/>
      <c r="I241" s="368"/>
      <c r="J241" s="368"/>
      <c r="K241" s="368"/>
      <c r="L241" s="369"/>
      <c r="M241" s="17"/>
      <c r="N241" s="31"/>
      <c r="O241" s="27"/>
      <c r="P241" s="27"/>
      <c r="Q241" s="27"/>
      <c r="R241" s="27"/>
      <c r="S241" s="27"/>
      <c r="U241" s="6"/>
      <c r="V241" s="6"/>
      <c r="W241" s="6"/>
      <c r="X241" s="6"/>
      <c r="Y241" s="6"/>
      <c r="Z241" s="6"/>
      <c r="AD241" s="5"/>
      <c r="AE241" s="5"/>
      <c r="AF241" s="6"/>
      <c r="AG241" s="6"/>
      <c r="AH241" s="6"/>
      <c r="AI241" s="6"/>
      <c r="AJ241" s="6"/>
      <c r="AK241" s="6"/>
      <c r="AL241" s="6"/>
      <c r="AM241" s="6"/>
      <c r="AN241" s="6"/>
      <c r="AO241" s="6"/>
    </row>
    <row r="242" spans="1:41" s="7" customFormat="1" ht="18" customHeight="1" x14ac:dyDescent="0.25">
      <c r="A242" s="14"/>
      <c r="B242" s="16"/>
      <c r="C242" s="84" t="s">
        <v>393</v>
      </c>
      <c r="D242" s="84"/>
      <c r="E242" s="367"/>
      <c r="F242" s="368"/>
      <c r="G242" s="368"/>
      <c r="H242" s="368"/>
      <c r="I242" s="368"/>
      <c r="J242" s="368"/>
      <c r="K242" s="368"/>
      <c r="L242" s="369"/>
      <c r="M242" s="17"/>
      <c r="N242" s="31"/>
      <c r="O242" s="27"/>
      <c r="P242" s="27"/>
      <c r="Q242" s="27"/>
      <c r="R242" s="27"/>
      <c r="S242" s="27"/>
      <c r="U242" s="6"/>
      <c r="V242" s="6"/>
      <c r="W242" s="6"/>
      <c r="X242" s="6"/>
      <c r="Y242" s="6"/>
      <c r="Z242" s="6"/>
      <c r="AD242" s="5"/>
      <c r="AE242" s="5"/>
      <c r="AF242" s="6"/>
      <c r="AG242" s="6"/>
      <c r="AH242" s="6"/>
      <c r="AI242" s="6"/>
      <c r="AJ242" s="6"/>
      <c r="AK242" s="6"/>
      <c r="AL242" s="6"/>
      <c r="AM242" s="6"/>
      <c r="AN242" s="6"/>
      <c r="AO242" s="6"/>
    </row>
    <row r="243" spans="1:41" s="7" customFormat="1" ht="18" customHeight="1" x14ac:dyDescent="0.25">
      <c r="A243" s="14"/>
      <c r="B243" s="16"/>
      <c r="C243" s="84" t="s">
        <v>336</v>
      </c>
      <c r="D243" s="84"/>
      <c r="E243" s="367"/>
      <c r="F243" s="368"/>
      <c r="G243" s="368"/>
      <c r="H243" s="368"/>
      <c r="I243" s="368"/>
      <c r="J243" s="368"/>
      <c r="K243" s="368"/>
      <c r="L243" s="369"/>
      <c r="M243" s="17"/>
      <c r="N243" s="31"/>
      <c r="O243" s="27"/>
      <c r="P243" s="27"/>
      <c r="Q243" s="27"/>
      <c r="R243" s="27"/>
      <c r="S243" s="27"/>
      <c r="U243" s="6"/>
      <c r="V243" s="6"/>
      <c r="W243" s="6"/>
      <c r="X243" s="6"/>
      <c r="Y243" s="6"/>
      <c r="Z243" s="6"/>
      <c r="AD243" s="5"/>
      <c r="AE243" s="5"/>
      <c r="AF243" s="6"/>
      <c r="AG243" s="6"/>
      <c r="AH243" s="6"/>
      <c r="AI243" s="6"/>
      <c r="AJ243" s="6"/>
      <c r="AK243" s="6"/>
      <c r="AL243" s="6"/>
      <c r="AM243" s="6"/>
      <c r="AN243" s="6"/>
      <c r="AO243" s="6"/>
    </row>
    <row r="244" spans="1:41" s="7" customFormat="1" ht="18" customHeight="1" x14ac:dyDescent="0.25">
      <c r="A244" s="14"/>
      <c r="B244" s="16"/>
      <c r="C244" s="84" t="s">
        <v>9</v>
      </c>
      <c r="D244" s="84"/>
      <c r="E244" s="367"/>
      <c r="F244" s="368"/>
      <c r="G244" s="368"/>
      <c r="H244" s="368"/>
      <c r="I244" s="368"/>
      <c r="J244" s="368"/>
      <c r="K244" s="368"/>
      <c r="L244" s="369"/>
      <c r="M244" s="17"/>
      <c r="N244" s="31"/>
      <c r="O244" s="27"/>
      <c r="P244" s="27"/>
      <c r="Q244" s="27"/>
      <c r="R244" s="27"/>
      <c r="S244" s="27"/>
      <c r="U244" s="6"/>
      <c r="V244" s="6"/>
      <c r="W244" s="6"/>
      <c r="X244" s="6"/>
      <c r="Y244" s="6"/>
      <c r="Z244" s="6"/>
      <c r="AD244" s="5"/>
      <c r="AE244" s="5"/>
      <c r="AF244" s="6"/>
      <c r="AG244" s="6"/>
      <c r="AH244" s="6"/>
      <c r="AI244" s="6"/>
      <c r="AJ244" s="6"/>
      <c r="AK244" s="6"/>
      <c r="AL244" s="6"/>
      <c r="AM244" s="6"/>
      <c r="AN244" s="6"/>
      <c r="AO244" s="6"/>
    </row>
    <row r="245" spans="1:41" s="7" customFormat="1" ht="18" customHeight="1" x14ac:dyDescent="0.25">
      <c r="A245" s="19"/>
      <c r="B245" s="20"/>
      <c r="C245" s="20"/>
      <c r="D245" s="20"/>
      <c r="E245" s="20"/>
      <c r="F245" s="20"/>
      <c r="G245" s="20"/>
      <c r="H245" s="20"/>
      <c r="I245" s="20"/>
      <c r="J245" s="20"/>
      <c r="K245" s="20"/>
      <c r="L245" s="20"/>
      <c r="M245" s="21"/>
      <c r="N245" s="31"/>
      <c r="O245" s="27"/>
      <c r="P245" s="27"/>
      <c r="Q245" s="27"/>
      <c r="R245" s="27"/>
      <c r="S245" s="27"/>
      <c r="U245" s="6"/>
      <c r="V245" s="6"/>
      <c r="W245" s="6"/>
      <c r="X245" s="6"/>
      <c r="Y245" s="6"/>
      <c r="Z245" s="6"/>
      <c r="AD245" s="5"/>
      <c r="AE245" s="5"/>
      <c r="AF245" s="6"/>
      <c r="AG245" s="6"/>
      <c r="AH245" s="6"/>
      <c r="AI245" s="6"/>
      <c r="AJ245" s="6"/>
      <c r="AK245" s="6"/>
      <c r="AL245" s="6"/>
      <c r="AM245" s="6"/>
      <c r="AN245" s="6"/>
      <c r="AO245" s="6"/>
    </row>
    <row r="246" spans="1:41" ht="18" customHeight="1" x14ac:dyDescent="0.25">
      <c r="O246" s="27" t="s">
        <v>43</v>
      </c>
    </row>
    <row r="247" spans="1:41" ht="9.9499999999999993" customHeight="1" x14ac:dyDescent="0.25"/>
    <row r="248" spans="1:41" ht="18" customHeight="1" x14ac:dyDescent="0.25">
      <c r="O248" s="340" t="s">
        <v>62</v>
      </c>
      <c r="P248" s="386"/>
      <c r="Q248" s="386"/>
      <c r="R248" s="341"/>
      <c r="S248" s="340" t="s">
        <v>69</v>
      </c>
      <c r="T248" s="386"/>
      <c r="U248" s="386"/>
      <c r="V248" s="341"/>
      <c r="W248" s="340" t="s">
        <v>63</v>
      </c>
      <c r="X248" s="386"/>
      <c r="Y248" s="386"/>
      <c r="Z248" s="341"/>
      <c r="AA248" s="340" t="s">
        <v>64</v>
      </c>
      <c r="AB248" s="386"/>
      <c r="AC248" s="386"/>
      <c r="AD248" s="341"/>
      <c r="AE248" s="340" t="s">
        <v>61</v>
      </c>
      <c r="AF248" s="341"/>
      <c r="AG248" s="340" t="s">
        <v>65</v>
      </c>
      <c r="AH248" s="386"/>
      <c r="AI248" s="386"/>
      <c r="AJ248" s="341"/>
      <c r="AK248" s="337" t="s">
        <v>47</v>
      </c>
      <c r="AL248" s="339"/>
      <c r="AN248" s="337" t="s">
        <v>46</v>
      </c>
      <c r="AO248" s="339"/>
    </row>
    <row r="249" spans="1:41" ht="18" customHeight="1" x14ac:dyDescent="0.25">
      <c r="O249" s="340" t="s">
        <v>6</v>
      </c>
      <c r="P249" s="341"/>
      <c r="Q249" s="340" t="s">
        <v>5</v>
      </c>
      <c r="R249" s="341"/>
      <c r="S249" s="337" t="s">
        <v>6</v>
      </c>
      <c r="T249" s="339"/>
      <c r="U249" s="340" t="s">
        <v>5</v>
      </c>
      <c r="V249" s="341"/>
      <c r="W249" s="340" t="s">
        <v>6</v>
      </c>
      <c r="X249" s="341"/>
      <c r="Y249" s="337" t="s">
        <v>5</v>
      </c>
      <c r="Z249" s="339"/>
      <c r="AA249" s="340" t="s">
        <v>6</v>
      </c>
      <c r="AB249" s="341"/>
      <c r="AC249" s="340" t="s">
        <v>5</v>
      </c>
      <c r="AD249" s="341"/>
      <c r="AE249" s="159" t="s">
        <v>6</v>
      </c>
      <c r="AF249" s="159" t="s">
        <v>5</v>
      </c>
      <c r="AG249" s="340" t="s">
        <v>6</v>
      </c>
      <c r="AH249" s="341"/>
      <c r="AI249" s="340" t="s">
        <v>5</v>
      </c>
      <c r="AJ249" s="341"/>
      <c r="AK249" s="159" t="s">
        <v>5</v>
      </c>
      <c r="AL249" s="159">
        <v>24</v>
      </c>
      <c r="AN249" s="159" t="s">
        <v>5</v>
      </c>
      <c r="AO249" s="159">
        <v>32</v>
      </c>
    </row>
    <row r="250" spans="1:41" ht="18" customHeight="1" x14ac:dyDescent="0.25">
      <c r="O250" s="356">
        <v>5000</v>
      </c>
      <c r="P250" s="357"/>
      <c r="Q250" s="356">
        <v>30000</v>
      </c>
      <c r="R250" s="357"/>
      <c r="S250" s="356">
        <v>900</v>
      </c>
      <c r="T250" s="357"/>
      <c r="U250" s="358">
        <v>2900</v>
      </c>
      <c r="V250" s="359"/>
      <c r="W250" s="356">
        <v>5</v>
      </c>
      <c r="X250" s="357"/>
      <c r="Y250" s="358">
        <v>11</v>
      </c>
      <c r="Z250" s="359"/>
      <c r="AA250" s="356">
        <v>45</v>
      </c>
      <c r="AB250" s="357"/>
      <c r="AC250" s="356">
        <v>200</v>
      </c>
      <c r="AD250" s="357"/>
      <c r="AE250" s="147">
        <v>3</v>
      </c>
      <c r="AF250" s="147">
        <v>4</v>
      </c>
      <c r="AG250" s="356">
        <v>8</v>
      </c>
      <c r="AH250" s="357"/>
      <c r="AI250" s="356">
        <v>15</v>
      </c>
      <c r="AJ250" s="357"/>
      <c r="AK250" s="159" t="s">
        <v>6</v>
      </c>
      <c r="AL250" s="159">
        <v>18</v>
      </c>
      <c r="AN250" s="159" t="s">
        <v>6</v>
      </c>
      <c r="AO250" s="159">
        <v>25</v>
      </c>
    </row>
    <row r="251" spans="1:41" ht="18" customHeight="1" x14ac:dyDescent="0.25">
      <c r="O251" s="356">
        <v>3000</v>
      </c>
      <c r="P251" s="357"/>
      <c r="Q251" s="356">
        <v>20000</v>
      </c>
      <c r="R251" s="357"/>
      <c r="S251" s="356">
        <v>700</v>
      </c>
      <c r="T251" s="357"/>
      <c r="U251" s="358">
        <v>2400</v>
      </c>
      <c r="V251" s="359"/>
      <c r="W251" s="356">
        <v>3</v>
      </c>
      <c r="X251" s="357"/>
      <c r="Y251" s="358">
        <v>7</v>
      </c>
      <c r="Z251" s="359"/>
      <c r="AA251" s="356">
        <v>30</v>
      </c>
      <c r="AB251" s="357"/>
      <c r="AC251" s="356">
        <v>150</v>
      </c>
      <c r="AD251" s="357"/>
      <c r="AE251" s="147">
        <v>2</v>
      </c>
      <c r="AF251" s="147">
        <v>3</v>
      </c>
      <c r="AG251" s="356">
        <v>5</v>
      </c>
      <c r="AH251" s="357"/>
      <c r="AI251" s="356">
        <v>10</v>
      </c>
      <c r="AJ251" s="357"/>
      <c r="AK251" s="31"/>
      <c r="AL251" s="31"/>
      <c r="AN251" s="174"/>
      <c r="AO251" s="174"/>
    </row>
    <row r="252" spans="1:41" ht="18" customHeight="1" x14ac:dyDescent="0.25">
      <c r="O252" s="356">
        <v>1000</v>
      </c>
      <c r="P252" s="357"/>
      <c r="Q252" s="356">
        <v>10000</v>
      </c>
      <c r="R252" s="357"/>
      <c r="S252" s="356">
        <v>500</v>
      </c>
      <c r="T252" s="357"/>
      <c r="U252" s="358">
        <v>1900</v>
      </c>
      <c r="V252" s="359"/>
      <c r="W252" s="356">
        <v>1</v>
      </c>
      <c r="X252" s="357"/>
      <c r="Y252" s="358">
        <v>3</v>
      </c>
      <c r="Z252" s="359"/>
      <c r="AA252" s="356">
        <v>15</v>
      </c>
      <c r="AB252" s="357"/>
      <c r="AC252" s="356">
        <v>100</v>
      </c>
      <c r="AD252" s="357"/>
      <c r="AE252" s="147">
        <v>1</v>
      </c>
      <c r="AF252" s="147">
        <v>2</v>
      </c>
      <c r="AG252" s="356">
        <v>2</v>
      </c>
      <c r="AH252" s="357"/>
      <c r="AI252" s="356">
        <v>5</v>
      </c>
      <c r="AJ252" s="357"/>
      <c r="AK252" s="31"/>
      <c r="AL252" s="31"/>
    </row>
    <row r="253" spans="1:41" ht="9.9499999999999993" customHeight="1" x14ac:dyDescent="0.25">
      <c r="O253" s="173"/>
      <c r="P253" s="173"/>
      <c r="Q253" s="173"/>
      <c r="R253" s="173"/>
      <c r="S253" s="31"/>
      <c r="T253" s="31"/>
      <c r="U253" s="173"/>
      <c r="V253" s="173"/>
      <c r="W253" s="173"/>
      <c r="X253" s="173"/>
      <c r="Y253" s="31"/>
      <c r="Z253" s="31"/>
      <c r="AA253" s="173"/>
      <c r="AB253" s="173"/>
      <c r="AC253" s="173"/>
      <c r="AD253" s="173"/>
      <c r="AE253" s="31"/>
      <c r="AF253" s="31"/>
      <c r="AG253" s="31"/>
      <c r="AH253" s="31"/>
      <c r="AI253" s="31"/>
      <c r="AJ253" s="31"/>
      <c r="AK253" s="31"/>
      <c r="AL253" s="31"/>
    </row>
    <row r="254" spans="1:41" ht="18" customHeight="1" x14ac:dyDescent="0.25">
      <c r="O254" s="119" t="s">
        <v>1195</v>
      </c>
      <c r="P254" s="119"/>
      <c r="Q254" s="119"/>
      <c r="R254" s="119"/>
      <c r="S254" s="119"/>
      <c r="T254" s="31"/>
      <c r="AN254" s="391"/>
      <c r="AO254" s="391"/>
    </row>
    <row r="255" spans="1:41" ht="9.9499999999999993" customHeight="1" x14ac:dyDescent="0.25">
      <c r="O255" s="119"/>
      <c r="P255" s="119"/>
      <c r="Q255" s="119"/>
      <c r="R255" s="119"/>
      <c r="S255" s="119"/>
      <c r="T255" s="31"/>
      <c r="AN255" s="7"/>
      <c r="AO255" s="7"/>
    </row>
    <row r="256" spans="1:41" ht="18" customHeight="1" x14ac:dyDescent="0.25">
      <c r="O256" s="355" t="s">
        <v>258</v>
      </c>
      <c r="P256" s="355"/>
      <c r="Q256" s="355" t="s">
        <v>260</v>
      </c>
      <c r="R256" s="355"/>
      <c r="S256" s="355" t="s">
        <v>261</v>
      </c>
      <c r="T256" s="355"/>
      <c r="U256" s="356" t="s">
        <v>254</v>
      </c>
      <c r="V256" s="357"/>
      <c r="W256" s="337" t="s">
        <v>59</v>
      </c>
      <c r="X256" s="339"/>
      <c r="Y256" s="337" t="s">
        <v>46</v>
      </c>
      <c r="Z256" s="339"/>
      <c r="AA256" s="337" t="s">
        <v>259</v>
      </c>
      <c r="AB256" s="339"/>
      <c r="AN256" s="7"/>
      <c r="AO256" s="7"/>
    </row>
    <row r="257" spans="15:41" ht="18" customHeight="1" x14ac:dyDescent="0.25">
      <c r="O257" s="355">
        <v>200</v>
      </c>
      <c r="P257" s="355"/>
      <c r="Q257" s="355">
        <v>250</v>
      </c>
      <c r="R257" s="355"/>
      <c r="S257" s="355">
        <v>200</v>
      </c>
      <c r="T257" s="355"/>
      <c r="U257" s="356">
        <v>5</v>
      </c>
      <c r="V257" s="357"/>
      <c r="W257" s="337">
        <v>3</v>
      </c>
      <c r="X257" s="339"/>
      <c r="Y257" s="337">
        <v>10</v>
      </c>
      <c r="Z257" s="339"/>
      <c r="AA257" s="337">
        <v>2</v>
      </c>
      <c r="AB257" s="339"/>
      <c r="AN257" s="7"/>
      <c r="AO257" s="7"/>
    </row>
    <row r="258" spans="15:41" ht="18" customHeight="1" x14ac:dyDescent="0.25">
      <c r="O258" s="373"/>
      <c r="P258" s="373"/>
      <c r="Q258" s="373"/>
      <c r="R258" s="373"/>
      <c r="S258" s="119"/>
      <c r="T258" s="31"/>
    </row>
    <row r="259" spans="15:41" ht="18" customHeight="1" x14ac:dyDescent="0.25">
      <c r="O259" s="119"/>
      <c r="P259" s="119"/>
      <c r="Q259" s="119"/>
      <c r="R259" s="119"/>
      <c r="S259" s="119"/>
      <c r="T259" s="31"/>
    </row>
    <row r="260" spans="15:41" ht="18" customHeight="1" x14ac:dyDescent="0.25">
      <c r="O260" s="119"/>
      <c r="P260" s="119"/>
      <c r="Q260" s="119"/>
      <c r="R260" s="119"/>
      <c r="S260" s="119"/>
      <c r="T260" s="31"/>
    </row>
    <row r="261" spans="15:41" ht="18" customHeight="1" x14ac:dyDescent="0.25">
      <c r="O261" s="119"/>
      <c r="P261" s="119"/>
      <c r="Q261" s="119"/>
      <c r="R261" s="119"/>
      <c r="S261" s="119"/>
      <c r="T261" s="31"/>
    </row>
    <row r="262" spans="15:41" ht="18" customHeight="1" x14ac:dyDescent="0.25">
      <c r="O262" s="119"/>
      <c r="P262" s="119"/>
      <c r="Q262" s="119"/>
      <c r="R262" s="119"/>
      <c r="S262" s="119"/>
      <c r="T262" s="31"/>
    </row>
    <row r="263" spans="15:41" ht="18" customHeight="1" x14ac:dyDescent="0.25">
      <c r="O263" s="119"/>
      <c r="P263" s="119"/>
      <c r="Q263" s="119"/>
      <c r="R263" s="119"/>
      <c r="S263" s="119"/>
      <c r="T263" s="31"/>
    </row>
    <row r="264" spans="15:41" ht="18" customHeight="1" x14ac:dyDescent="0.25">
      <c r="O264" s="119"/>
      <c r="P264" s="119"/>
      <c r="Q264" s="119"/>
      <c r="R264" s="119"/>
      <c r="S264" s="119"/>
      <c r="T264" s="31"/>
    </row>
    <row r="265" spans="15:41" ht="18" customHeight="1" x14ac:dyDescent="0.25">
      <c r="O265" s="119"/>
      <c r="P265" s="119"/>
      <c r="Q265" s="119"/>
      <c r="R265" s="119"/>
      <c r="S265" s="119"/>
      <c r="T265" s="31"/>
    </row>
    <row r="266" spans="15:41" ht="18" customHeight="1" x14ac:dyDescent="0.25">
      <c r="O266" s="119"/>
      <c r="P266" s="119"/>
      <c r="Q266" s="119"/>
      <c r="R266" s="119"/>
      <c r="S266" s="119"/>
      <c r="T266" s="31"/>
    </row>
    <row r="267" spans="15:41" ht="18" customHeight="1" x14ac:dyDescent="0.25">
      <c r="O267" s="119"/>
      <c r="P267" s="119"/>
      <c r="Q267" s="119"/>
      <c r="R267" s="119"/>
      <c r="S267" s="119"/>
      <c r="T267" s="31"/>
    </row>
    <row r="268" spans="15:41" ht="18" customHeight="1" x14ac:dyDescent="0.25">
      <c r="O268" s="119"/>
      <c r="P268" s="119"/>
      <c r="Q268" s="119"/>
      <c r="R268" s="119"/>
      <c r="S268" s="119"/>
      <c r="T268" s="31"/>
    </row>
    <row r="269" spans="15:41" ht="18" customHeight="1" x14ac:dyDescent="0.25">
      <c r="O269" s="119"/>
      <c r="P269" s="119"/>
      <c r="Q269" s="119"/>
      <c r="R269" s="119"/>
      <c r="S269" s="119"/>
      <c r="T269" s="31"/>
    </row>
    <row r="270" spans="15:41" ht="18" customHeight="1" x14ac:dyDescent="0.25">
      <c r="O270" s="119"/>
      <c r="P270" s="119"/>
      <c r="Q270" s="119"/>
      <c r="R270" s="119"/>
      <c r="S270" s="119"/>
      <c r="T270" s="31"/>
    </row>
    <row r="271" spans="15:41" ht="18" customHeight="1" x14ac:dyDescent="0.25">
      <c r="O271" s="119"/>
      <c r="P271" s="119"/>
      <c r="Q271" s="119"/>
      <c r="R271" s="119"/>
      <c r="S271" s="119"/>
      <c r="T271" s="31"/>
    </row>
    <row r="272" spans="15:41" ht="18" customHeight="1" x14ac:dyDescent="0.25">
      <c r="O272" s="119"/>
      <c r="P272" s="119"/>
      <c r="Q272" s="119"/>
      <c r="R272" s="119"/>
      <c r="S272" s="119"/>
      <c r="T272" s="31"/>
    </row>
    <row r="273" spans="15:20" ht="18" customHeight="1" x14ac:dyDescent="0.25">
      <c r="O273" s="119"/>
      <c r="P273" s="119"/>
      <c r="Q273" s="119"/>
      <c r="R273" s="119"/>
      <c r="S273" s="119"/>
      <c r="T273" s="31"/>
    </row>
    <row r="274" spans="15:20" ht="18" customHeight="1" x14ac:dyDescent="0.25">
      <c r="O274" s="119"/>
      <c r="P274" s="119"/>
      <c r="Q274" s="119"/>
      <c r="R274" s="119"/>
      <c r="S274" s="119"/>
      <c r="T274" s="31"/>
    </row>
    <row r="275" spans="15:20" ht="18" customHeight="1" x14ac:dyDescent="0.25">
      <c r="O275" s="119"/>
      <c r="P275" s="119"/>
      <c r="Q275" s="119"/>
      <c r="R275" s="119"/>
      <c r="S275" s="119"/>
      <c r="T275" s="31"/>
    </row>
    <row r="276" spans="15:20" ht="18" customHeight="1" x14ac:dyDescent="0.25">
      <c r="O276" s="119"/>
      <c r="P276" s="119"/>
      <c r="Q276" s="119"/>
      <c r="R276" s="119"/>
      <c r="S276" s="119"/>
      <c r="T276" s="31"/>
    </row>
    <row r="277" spans="15:20" ht="18" customHeight="1" x14ac:dyDescent="0.25">
      <c r="O277" s="119"/>
      <c r="P277" s="119"/>
      <c r="Q277" s="119"/>
      <c r="R277" s="119"/>
      <c r="S277" s="119"/>
      <c r="T277" s="31"/>
    </row>
    <row r="278" spans="15:20" ht="18" customHeight="1" x14ac:dyDescent="0.25">
      <c r="O278" s="119"/>
      <c r="P278" s="119"/>
      <c r="Q278" s="119"/>
      <c r="R278" s="119"/>
      <c r="S278" s="119"/>
      <c r="T278" s="31"/>
    </row>
    <row r="279" spans="15:20" ht="18" customHeight="1" x14ac:dyDescent="0.25">
      <c r="O279" s="119"/>
      <c r="P279" s="119"/>
      <c r="Q279" s="119"/>
      <c r="R279" s="119"/>
      <c r="S279" s="119"/>
      <c r="T279" s="31"/>
    </row>
    <row r="280" spans="15:20" ht="18" customHeight="1" x14ac:dyDescent="0.25">
      <c r="O280" s="119"/>
      <c r="P280" s="119"/>
      <c r="Q280" s="119"/>
      <c r="R280" s="119"/>
      <c r="S280" s="119"/>
      <c r="T280" s="31"/>
    </row>
    <row r="281" spans="15:20" ht="18" customHeight="1" x14ac:dyDescent="0.25">
      <c r="O281" s="119"/>
      <c r="P281" s="119"/>
      <c r="Q281" s="119"/>
      <c r="R281" s="119"/>
      <c r="S281" s="119"/>
      <c r="T281" s="31"/>
    </row>
    <row r="282" spans="15:20" ht="18" customHeight="1" x14ac:dyDescent="0.25">
      <c r="O282" s="119"/>
      <c r="P282" s="119"/>
      <c r="Q282" s="119"/>
      <c r="R282" s="119"/>
      <c r="S282" s="119"/>
      <c r="T282" s="31"/>
    </row>
    <row r="283" spans="15:20" ht="18" customHeight="1" x14ac:dyDescent="0.25">
      <c r="O283" s="119"/>
      <c r="P283" s="119"/>
      <c r="Q283" s="119"/>
      <c r="R283" s="119"/>
      <c r="S283" s="119"/>
      <c r="T283" s="31"/>
    </row>
    <row r="284" spans="15:20" ht="18" customHeight="1" x14ac:dyDescent="0.25">
      <c r="O284" s="119"/>
      <c r="P284" s="119"/>
      <c r="Q284" s="119"/>
      <c r="R284" s="119"/>
      <c r="S284" s="119"/>
      <c r="T284" s="31"/>
    </row>
    <row r="285" spans="15:20" ht="18" customHeight="1" x14ac:dyDescent="0.25">
      <c r="O285" s="119"/>
      <c r="P285" s="119"/>
      <c r="Q285" s="119"/>
      <c r="R285" s="119"/>
      <c r="S285" s="119"/>
      <c r="T285" s="31"/>
    </row>
    <row r="286" spans="15:20" ht="18" customHeight="1" x14ac:dyDescent="0.25">
      <c r="O286" s="119"/>
      <c r="P286" s="119"/>
      <c r="Q286" s="119"/>
      <c r="R286" s="119"/>
      <c r="S286" s="119"/>
      <c r="T286" s="31"/>
    </row>
    <row r="287" spans="15:20" ht="18" customHeight="1" x14ac:dyDescent="0.25">
      <c r="O287" s="119"/>
      <c r="P287" s="119"/>
      <c r="Q287" s="119"/>
      <c r="R287" s="119"/>
      <c r="S287" s="119"/>
      <c r="T287" s="31"/>
    </row>
    <row r="288" spans="15:20" ht="18" customHeight="1" x14ac:dyDescent="0.25">
      <c r="O288" s="119"/>
      <c r="P288" s="119"/>
      <c r="Q288" s="119"/>
      <c r="R288" s="119"/>
      <c r="S288" s="119"/>
      <c r="T288" s="31"/>
    </row>
    <row r="289" spans="15:20" ht="18" customHeight="1" x14ac:dyDescent="0.25">
      <c r="O289" s="119"/>
      <c r="P289" s="119"/>
      <c r="Q289" s="119"/>
      <c r="R289" s="119"/>
      <c r="S289" s="119"/>
      <c r="T289" s="31"/>
    </row>
    <row r="290" spans="15:20" ht="18" customHeight="1" x14ac:dyDescent="0.25">
      <c r="O290" s="119"/>
      <c r="P290" s="119"/>
      <c r="Q290" s="119"/>
      <c r="R290" s="119"/>
      <c r="S290" s="119"/>
      <c r="T290" s="31"/>
    </row>
    <row r="291" spans="15:20" ht="18" customHeight="1" x14ac:dyDescent="0.25">
      <c r="O291" s="119"/>
      <c r="P291" s="119"/>
      <c r="Q291" s="119"/>
      <c r="R291" s="119"/>
      <c r="S291" s="119"/>
      <c r="T291" s="31"/>
    </row>
    <row r="292" spans="15:20" ht="18" customHeight="1" x14ac:dyDescent="0.25">
      <c r="O292" s="119"/>
      <c r="P292" s="119"/>
      <c r="Q292" s="119"/>
      <c r="R292" s="119"/>
      <c r="S292" s="119"/>
      <c r="T292" s="31"/>
    </row>
    <row r="293" spans="15:20" ht="18" customHeight="1" x14ac:dyDescent="0.25">
      <c r="O293" s="119"/>
      <c r="P293" s="119"/>
      <c r="Q293" s="119"/>
      <c r="R293" s="119"/>
      <c r="S293" s="119"/>
      <c r="T293" s="31"/>
    </row>
    <row r="294" spans="15:20" ht="18" customHeight="1" x14ac:dyDescent="0.25">
      <c r="O294" s="119"/>
      <c r="P294" s="119"/>
      <c r="Q294" s="119"/>
      <c r="R294" s="119"/>
      <c r="S294" s="119"/>
      <c r="T294" s="31"/>
    </row>
    <row r="295" spans="15:20" ht="18" customHeight="1" x14ac:dyDescent="0.25">
      <c r="O295" s="119"/>
      <c r="P295" s="119"/>
      <c r="Q295" s="119"/>
      <c r="R295" s="119"/>
      <c r="S295" s="119"/>
      <c r="T295" s="31"/>
    </row>
    <row r="296" spans="15:20" ht="18" customHeight="1" x14ac:dyDescent="0.25">
      <c r="O296" s="119"/>
      <c r="P296" s="119"/>
      <c r="Q296" s="119"/>
      <c r="R296" s="119"/>
      <c r="S296" s="119"/>
      <c r="T296" s="31"/>
    </row>
    <row r="297" spans="15:20" ht="18" customHeight="1" x14ac:dyDescent="0.25">
      <c r="O297" s="119"/>
      <c r="P297" s="119"/>
      <c r="Q297" s="119"/>
      <c r="R297" s="119"/>
      <c r="S297" s="119"/>
      <c r="T297" s="31"/>
    </row>
    <row r="298" spans="15:20" ht="18" customHeight="1" x14ac:dyDescent="0.25">
      <c r="O298" s="119"/>
      <c r="P298" s="119"/>
      <c r="Q298" s="119"/>
      <c r="R298" s="119"/>
      <c r="S298" s="119"/>
      <c r="T298" s="31"/>
    </row>
    <row r="299" spans="15:20" ht="18" customHeight="1" x14ac:dyDescent="0.25">
      <c r="O299" s="119"/>
      <c r="P299" s="119"/>
      <c r="Q299" s="119"/>
      <c r="R299" s="119"/>
      <c r="S299" s="119"/>
      <c r="T299" s="31"/>
    </row>
    <row r="300" spans="15:20" ht="18" customHeight="1" x14ac:dyDescent="0.25">
      <c r="O300" s="119"/>
      <c r="P300" s="119"/>
      <c r="Q300" s="119"/>
      <c r="R300" s="119"/>
      <c r="S300" s="119"/>
      <c r="T300" s="31"/>
    </row>
    <row r="301" spans="15:20" ht="18" customHeight="1" x14ac:dyDescent="0.25">
      <c r="O301" s="119"/>
      <c r="P301" s="119"/>
      <c r="Q301" s="119"/>
      <c r="R301" s="119"/>
      <c r="S301" s="119"/>
      <c r="T301" s="31"/>
    </row>
    <row r="302" spans="15:20" ht="18" customHeight="1" x14ac:dyDescent="0.25">
      <c r="O302" s="119"/>
      <c r="P302" s="119"/>
      <c r="Q302" s="119"/>
      <c r="R302" s="119"/>
      <c r="S302" s="119"/>
      <c r="T302" s="31"/>
    </row>
    <row r="303" spans="15:20" ht="18" customHeight="1" x14ac:dyDescent="0.25">
      <c r="O303" s="119"/>
      <c r="P303" s="119"/>
      <c r="Q303" s="119"/>
      <c r="R303" s="119"/>
      <c r="S303" s="119"/>
      <c r="T303" s="31"/>
    </row>
    <row r="304" spans="15:20" ht="18" customHeight="1" x14ac:dyDescent="0.25">
      <c r="O304" s="119"/>
      <c r="P304" s="119"/>
      <c r="Q304" s="119"/>
      <c r="R304" s="119"/>
      <c r="S304" s="119"/>
      <c r="T304" s="31"/>
    </row>
    <row r="305" spans="15:20" ht="18" customHeight="1" x14ac:dyDescent="0.25">
      <c r="O305" s="119"/>
      <c r="P305" s="119"/>
      <c r="Q305" s="119"/>
      <c r="R305" s="119"/>
      <c r="S305" s="119"/>
      <c r="T305" s="31"/>
    </row>
    <row r="306" spans="15:20" ht="18" customHeight="1" x14ac:dyDescent="0.25">
      <c r="O306" s="119"/>
      <c r="P306" s="119"/>
      <c r="Q306" s="119"/>
      <c r="R306" s="119"/>
      <c r="S306" s="119"/>
      <c r="T306" s="31"/>
    </row>
    <row r="307" spans="15:20" ht="18" customHeight="1" x14ac:dyDescent="0.25">
      <c r="O307" s="119"/>
      <c r="P307" s="119"/>
      <c r="Q307" s="119"/>
      <c r="R307" s="119"/>
      <c r="S307" s="119"/>
      <c r="T307" s="31"/>
    </row>
    <row r="308" spans="15:20" ht="18" customHeight="1" x14ac:dyDescent="0.25">
      <c r="O308" s="119"/>
      <c r="P308" s="119"/>
      <c r="Q308" s="119"/>
      <c r="R308" s="119"/>
      <c r="S308" s="119"/>
      <c r="T308" s="31"/>
    </row>
    <row r="309" spans="15:20" ht="18" customHeight="1" x14ac:dyDescent="0.25">
      <c r="O309" s="119"/>
      <c r="P309" s="119"/>
      <c r="Q309" s="119"/>
      <c r="R309" s="119"/>
      <c r="S309" s="119"/>
      <c r="T309" s="31"/>
    </row>
    <row r="310" spans="15:20" ht="18" customHeight="1" x14ac:dyDescent="0.25">
      <c r="O310" s="119"/>
      <c r="P310" s="119"/>
      <c r="Q310" s="119"/>
      <c r="R310" s="119"/>
      <c r="S310" s="119"/>
      <c r="T310" s="31"/>
    </row>
    <row r="311" spans="15:20" ht="18" customHeight="1" x14ac:dyDescent="0.25">
      <c r="O311" s="119"/>
      <c r="P311" s="119"/>
      <c r="Q311" s="119"/>
      <c r="R311" s="119"/>
      <c r="S311" s="119"/>
      <c r="T311" s="31"/>
    </row>
    <row r="312" spans="15:20" ht="9.9499999999999993" customHeight="1" x14ac:dyDescent="0.25">
      <c r="O312" s="119"/>
      <c r="P312" s="119"/>
      <c r="Q312" s="119"/>
      <c r="R312" s="119"/>
      <c r="S312" s="119"/>
      <c r="T312" s="31"/>
    </row>
    <row r="313" spans="15:20" ht="9.9499999999999993" customHeight="1" x14ac:dyDescent="0.25">
      <c r="O313" s="119"/>
      <c r="P313" s="119"/>
      <c r="Q313" s="119"/>
      <c r="R313" s="119"/>
      <c r="S313" s="119"/>
      <c r="T313" s="31"/>
    </row>
    <row r="314" spans="15:20" ht="9.9499999999999993" customHeight="1" x14ac:dyDescent="0.25">
      <c r="O314" s="119"/>
      <c r="P314" s="119"/>
      <c r="Q314" s="119"/>
      <c r="R314" s="119"/>
      <c r="S314" s="119"/>
      <c r="T314" s="31"/>
    </row>
    <row r="315" spans="15:20" ht="9.9499999999999993" customHeight="1" x14ac:dyDescent="0.25">
      <c r="O315" s="119"/>
      <c r="P315" s="119"/>
      <c r="Q315" s="119"/>
      <c r="R315" s="119"/>
      <c r="S315" s="119"/>
      <c r="T315" s="31"/>
    </row>
    <row r="316" spans="15:20" ht="9.9499999999999993" customHeight="1" x14ac:dyDescent="0.25">
      <c r="O316" s="119"/>
      <c r="P316" s="119"/>
      <c r="Q316" s="119"/>
      <c r="R316" s="119"/>
      <c r="S316" s="119"/>
      <c r="T316" s="31"/>
    </row>
    <row r="317" spans="15:20" ht="9.9499999999999993" customHeight="1" x14ac:dyDescent="0.25">
      <c r="O317" s="119"/>
      <c r="P317" s="119"/>
      <c r="Q317" s="119"/>
      <c r="R317" s="119"/>
      <c r="S317" s="119"/>
      <c r="T317" s="31"/>
    </row>
    <row r="318" spans="15:20" ht="9.9499999999999993" customHeight="1" x14ac:dyDescent="0.25">
      <c r="O318" s="119"/>
      <c r="P318" s="119"/>
      <c r="Q318" s="119"/>
      <c r="R318" s="119"/>
      <c r="S318" s="119"/>
      <c r="T318" s="31"/>
    </row>
    <row r="319" spans="15:20" ht="9.9499999999999993" customHeight="1" x14ac:dyDescent="0.25">
      <c r="O319" s="119"/>
      <c r="P319" s="119"/>
      <c r="Q319" s="119"/>
      <c r="R319" s="119"/>
      <c r="S319" s="119"/>
      <c r="T319" s="31"/>
    </row>
    <row r="320" spans="15:20" ht="9.9499999999999993" customHeight="1" x14ac:dyDescent="0.25">
      <c r="O320" s="119"/>
      <c r="P320" s="119"/>
      <c r="Q320" s="119"/>
      <c r="R320" s="119"/>
      <c r="S320" s="119"/>
      <c r="T320" s="31"/>
    </row>
    <row r="321" spans="15:20" ht="9.9499999999999993" customHeight="1" x14ac:dyDescent="0.25">
      <c r="O321" s="119"/>
      <c r="P321" s="119"/>
      <c r="Q321" s="119"/>
      <c r="R321" s="119"/>
      <c r="S321" s="119"/>
      <c r="T321" s="31"/>
    </row>
    <row r="322" spans="15:20" ht="9.9499999999999993" customHeight="1" x14ac:dyDescent="0.25">
      <c r="O322" s="119"/>
      <c r="P322" s="119"/>
      <c r="Q322" s="119"/>
      <c r="R322" s="119"/>
      <c r="S322" s="119"/>
      <c r="T322" s="31"/>
    </row>
    <row r="323" spans="15:20" ht="9.9499999999999993" customHeight="1" x14ac:dyDescent="0.25">
      <c r="O323" s="119"/>
      <c r="P323" s="119"/>
      <c r="Q323" s="119"/>
      <c r="R323" s="119"/>
      <c r="S323" s="119"/>
      <c r="T323" s="31"/>
    </row>
    <row r="324" spans="15:20" ht="9.9499999999999993" customHeight="1" x14ac:dyDescent="0.25">
      <c r="O324" s="119"/>
      <c r="P324" s="119"/>
      <c r="Q324" s="119"/>
      <c r="R324" s="119"/>
      <c r="S324" s="119"/>
      <c r="T324" s="31"/>
    </row>
    <row r="325" spans="15:20" ht="9.9499999999999993" customHeight="1" x14ac:dyDescent="0.25">
      <c r="O325" s="119"/>
      <c r="P325" s="119"/>
      <c r="Q325" s="119"/>
      <c r="R325" s="119"/>
      <c r="S325" s="119"/>
      <c r="T325" s="31"/>
    </row>
    <row r="326" spans="15:20" ht="9.9499999999999993" customHeight="1" x14ac:dyDescent="0.25"/>
    <row r="327" spans="15:20" ht="9.9499999999999993" customHeight="1" x14ac:dyDescent="0.25"/>
    <row r="328" spans="15:20" ht="9.9499999999999993" customHeight="1" x14ac:dyDescent="0.25"/>
    <row r="329" spans="15:20" ht="9.9499999999999993" customHeight="1" x14ac:dyDescent="0.25"/>
    <row r="330" spans="15:20" ht="9.9499999999999993" customHeight="1" x14ac:dyDescent="0.25"/>
    <row r="331" spans="15:20" ht="9.9499999999999993" customHeight="1" x14ac:dyDescent="0.25"/>
    <row r="332" spans="15:20" ht="9.9499999999999993" customHeight="1" x14ac:dyDescent="0.25"/>
    <row r="333" spans="15:20" ht="9.9499999999999993" customHeight="1" x14ac:dyDescent="0.25"/>
    <row r="334" spans="15:20" ht="9.9499999999999993" customHeight="1" x14ac:dyDescent="0.25"/>
    <row r="335" spans="15:20" ht="9.9499999999999993" customHeight="1" x14ac:dyDescent="0.25"/>
    <row r="336" spans="15:20"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row r="376" ht="9.9499999999999993" customHeight="1" x14ac:dyDescent="0.25"/>
    <row r="377" ht="9.9499999999999993" customHeight="1" x14ac:dyDescent="0.25"/>
    <row r="378" ht="9.9499999999999993" customHeight="1" x14ac:dyDescent="0.25"/>
    <row r="379" ht="9.9499999999999993" customHeight="1" x14ac:dyDescent="0.25"/>
    <row r="380" ht="9.9499999999999993" customHeight="1" x14ac:dyDescent="0.25"/>
    <row r="381" ht="9.9499999999999993" customHeight="1" x14ac:dyDescent="0.25"/>
    <row r="382" ht="9.9499999999999993" customHeight="1" x14ac:dyDescent="0.25"/>
    <row r="383" ht="9.9499999999999993" customHeight="1" x14ac:dyDescent="0.25"/>
    <row r="384" ht="9.9499999999999993" customHeight="1" x14ac:dyDescent="0.25"/>
    <row r="385" ht="9.9499999999999993" customHeight="1" x14ac:dyDescent="0.25"/>
    <row r="386" ht="9.9499999999999993" customHeight="1" x14ac:dyDescent="0.25"/>
    <row r="387" ht="9.9499999999999993" customHeight="1" x14ac:dyDescent="0.25"/>
    <row r="388" ht="9.9499999999999993" customHeight="1" x14ac:dyDescent="0.25"/>
    <row r="389" ht="9.9499999999999993" customHeight="1" x14ac:dyDescent="0.25"/>
    <row r="390" ht="9.9499999999999993" customHeight="1" x14ac:dyDescent="0.25"/>
    <row r="391" ht="9.9499999999999993" customHeight="1" x14ac:dyDescent="0.25"/>
    <row r="392" ht="9.9499999999999993" customHeight="1" x14ac:dyDescent="0.25"/>
    <row r="393" ht="9.9499999999999993" customHeight="1" x14ac:dyDescent="0.25"/>
    <row r="394" ht="9.9499999999999993" customHeight="1" x14ac:dyDescent="0.25"/>
    <row r="395" ht="9.9499999999999993" customHeight="1" x14ac:dyDescent="0.25"/>
    <row r="396" ht="9.9499999999999993" customHeight="1" x14ac:dyDescent="0.25"/>
    <row r="397" ht="9.9499999999999993" customHeight="1" x14ac:dyDescent="0.25"/>
    <row r="398" ht="9.9499999999999993" customHeight="1" x14ac:dyDescent="0.25"/>
    <row r="399" ht="9.9499999999999993" customHeight="1" x14ac:dyDescent="0.25"/>
    <row r="400" ht="9.9499999999999993" customHeight="1" x14ac:dyDescent="0.25"/>
    <row r="401" ht="9.9499999999999993" customHeight="1" x14ac:dyDescent="0.25"/>
    <row r="402" ht="9.9499999999999993" customHeight="1" x14ac:dyDescent="0.25"/>
    <row r="403" ht="9.9499999999999993" customHeight="1" x14ac:dyDescent="0.25"/>
    <row r="404" ht="9.9499999999999993" customHeight="1" x14ac:dyDescent="0.25"/>
    <row r="405" ht="9.9499999999999993" customHeight="1" x14ac:dyDescent="0.25"/>
    <row r="406" ht="9.9499999999999993" customHeight="1" x14ac:dyDescent="0.25"/>
    <row r="407" ht="9.9499999999999993" customHeight="1" x14ac:dyDescent="0.25"/>
    <row r="408" ht="9.9499999999999993" customHeight="1" x14ac:dyDescent="0.25"/>
    <row r="409" ht="9.9499999999999993" customHeight="1" x14ac:dyDescent="0.25"/>
    <row r="410" ht="9.9499999999999993" customHeight="1" x14ac:dyDescent="0.25"/>
    <row r="411" ht="9.9499999999999993" customHeight="1" x14ac:dyDescent="0.25"/>
    <row r="412" ht="9.9499999999999993" customHeight="1" x14ac:dyDescent="0.25"/>
    <row r="413" ht="9.9499999999999993" customHeight="1" x14ac:dyDescent="0.25"/>
    <row r="414" ht="9.9499999999999993" customHeight="1" x14ac:dyDescent="0.25"/>
    <row r="415" ht="9.9499999999999993" customHeight="1" x14ac:dyDescent="0.25"/>
    <row r="416" ht="9.9499999999999993" customHeight="1" x14ac:dyDescent="0.25"/>
    <row r="417" ht="9.9499999999999993" customHeight="1" x14ac:dyDescent="0.25"/>
    <row r="418" ht="9.9499999999999993" customHeight="1" x14ac:dyDescent="0.25"/>
    <row r="419" ht="9.9499999999999993" customHeight="1" x14ac:dyDescent="0.25"/>
    <row r="420" ht="9.9499999999999993" customHeight="1" x14ac:dyDescent="0.25"/>
    <row r="421" ht="9.9499999999999993" customHeight="1" x14ac:dyDescent="0.25"/>
    <row r="422" ht="9.9499999999999993" customHeight="1" x14ac:dyDescent="0.25"/>
    <row r="423" ht="9.9499999999999993" customHeight="1" x14ac:dyDescent="0.25"/>
    <row r="424" ht="9.9499999999999993" customHeight="1" x14ac:dyDescent="0.25"/>
    <row r="425" ht="9.9499999999999993" customHeight="1" x14ac:dyDescent="0.25"/>
    <row r="426" ht="9.9499999999999993" customHeight="1" x14ac:dyDescent="0.25"/>
    <row r="427" ht="9.9499999999999993" customHeight="1" x14ac:dyDescent="0.25"/>
    <row r="428" ht="9.9499999999999993" customHeight="1" x14ac:dyDescent="0.25"/>
    <row r="429" ht="9.9499999999999993" customHeight="1" x14ac:dyDescent="0.25"/>
    <row r="430" ht="9.9499999999999993" customHeight="1" x14ac:dyDescent="0.25"/>
    <row r="431" ht="9.9499999999999993" customHeight="1" x14ac:dyDescent="0.25"/>
    <row r="432" ht="9.9499999999999993" customHeight="1" x14ac:dyDescent="0.25"/>
    <row r="433" ht="9.9499999999999993" customHeight="1" x14ac:dyDescent="0.25"/>
    <row r="434" ht="9.9499999999999993" customHeight="1" x14ac:dyDescent="0.25"/>
    <row r="435" ht="9.9499999999999993" customHeight="1" x14ac:dyDescent="0.25"/>
    <row r="436" ht="9.9499999999999993" customHeight="1" x14ac:dyDescent="0.25"/>
    <row r="437" ht="9.9499999999999993" customHeight="1" x14ac:dyDescent="0.25"/>
    <row r="438" ht="9.9499999999999993" customHeight="1" x14ac:dyDescent="0.25"/>
    <row r="439" ht="9.9499999999999993" customHeight="1" x14ac:dyDescent="0.25"/>
    <row r="440" ht="9.9499999999999993" customHeight="1" x14ac:dyDescent="0.25"/>
    <row r="441" ht="9.9499999999999993" customHeight="1" x14ac:dyDescent="0.25"/>
    <row r="442" ht="9.9499999999999993" customHeight="1" x14ac:dyDescent="0.25"/>
    <row r="443" ht="9.9499999999999993" customHeight="1" x14ac:dyDescent="0.25"/>
    <row r="444" ht="9.9499999999999993" customHeight="1" x14ac:dyDescent="0.25"/>
    <row r="445" ht="9.9499999999999993" customHeight="1" x14ac:dyDescent="0.25"/>
    <row r="446" ht="9.9499999999999993" customHeight="1" x14ac:dyDescent="0.25"/>
    <row r="447" ht="9.9499999999999993" customHeight="1" x14ac:dyDescent="0.25"/>
    <row r="448" ht="9.9499999999999993" customHeight="1" x14ac:dyDescent="0.25"/>
    <row r="449" ht="9.9499999999999993" customHeight="1" x14ac:dyDescent="0.25"/>
    <row r="450" ht="9.9499999999999993" customHeight="1" x14ac:dyDescent="0.25"/>
    <row r="451" ht="9.9499999999999993" customHeight="1" x14ac:dyDescent="0.25"/>
    <row r="452" ht="9.9499999999999993" customHeight="1" x14ac:dyDescent="0.25"/>
    <row r="453" ht="9.9499999999999993" customHeight="1" x14ac:dyDescent="0.25"/>
    <row r="454" ht="9.9499999999999993" customHeight="1" x14ac:dyDescent="0.25"/>
    <row r="455" ht="9.9499999999999993" customHeight="1" x14ac:dyDescent="0.25"/>
    <row r="456" ht="9.9499999999999993" customHeight="1" x14ac:dyDescent="0.25"/>
    <row r="457" ht="9.9499999999999993" customHeight="1" x14ac:dyDescent="0.25"/>
    <row r="458" ht="9.9499999999999993" customHeight="1" x14ac:dyDescent="0.25"/>
    <row r="459" ht="9.9499999999999993" customHeight="1" x14ac:dyDescent="0.25"/>
    <row r="460" ht="9.9499999999999993" customHeight="1" x14ac:dyDescent="0.25"/>
    <row r="461" ht="9.9499999999999993" customHeight="1" x14ac:dyDescent="0.25"/>
    <row r="462" ht="9.9499999999999993" customHeight="1" x14ac:dyDescent="0.25"/>
    <row r="463" ht="9.9499999999999993" customHeight="1" x14ac:dyDescent="0.25"/>
    <row r="464" ht="9.9499999999999993" customHeight="1" x14ac:dyDescent="0.25"/>
    <row r="465" ht="9.9499999999999993" customHeight="1" x14ac:dyDescent="0.25"/>
    <row r="466" ht="9.9499999999999993" customHeight="1" x14ac:dyDescent="0.25"/>
    <row r="467" ht="9.9499999999999993" customHeight="1" x14ac:dyDescent="0.25"/>
    <row r="468" ht="9.9499999999999993" customHeight="1" x14ac:dyDescent="0.25"/>
    <row r="469" ht="9.9499999999999993" customHeight="1" x14ac:dyDescent="0.25"/>
    <row r="470" ht="9.9499999999999993" customHeight="1" x14ac:dyDescent="0.25"/>
    <row r="471" ht="9.9499999999999993" customHeight="1" x14ac:dyDescent="0.25"/>
    <row r="472" ht="9.9499999999999993" customHeight="1" x14ac:dyDescent="0.25"/>
    <row r="473" ht="9.9499999999999993" customHeight="1" x14ac:dyDescent="0.25"/>
    <row r="474" ht="9.9499999999999993" customHeight="1" x14ac:dyDescent="0.25"/>
    <row r="475" ht="9.9499999999999993" customHeight="1" x14ac:dyDescent="0.25"/>
    <row r="476" ht="9.9499999999999993" customHeight="1" x14ac:dyDescent="0.25"/>
    <row r="477" ht="9.9499999999999993" customHeight="1" x14ac:dyDescent="0.25"/>
    <row r="478" ht="9.9499999999999993" customHeight="1" x14ac:dyDescent="0.25"/>
    <row r="479" ht="9.9499999999999993" customHeight="1" x14ac:dyDescent="0.25"/>
    <row r="480" ht="9.9499999999999993" customHeight="1" x14ac:dyDescent="0.25"/>
    <row r="481" ht="9.9499999999999993" customHeight="1" x14ac:dyDescent="0.25"/>
    <row r="482" ht="9.9499999999999993" customHeight="1" x14ac:dyDescent="0.25"/>
    <row r="483" ht="9.9499999999999993" customHeight="1" x14ac:dyDescent="0.25"/>
    <row r="484" ht="9.9499999999999993" customHeight="1" x14ac:dyDescent="0.25"/>
    <row r="485" ht="9.9499999999999993" customHeight="1" x14ac:dyDescent="0.25"/>
    <row r="486" ht="9.9499999999999993" customHeight="1" x14ac:dyDescent="0.25"/>
    <row r="487" ht="9.9499999999999993" customHeight="1" x14ac:dyDescent="0.25"/>
    <row r="488" ht="9.9499999999999993" customHeight="1" x14ac:dyDescent="0.25"/>
    <row r="489" ht="9.9499999999999993" customHeight="1" x14ac:dyDescent="0.25"/>
    <row r="490" ht="9.9499999999999993" customHeight="1" x14ac:dyDescent="0.25"/>
    <row r="491" ht="9.9499999999999993" customHeight="1" x14ac:dyDescent="0.25"/>
    <row r="492" ht="9.9499999999999993" customHeight="1" x14ac:dyDescent="0.25"/>
    <row r="493" ht="9.9499999999999993" customHeight="1" x14ac:dyDescent="0.25"/>
    <row r="494" ht="9.9499999999999993" customHeight="1" x14ac:dyDescent="0.25"/>
    <row r="495" ht="9.9499999999999993" customHeight="1" x14ac:dyDescent="0.25"/>
    <row r="496" ht="9.9499999999999993" customHeight="1" x14ac:dyDescent="0.25"/>
    <row r="497" ht="9.9499999999999993" customHeight="1" x14ac:dyDescent="0.25"/>
    <row r="498" ht="9.9499999999999993" customHeight="1" x14ac:dyDescent="0.25"/>
    <row r="499" ht="9.9499999999999993" customHeight="1" x14ac:dyDescent="0.25"/>
    <row r="500" ht="9.9499999999999993" customHeight="1" x14ac:dyDescent="0.25"/>
    <row r="501" ht="9.9499999999999993" customHeight="1" x14ac:dyDescent="0.25"/>
    <row r="502" ht="9.9499999999999993" customHeight="1" x14ac:dyDescent="0.25"/>
    <row r="503" ht="9.9499999999999993" customHeight="1" x14ac:dyDescent="0.25"/>
    <row r="504" ht="9.9499999999999993" customHeight="1" x14ac:dyDescent="0.25"/>
    <row r="505" ht="9.9499999999999993" customHeight="1" x14ac:dyDescent="0.25"/>
    <row r="506" ht="9.9499999999999993" customHeight="1" x14ac:dyDescent="0.25"/>
    <row r="507" ht="9.9499999999999993" customHeight="1" x14ac:dyDescent="0.25"/>
    <row r="508" ht="9.9499999999999993" customHeight="1" x14ac:dyDescent="0.25"/>
    <row r="509" ht="9.9499999999999993" customHeight="1" x14ac:dyDescent="0.25"/>
    <row r="510" ht="9.9499999999999993" customHeight="1" x14ac:dyDescent="0.25"/>
    <row r="511" ht="9.9499999999999993" customHeight="1" x14ac:dyDescent="0.25"/>
    <row r="512" ht="9.9499999999999993" customHeight="1" x14ac:dyDescent="0.25"/>
    <row r="513" ht="9.9499999999999993" customHeight="1" x14ac:dyDescent="0.25"/>
    <row r="514" ht="9.9499999999999993" customHeight="1" x14ac:dyDescent="0.25"/>
    <row r="515" ht="9.9499999999999993" customHeight="1" x14ac:dyDescent="0.25"/>
    <row r="516" ht="9.9499999999999993" customHeight="1" x14ac:dyDescent="0.25"/>
    <row r="517" ht="9.9499999999999993" customHeight="1" x14ac:dyDescent="0.25"/>
    <row r="518" ht="9.9499999999999993" customHeight="1" x14ac:dyDescent="0.25"/>
    <row r="519" ht="9.9499999999999993" customHeight="1" x14ac:dyDescent="0.25"/>
    <row r="520" ht="9.9499999999999993" customHeight="1" x14ac:dyDescent="0.25"/>
    <row r="521" ht="9.9499999999999993" customHeight="1" x14ac:dyDescent="0.25"/>
    <row r="522" ht="9.9499999999999993" customHeight="1" x14ac:dyDescent="0.25"/>
    <row r="523" ht="9.9499999999999993" customHeight="1" x14ac:dyDescent="0.25"/>
    <row r="524" ht="9.9499999999999993" customHeight="1" x14ac:dyDescent="0.25"/>
    <row r="525" ht="9.9499999999999993" customHeight="1" x14ac:dyDescent="0.25"/>
    <row r="526" ht="9.9499999999999993" customHeight="1" x14ac:dyDescent="0.25"/>
    <row r="527" ht="9.9499999999999993" customHeight="1" x14ac:dyDescent="0.25"/>
    <row r="528" ht="9.9499999999999993" customHeight="1" x14ac:dyDescent="0.25"/>
    <row r="529" ht="9.9499999999999993" customHeight="1" x14ac:dyDescent="0.25"/>
    <row r="530" ht="9.9499999999999993" customHeight="1" x14ac:dyDescent="0.25"/>
    <row r="531" ht="9.9499999999999993" customHeight="1" x14ac:dyDescent="0.25"/>
    <row r="532" ht="9.9499999999999993" customHeight="1" x14ac:dyDescent="0.25"/>
    <row r="533" ht="9.9499999999999993" customHeight="1" x14ac:dyDescent="0.25"/>
    <row r="534" ht="9.9499999999999993" customHeight="1" x14ac:dyDescent="0.25"/>
    <row r="535" ht="9.9499999999999993" customHeight="1" x14ac:dyDescent="0.25"/>
    <row r="536" ht="9.9499999999999993" customHeight="1" x14ac:dyDescent="0.25"/>
    <row r="537" ht="9.9499999999999993" customHeight="1" x14ac:dyDescent="0.25"/>
    <row r="538" ht="9.9499999999999993" customHeight="1" x14ac:dyDescent="0.25"/>
    <row r="539" ht="9.9499999999999993" customHeight="1" x14ac:dyDescent="0.25"/>
    <row r="540" ht="9.9499999999999993" customHeight="1" x14ac:dyDescent="0.25"/>
    <row r="541" ht="9.9499999999999993" customHeight="1" x14ac:dyDescent="0.25"/>
    <row r="542" ht="9.9499999999999993" customHeight="1" x14ac:dyDescent="0.25"/>
    <row r="543" ht="9.9499999999999993" customHeight="1" x14ac:dyDescent="0.25"/>
    <row r="544" ht="9.9499999999999993" customHeight="1" x14ac:dyDescent="0.25"/>
    <row r="545" ht="9.9499999999999993" customHeight="1" x14ac:dyDescent="0.25"/>
    <row r="546" ht="9.9499999999999993" customHeight="1" x14ac:dyDescent="0.25"/>
    <row r="547" ht="9.9499999999999993" customHeight="1" x14ac:dyDescent="0.25"/>
    <row r="548" ht="9.9499999999999993" customHeight="1" x14ac:dyDescent="0.25"/>
    <row r="549" ht="9.9499999999999993" customHeight="1" x14ac:dyDescent="0.25"/>
    <row r="550" ht="9.9499999999999993" customHeight="1" x14ac:dyDescent="0.25"/>
    <row r="551" ht="9.9499999999999993" customHeight="1" x14ac:dyDescent="0.25"/>
    <row r="552" ht="9.9499999999999993" customHeight="1" x14ac:dyDescent="0.25"/>
    <row r="553" ht="9.9499999999999993" customHeight="1" x14ac:dyDescent="0.25"/>
    <row r="554" ht="9.9499999999999993" customHeight="1" x14ac:dyDescent="0.25"/>
    <row r="555" ht="9.9499999999999993" customHeight="1" x14ac:dyDescent="0.25"/>
    <row r="556" ht="9.9499999999999993" customHeight="1" x14ac:dyDescent="0.25"/>
    <row r="557" ht="9.9499999999999993" customHeight="1" x14ac:dyDescent="0.25"/>
    <row r="558" ht="9.9499999999999993" customHeight="1" x14ac:dyDescent="0.25"/>
    <row r="559" ht="9.9499999999999993" customHeight="1" x14ac:dyDescent="0.25"/>
    <row r="560" ht="9.9499999999999993" customHeight="1" x14ac:dyDescent="0.25"/>
    <row r="561" ht="9.9499999999999993" customHeight="1" x14ac:dyDescent="0.25"/>
    <row r="562" ht="9.9499999999999993" customHeight="1" x14ac:dyDescent="0.25"/>
    <row r="563" ht="9.9499999999999993" customHeight="1" x14ac:dyDescent="0.25"/>
    <row r="564" ht="9.9499999999999993" customHeight="1" x14ac:dyDescent="0.25"/>
    <row r="565" ht="9.9499999999999993" customHeight="1" x14ac:dyDescent="0.25"/>
    <row r="566" ht="9.9499999999999993" customHeight="1" x14ac:dyDescent="0.25"/>
    <row r="567" ht="9.9499999999999993" customHeight="1" x14ac:dyDescent="0.25"/>
    <row r="568" ht="9.9499999999999993" customHeight="1" x14ac:dyDescent="0.25"/>
    <row r="569" ht="9.9499999999999993" customHeight="1" x14ac:dyDescent="0.25"/>
    <row r="570" ht="9.9499999999999993" customHeight="1" x14ac:dyDescent="0.25"/>
    <row r="571" ht="9.9499999999999993" customHeight="1" x14ac:dyDescent="0.25"/>
    <row r="572" ht="9.9499999999999993" customHeight="1" x14ac:dyDescent="0.25"/>
    <row r="573" ht="9.9499999999999993" customHeight="1" x14ac:dyDescent="0.25"/>
    <row r="574" ht="9.9499999999999993" customHeight="1" x14ac:dyDescent="0.25"/>
    <row r="575" ht="9.9499999999999993" customHeight="1" x14ac:dyDescent="0.25"/>
    <row r="576" ht="9.9499999999999993" customHeight="1" x14ac:dyDescent="0.25"/>
    <row r="577" ht="9.9499999999999993" customHeight="1" x14ac:dyDescent="0.25"/>
    <row r="578" ht="9.9499999999999993" customHeight="1" x14ac:dyDescent="0.25"/>
    <row r="579" ht="9.9499999999999993" customHeight="1" x14ac:dyDescent="0.25"/>
    <row r="580" ht="9.9499999999999993" customHeight="1" x14ac:dyDescent="0.25"/>
    <row r="581" ht="9.9499999999999993" customHeight="1" x14ac:dyDescent="0.25"/>
    <row r="582" ht="9.9499999999999993" customHeight="1" x14ac:dyDescent="0.25"/>
    <row r="583" ht="9.9499999999999993" customHeight="1" x14ac:dyDescent="0.25"/>
    <row r="584" ht="9.9499999999999993" customHeight="1" x14ac:dyDescent="0.25"/>
    <row r="585" ht="9.9499999999999993" customHeight="1" x14ac:dyDescent="0.25"/>
    <row r="586" ht="9.9499999999999993" customHeight="1" x14ac:dyDescent="0.25"/>
    <row r="587" ht="9.9499999999999993" customHeight="1" x14ac:dyDescent="0.25"/>
    <row r="588" ht="9.9499999999999993" customHeight="1" x14ac:dyDescent="0.25"/>
    <row r="589" ht="9.9499999999999993" customHeight="1" x14ac:dyDescent="0.25"/>
    <row r="590" ht="9.9499999999999993" customHeight="1" x14ac:dyDescent="0.25"/>
    <row r="591" ht="9.9499999999999993" customHeight="1" x14ac:dyDescent="0.25"/>
    <row r="592" ht="9.9499999999999993" customHeight="1" x14ac:dyDescent="0.25"/>
    <row r="593" ht="9.9499999999999993" customHeight="1" x14ac:dyDescent="0.25"/>
    <row r="594" ht="9.9499999999999993" customHeight="1" x14ac:dyDescent="0.25"/>
    <row r="595" ht="9.9499999999999993" customHeight="1" x14ac:dyDescent="0.25"/>
    <row r="596" ht="9.9499999999999993" customHeight="1" x14ac:dyDescent="0.25"/>
    <row r="597" ht="9.9499999999999993" customHeight="1" x14ac:dyDescent="0.25"/>
    <row r="598" ht="9.9499999999999993" customHeight="1" x14ac:dyDescent="0.25"/>
    <row r="599" ht="9.9499999999999993" customHeight="1" x14ac:dyDescent="0.25"/>
    <row r="600" ht="9.9499999999999993" customHeight="1" x14ac:dyDescent="0.25"/>
    <row r="601" ht="9.9499999999999993" customHeight="1" x14ac:dyDescent="0.25"/>
    <row r="602" ht="9.9499999999999993" customHeight="1" x14ac:dyDescent="0.25"/>
    <row r="603" ht="9.9499999999999993" customHeight="1" x14ac:dyDescent="0.25"/>
    <row r="604" ht="9.9499999999999993" customHeight="1" x14ac:dyDescent="0.25"/>
    <row r="605" ht="9.9499999999999993" customHeight="1" x14ac:dyDescent="0.25"/>
    <row r="606" ht="9.9499999999999993" customHeight="1" x14ac:dyDescent="0.25"/>
    <row r="607" ht="9.9499999999999993" customHeight="1" x14ac:dyDescent="0.25"/>
    <row r="608" ht="9.9499999999999993" customHeight="1" x14ac:dyDescent="0.25"/>
    <row r="609" ht="9.9499999999999993" customHeight="1" x14ac:dyDescent="0.25"/>
    <row r="610" ht="9.9499999999999993" customHeight="1" x14ac:dyDescent="0.25"/>
    <row r="611" ht="9.9499999999999993" customHeight="1" x14ac:dyDescent="0.25"/>
    <row r="612" ht="9.9499999999999993" customHeight="1" x14ac:dyDescent="0.25"/>
    <row r="613" ht="9.9499999999999993" customHeight="1" x14ac:dyDescent="0.25"/>
    <row r="614" ht="9.9499999999999993" customHeight="1" x14ac:dyDescent="0.25"/>
    <row r="615" ht="9.9499999999999993" customHeight="1" x14ac:dyDescent="0.25"/>
    <row r="616" ht="9.9499999999999993" customHeight="1" x14ac:dyDescent="0.25"/>
    <row r="617" ht="9.9499999999999993" customHeight="1" x14ac:dyDescent="0.25"/>
    <row r="618" ht="9.9499999999999993" customHeight="1" x14ac:dyDescent="0.25"/>
    <row r="619" ht="9.9499999999999993" customHeight="1" x14ac:dyDescent="0.25"/>
    <row r="620" ht="9.9499999999999993" customHeight="1" x14ac:dyDescent="0.25"/>
    <row r="621" ht="9.9499999999999993" customHeight="1" x14ac:dyDescent="0.25"/>
    <row r="622" ht="9.9499999999999993" customHeight="1" x14ac:dyDescent="0.25"/>
    <row r="623" ht="9.9499999999999993" customHeight="1" x14ac:dyDescent="0.25"/>
    <row r="624" ht="9.9499999999999993" customHeight="1" x14ac:dyDescent="0.25"/>
    <row r="625" ht="9.9499999999999993" customHeight="1" x14ac:dyDescent="0.25"/>
    <row r="626" ht="9.9499999999999993" customHeight="1" x14ac:dyDescent="0.25"/>
    <row r="627" ht="9.9499999999999993" customHeight="1" x14ac:dyDescent="0.25"/>
    <row r="628" ht="9.9499999999999993" customHeight="1" x14ac:dyDescent="0.25"/>
    <row r="629" ht="9.9499999999999993" customHeight="1" x14ac:dyDescent="0.25"/>
    <row r="630" ht="9.9499999999999993" customHeight="1" x14ac:dyDescent="0.25"/>
    <row r="631" ht="9.9499999999999993" customHeight="1" x14ac:dyDescent="0.25"/>
    <row r="632" ht="9.9499999999999993" customHeight="1" x14ac:dyDescent="0.25"/>
    <row r="633" ht="9.9499999999999993" customHeight="1" x14ac:dyDescent="0.25"/>
    <row r="634" ht="9.9499999999999993" customHeight="1" x14ac:dyDescent="0.25"/>
    <row r="635" ht="9.9499999999999993" customHeight="1" x14ac:dyDescent="0.25"/>
    <row r="636" ht="9.9499999999999993" customHeight="1" x14ac:dyDescent="0.25"/>
    <row r="637" ht="9.9499999999999993" customHeight="1" x14ac:dyDescent="0.25"/>
    <row r="638" ht="9.9499999999999993" customHeight="1" x14ac:dyDescent="0.25"/>
    <row r="639" ht="9.9499999999999993" customHeight="1" x14ac:dyDescent="0.25"/>
    <row r="640" ht="9.9499999999999993" customHeight="1" x14ac:dyDescent="0.25"/>
    <row r="641" ht="9.9499999999999993" customHeight="1" x14ac:dyDescent="0.25"/>
    <row r="642" ht="9.9499999999999993" customHeight="1" x14ac:dyDescent="0.25"/>
    <row r="643" ht="9.9499999999999993" customHeight="1" x14ac:dyDescent="0.25"/>
    <row r="644" ht="9.9499999999999993" customHeight="1" x14ac:dyDescent="0.25"/>
    <row r="645" ht="9.9499999999999993" customHeight="1" x14ac:dyDescent="0.25"/>
    <row r="646" ht="9.9499999999999993" customHeight="1" x14ac:dyDescent="0.25"/>
    <row r="647" ht="9.9499999999999993" customHeight="1" x14ac:dyDescent="0.25"/>
    <row r="648" ht="9.9499999999999993" customHeight="1" x14ac:dyDescent="0.25"/>
    <row r="649" ht="9.9499999999999993" customHeight="1" x14ac:dyDescent="0.25"/>
    <row r="650" ht="9.9499999999999993" customHeight="1" x14ac:dyDescent="0.25"/>
    <row r="651" ht="9.9499999999999993" customHeight="1" x14ac:dyDescent="0.25"/>
    <row r="652" ht="9.9499999999999993" customHeight="1" x14ac:dyDescent="0.25"/>
    <row r="653" ht="9.9499999999999993" customHeight="1" x14ac:dyDescent="0.25"/>
    <row r="654" ht="9.9499999999999993" customHeight="1" x14ac:dyDescent="0.25"/>
    <row r="655" ht="9.9499999999999993" customHeight="1" x14ac:dyDescent="0.25"/>
    <row r="656" ht="9.9499999999999993" customHeight="1" x14ac:dyDescent="0.25"/>
    <row r="657" ht="9.9499999999999993" customHeight="1" x14ac:dyDescent="0.25"/>
    <row r="658" ht="9.9499999999999993" customHeight="1" x14ac:dyDescent="0.25"/>
    <row r="659" ht="9.9499999999999993" customHeight="1" x14ac:dyDescent="0.25"/>
    <row r="660" ht="9.9499999999999993" customHeight="1" x14ac:dyDescent="0.25"/>
    <row r="661" ht="9.9499999999999993" customHeight="1" x14ac:dyDescent="0.25"/>
    <row r="662" ht="9.9499999999999993" customHeight="1" x14ac:dyDescent="0.25"/>
    <row r="663" ht="9.9499999999999993" customHeight="1" x14ac:dyDescent="0.25"/>
    <row r="664" ht="9.9499999999999993" customHeight="1" x14ac:dyDescent="0.25"/>
    <row r="665" ht="9.9499999999999993" customHeight="1" x14ac:dyDescent="0.25"/>
    <row r="666" ht="9.9499999999999993" customHeight="1" x14ac:dyDescent="0.25"/>
    <row r="667" ht="9.9499999999999993" customHeight="1" x14ac:dyDescent="0.25"/>
    <row r="668" ht="9.9499999999999993" customHeight="1" x14ac:dyDescent="0.25"/>
    <row r="669" ht="9.9499999999999993" customHeight="1" x14ac:dyDescent="0.25"/>
    <row r="670" ht="9.9499999999999993" customHeight="1" x14ac:dyDescent="0.25"/>
    <row r="671" ht="9.9499999999999993" customHeight="1" x14ac:dyDescent="0.25"/>
    <row r="672" ht="9.9499999999999993" customHeight="1" x14ac:dyDescent="0.25"/>
    <row r="673" ht="9.9499999999999993" customHeight="1" x14ac:dyDescent="0.25"/>
    <row r="674" ht="9.9499999999999993" customHeight="1" x14ac:dyDescent="0.25"/>
    <row r="675" ht="9.9499999999999993" customHeight="1" x14ac:dyDescent="0.25"/>
    <row r="676" ht="9.9499999999999993" customHeight="1" x14ac:dyDescent="0.25"/>
    <row r="677" ht="9.9499999999999993" customHeight="1" x14ac:dyDescent="0.25"/>
    <row r="678" ht="9.9499999999999993" customHeight="1" x14ac:dyDescent="0.25"/>
    <row r="679" ht="9.9499999999999993" customHeight="1" x14ac:dyDescent="0.25"/>
    <row r="680" ht="9.9499999999999993" customHeight="1" x14ac:dyDescent="0.25"/>
    <row r="681" ht="9.9499999999999993" customHeight="1" x14ac:dyDescent="0.25"/>
    <row r="682" ht="9.9499999999999993" customHeight="1" x14ac:dyDescent="0.25"/>
    <row r="683" ht="9.9499999999999993" customHeight="1" x14ac:dyDescent="0.25"/>
    <row r="684" ht="9.9499999999999993" customHeight="1" x14ac:dyDescent="0.25"/>
    <row r="685" ht="9.9499999999999993" customHeight="1" x14ac:dyDescent="0.25"/>
    <row r="686" ht="9.9499999999999993" customHeight="1" x14ac:dyDescent="0.25"/>
    <row r="687" ht="9.9499999999999993" customHeight="1" x14ac:dyDescent="0.25"/>
    <row r="688" ht="9.9499999999999993" customHeight="1" x14ac:dyDescent="0.25"/>
    <row r="689" ht="9.9499999999999993" customHeight="1" x14ac:dyDescent="0.25"/>
    <row r="690" ht="9.9499999999999993" customHeight="1" x14ac:dyDescent="0.25"/>
    <row r="691" ht="9.9499999999999993" customHeight="1" x14ac:dyDescent="0.25"/>
    <row r="692" ht="9.9499999999999993" customHeight="1" x14ac:dyDescent="0.25"/>
    <row r="693" ht="9.9499999999999993" customHeight="1" x14ac:dyDescent="0.25"/>
    <row r="694" ht="9.9499999999999993" customHeight="1" x14ac:dyDescent="0.25"/>
    <row r="695" ht="9.9499999999999993" customHeight="1" x14ac:dyDescent="0.25"/>
    <row r="696" ht="9.9499999999999993" customHeight="1" x14ac:dyDescent="0.25"/>
    <row r="697" ht="9.9499999999999993" customHeight="1" x14ac:dyDescent="0.25"/>
    <row r="698" ht="9.9499999999999993" customHeight="1" x14ac:dyDescent="0.25"/>
    <row r="699" ht="9.9499999999999993" customHeight="1" x14ac:dyDescent="0.25"/>
    <row r="700" ht="9.9499999999999993" customHeight="1" x14ac:dyDescent="0.25"/>
    <row r="701" ht="9.9499999999999993" customHeight="1" x14ac:dyDescent="0.25"/>
    <row r="702" ht="9.9499999999999993" customHeight="1" x14ac:dyDescent="0.25"/>
    <row r="703" ht="9.9499999999999993" customHeight="1" x14ac:dyDescent="0.25"/>
    <row r="704" ht="9.9499999999999993" customHeight="1" x14ac:dyDescent="0.25"/>
    <row r="705" ht="9.9499999999999993" customHeight="1" x14ac:dyDescent="0.25"/>
    <row r="706" ht="9.9499999999999993" customHeight="1" x14ac:dyDescent="0.25"/>
    <row r="707" ht="9.9499999999999993" customHeight="1" x14ac:dyDescent="0.25"/>
    <row r="708" ht="9.9499999999999993" customHeight="1" x14ac:dyDescent="0.25"/>
    <row r="709" ht="9.9499999999999993" customHeight="1" x14ac:dyDescent="0.25"/>
    <row r="710" ht="9.9499999999999993" customHeight="1" x14ac:dyDescent="0.25"/>
    <row r="711" ht="9.9499999999999993" customHeight="1" x14ac:dyDescent="0.25"/>
    <row r="712" ht="9.9499999999999993" customHeight="1" x14ac:dyDescent="0.25"/>
    <row r="713" ht="9.9499999999999993" customHeight="1" x14ac:dyDescent="0.25"/>
    <row r="714" ht="9.9499999999999993" customHeight="1" x14ac:dyDescent="0.25"/>
    <row r="715" ht="9.9499999999999993" customHeight="1" x14ac:dyDescent="0.25"/>
    <row r="716" ht="9.9499999999999993" customHeight="1" x14ac:dyDescent="0.25"/>
    <row r="717" ht="9.9499999999999993" customHeight="1" x14ac:dyDescent="0.25"/>
    <row r="718" ht="9.9499999999999993" customHeight="1" x14ac:dyDescent="0.25"/>
    <row r="719" ht="9.9499999999999993" customHeight="1" x14ac:dyDescent="0.25"/>
    <row r="720" ht="9.9499999999999993" customHeight="1" x14ac:dyDescent="0.25"/>
    <row r="721" ht="9.9499999999999993" customHeight="1" x14ac:dyDescent="0.25"/>
    <row r="722" ht="9.9499999999999993" customHeight="1" x14ac:dyDescent="0.25"/>
    <row r="723" ht="9.9499999999999993" customHeight="1" x14ac:dyDescent="0.25"/>
    <row r="724" ht="9.9499999999999993" customHeight="1" x14ac:dyDescent="0.25"/>
    <row r="725" ht="9.9499999999999993" customHeight="1" x14ac:dyDescent="0.25"/>
    <row r="726" ht="9.9499999999999993" customHeight="1" x14ac:dyDescent="0.25"/>
    <row r="727" ht="9.9499999999999993" customHeight="1" x14ac:dyDescent="0.25"/>
    <row r="728" ht="9.9499999999999993" customHeight="1" x14ac:dyDescent="0.25"/>
    <row r="729" ht="9.9499999999999993" customHeight="1" x14ac:dyDescent="0.25"/>
    <row r="730" ht="9.9499999999999993" customHeight="1" x14ac:dyDescent="0.25"/>
    <row r="731" ht="9.9499999999999993" customHeight="1" x14ac:dyDescent="0.25"/>
    <row r="732" ht="9.9499999999999993" customHeight="1" x14ac:dyDescent="0.25"/>
    <row r="733" ht="9.9499999999999993" customHeight="1" x14ac:dyDescent="0.25"/>
    <row r="734" ht="9.9499999999999993" customHeight="1" x14ac:dyDescent="0.25"/>
    <row r="735" ht="9.9499999999999993" customHeight="1" x14ac:dyDescent="0.25"/>
    <row r="736" ht="9.9499999999999993" customHeight="1" x14ac:dyDescent="0.25"/>
    <row r="737" ht="9.9499999999999993" customHeight="1" x14ac:dyDescent="0.25"/>
    <row r="738" ht="9.9499999999999993" customHeight="1" x14ac:dyDescent="0.25"/>
    <row r="739" ht="9.9499999999999993" customHeight="1" x14ac:dyDescent="0.25"/>
    <row r="740" ht="9.9499999999999993" customHeight="1" x14ac:dyDescent="0.25"/>
    <row r="741" ht="9.9499999999999993" customHeight="1" x14ac:dyDescent="0.25"/>
    <row r="742" ht="9.9499999999999993" customHeight="1" x14ac:dyDescent="0.25"/>
    <row r="743" ht="9.9499999999999993" customHeight="1" x14ac:dyDescent="0.25"/>
    <row r="744" ht="9.9499999999999993" customHeight="1" x14ac:dyDescent="0.25"/>
    <row r="745" ht="9.9499999999999993" customHeight="1" x14ac:dyDescent="0.25"/>
    <row r="746" ht="9.9499999999999993" customHeight="1" x14ac:dyDescent="0.25"/>
    <row r="747" ht="9.9499999999999993" customHeight="1" x14ac:dyDescent="0.25"/>
    <row r="748" ht="9.9499999999999993" customHeight="1" x14ac:dyDescent="0.25"/>
    <row r="749" ht="9.9499999999999993" customHeight="1" x14ac:dyDescent="0.25"/>
    <row r="750" ht="9.9499999999999993" customHeight="1" x14ac:dyDescent="0.25"/>
    <row r="751" ht="9.9499999999999993" customHeight="1" x14ac:dyDescent="0.25"/>
    <row r="752" ht="9.9499999999999993" customHeight="1" x14ac:dyDescent="0.25"/>
    <row r="753" ht="9.9499999999999993" customHeight="1" x14ac:dyDescent="0.25"/>
    <row r="754" ht="9.9499999999999993" customHeight="1" x14ac:dyDescent="0.25"/>
    <row r="755" ht="9.9499999999999993" customHeight="1" x14ac:dyDescent="0.25"/>
    <row r="756" ht="9.9499999999999993" customHeight="1" x14ac:dyDescent="0.25"/>
    <row r="757" ht="9.9499999999999993" customHeight="1" x14ac:dyDescent="0.25"/>
    <row r="758" ht="9.9499999999999993" customHeight="1" x14ac:dyDescent="0.25"/>
    <row r="759" ht="9.9499999999999993" customHeight="1" x14ac:dyDescent="0.25"/>
    <row r="760" ht="9.9499999999999993" customHeight="1" x14ac:dyDescent="0.25"/>
    <row r="761" ht="9.9499999999999993" customHeight="1" x14ac:dyDescent="0.25"/>
    <row r="762" ht="9.9499999999999993" customHeight="1" x14ac:dyDescent="0.25"/>
    <row r="763" ht="9.9499999999999993" customHeight="1" x14ac:dyDescent="0.25"/>
    <row r="764" ht="9.9499999999999993" customHeight="1" x14ac:dyDescent="0.25"/>
    <row r="765" ht="9.9499999999999993" customHeight="1" x14ac:dyDescent="0.25"/>
    <row r="766" ht="9.9499999999999993" customHeight="1" x14ac:dyDescent="0.25"/>
    <row r="767" ht="9.9499999999999993" customHeight="1" x14ac:dyDescent="0.25"/>
    <row r="768" ht="9.9499999999999993" customHeight="1" x14ac:dyDescent="0.25"/>
    <row r="769" ht="9.9499999999999993" customHeight="1" x14ac:dyDescent="0.25"/>
    <row r="770" ht="9.9499999999999993" customHeight="1" x14ac:dyDescent="0.25"/>
    <row r="771" ht="9.9499999999999993" customHeight="1" x14ac:dyDescent="0.25"/>
    <row r="772" ht="9.9499999999999993" customHeight="1" x14ac:dyDescent="0.25"/>
    <row r="773" ht="9.9499999999999993" customHeight="1" x14ac:dyDescent="0.25"/>
    <row r="774" ht="9.9499999999999993" customHeight="1" x14ac:dyDescent="0.25"/>
    <row r="775" ht="9.9499999999999993" customHeight="1" x14ac:dyDescent="0.25"/>
    <row r="776" ht="9.9499999999999993" customHeight="1" x14ac:dyDescent="0.25"/>
    <row r="777" ht="9.9499999999999993" customHeight="1" x14ac:dyDescent="0.25"/>
    <row r="778" ht="9.9499999999999993" customHeight="1" x14ac:dyDescent="0.25"/>
    <row r="779" ht="9.9499999999999993" customHeight="1" x14ac:dyDescent="0.25"/>
    <row r="780" ht="9.9499999999999993" customHeight="1" x14ac:dyDescent="0.25"/>
    <row r="781" ht="9.9499999999999993" customHeight="1" x14ac:dyDescent="0.25"/>
    <row r="782" ht="9.9499999999999993" customHeight="1" x14ac:dyDescent="0.25"/>
    <row r="783" ht="9.9499999999999993" customHeight="1" x14ac:dyDescent="0.25"/>
    <row r="784" ht="9.9499999999999993" customHeight="1" x14ac:dyDescent="0.25"/>
    <row r="785" ht="9.9499999999999993" customHeight="1" x14ac:dyDescent="0.25"/>
    <row r="786" ht="9.9499999999999993" customHeight="1" x14ac:dyDescent="0.25"/>
    <row r="787" ht="9.9499999999999993" customHeight="1" x14ac:dyDescent="0.25"/>
    <row r="788" ht="9.9499999999999993" customHeight="1" x14ac:dyDescent="0.25"/>
    <row r="789" ht="9.9499999999999993" customHeight="1" x14ac:dyDescent="0.25"/>
    <row r="790" ht="9.9499999999999993" customHeight="1" x14ac:dyDescent="0.25"/>
    <row r="791" ht="9.9499999999999993" customHeight="1" x14ac:dyDescent="0.25"/>
    <row r="792" ht="9.9499999999999993" customHeight="1" x14ac:dyDescent="0.25"/>
    <row r="793" ht="9.9499999999999993" customHeight="1" x14ac:dyDescent="0.25"/>
    <row r="794" ht="9.9499999999999993" customHeight="1" x14ac:dyDescent="0.25"/>
    <row r="795" ht="9.9499999999999993" customHeight="1" x14ac:dyDescent="0.25"/>
    <row r="796" ht="9.9499999999999993" customHeight="1" x14ac:dyDescent="0.25"/>
    <row r="797" ht="9.9499999999999993" customHeight="1" x14ac:dyDescent="0.25"/>
    <row r="798" ht="9.9499999999999993" customHeight="1" x14ac:dyDescent="0.25"/>
    <row r="799" ht="9.9499999999999993" customHeight="1" x14ac:dyDescent="0.25"/>
    <row r="800" ht="9.9499999999999993" customHeight="1" x14ac:dyDescent="0.25"/>
    <row r="801" ht="9.9499999999999993" customHeight="1" x14ac:dyDescent="0.25"/>
    <row r="802" ht="9.9499999999999993" customHeight="1" x14ac:dyDescent="0.25"/>
    <row r="803" ht="9.9499999999999993" customHeight="1" x14ac:dyDescent="0.25"/>
    <row r="804" ht="9.9499999999999993" customHeight="1" x14ac:dyDescent="0.25"/>
    <row r="805" ht="9.9499999999999993" customHeight="1" x14ac:dyDescent="0.25"/>
    <row r="806" ht="9.9499999999999993" customHeight="1" x14ac:dyDescent="0.25"/>
    <row r="807" ht="9.9499999999999993" customHeight="1" x14ac:dyDescent="0.25"/>
    <row r="808" ht="9.9499999999999993" customHeight="1" x14ac:dyDescent="0.25"/>
    <row r="809" ht="9.9499999999999993" customHeight="1" x14ac:dyDescent="0.25"/>
    <row r="810" ht="9.9499999999999993" customHeight="1" x14ac:dyDescent="0.25"/>
    <row r="811" ht="9.9499999999999993" customHeight="1" x14ac:dyDescent="0.25"/>
    <row r="812" ht="9.9499999999999993" customHeight="1" x14ac:dyDescent="0.25"/>
    <row r="813" ht="9.9499999999999993" customHeight="1" x14ac:dyDescent="0.25"/>
    <row r="814" ht="9.9499999999999993" customHeight="1" x14ac:dyDescent="0.25"/>
    <row r="815" ht="9.9499999999999993" customHeight="1" x14ac:dyDescent="0.25"/>
    <row r="816" ht="9.9499999999999993" customHeight="1" x14ac:dyDescent="0.25"/>
    <row r="817" ht="9.9499999999999993" customHeight="1" x14ac:dyDescent="0.25"/>
    <row r="818" ht="9.9499999999999993" customHeight="1" x14ac:dyDescent="0.25"/>
    <row r="819" ht="9.9499999999999993" customHeight="1" x14ac:dyDescent="0.25"/>
    <row r="820" ht="9.9499999999999993" customHeight="1" x14ac:dyDescent="0.25"/>
    <row r="821" ht="9.9499999999999993" customHeight="1" x14ac:dyDescent="0.25"/>
    <row r="822" ht="9.9499999999999993" customHeight="1" x14ac:dyDescent="0.25"/>
    <row r="823" ht="9.9499999999999993" customHeight="1" x14ac:dyDescent="0.25"/>
    <row r="824" ht="9.9499999999999993" customHeight="1" x14ac:dyDescent="0.25"/>
    <row r="825" ht="9.9499999999999993" customHeight="1" x14ac:dyDescent="0.25"/>
    <row r="826" ht="9.9499999999999993" customHeight="1" x14ac:dyDescent="0.25"/>
    <row r="827" ht="9.9499999999999993" customHeight="1" x14ac:dyDescent="0.25"/>
    <row r="828" ht="9.9499999999999993" customHeight="1" x14ac:dyDescent="0.25"/>
    <row r="829" ht="9.9499999999999993" customHeight="1" x14ac:dyDescent="0.25"/>
    <row r="830" ht="9.9499999999999993" customHeight="1" x14ac:dyDescent="0.25"/>
    <row r="831" ht="9.9499999999999993" customHeight="1" x14ac:dyDescent="0.25"/>
    <row r="832" ht="9.9499999999999993" customHeight="1" x14ac:dyDescent="0.25"/>
    <row r="833" ht="9.9499999999999993" customHeight="1" x14ac:dyDescent="0.25"/>
    <row r="834" ht="9.9499999999999993" customHeight="1" x14ac:dyDescent="0.25"/>
    <row r="835" ht="9.9499999999999993" customHeight="1" x14ac:dyDescent="0.25"/>
    <row r="836" ht="9.9499999999999993" customHeight="1" x14ac:dyDescent="0.25"/>
    <row r="837" ht="9.9499999999999993" customHeight="1" x14ac:dyDescent="0.25"/>
    <row r="838" ht="9.9499999999999993" customHeight="1" x14ac:dyDescent="0.25"/>
    <row r="839" ht="9.9499999999999993" customHeight="1" x14ac:dyDescent="0.25"/>
    <row r="840" ht="9.9499999999999993" customHeight="1" x14ac:dyDescent="0.25"/>
    <row r="841" ht="9.9499999999999993" customHeight="1" x14ac:dyDescent="0.25"/>
    <row r="842" ht="9.9499999999999993" customHeight="1" x14ac:dyDescent="0.25"/>
    <row r="843" ht="9.9499999999999993" customHeight="1" x14ac:dyDescent="0.25"/>
    <row r="844" ht="9.9499999999999993" customHeight="1" x14ac:dyDescent="0.25"/>
    <row r="845" ht="9.9499999999999993" customHeight="1" x14ac:dyDescent="0.25"/>
    <row r="846" ht="9.9499999999999993" customHeight="1" x14ac:dyDescent="0.25"/>
    <row r="847" ht="9.9499999999999993" customHeight="1" x14ac:dyDescent="0.25"/>
    <row r="848" ht="9.9499999999999993" customHeight="1" x14ac:dyDescent="0.25"/>
    <row r="849" ht="9.9499999999999993" customHeight="1" x14ac:dyDescent="0.25"/>
    <row r="850" ht="9.9499999999999993" customHeight="1" x14ac:dyDescent="0.25"/>
    <row r="851" ht="9.9499999999999993" customHeight="1" x14ac:dyDescent="0.25"/>
    <row r="852" ht="9.9499999999999993" customHeight="1" x14ac:dyDescent="0.25"/>
    <row r="853" ht="9.9499999999999993" customHeight="1" x14ac:dyDescent="0.25"/>
    <row r="854" ht="9.9499999999999993" customHeight="1" x14ac:dyDescent="0.25"/>
    <row r="855" ht="9.9499999999999993" customHeight="1" x14ac:dyDescent="0.25"/>
    <row r="856" ht="9.9499999999999993" customHeight="1" x14ac:dyDescent="0.25"/>
    <row r="857" ht="9.9499999999999993" customHeight="1" x14ac:dyDescent="0.25"/>
    <row r="858" ht="9.9499999999999993" customHeight="1" x14ac:dyDescent="0.25"/>
    <row r="859" ht="9.9499999999999993" customHeight="1" x14ac:dyDescent="0.25"/>
    <row r="860" ht="9.9499999999999993" customHeight="1" x14ac:dyDescent="0.25"/>
    <row r="861" ht="9.9499999999999993" customHeight="1" x14ac:dyDescent="0.25"/>
    <row r="862" ht="9.9499999999999993" customHeight="1" x14ac:dyDescent="0.25"/>
    <row r="863" ht="9.9499999999999993" customHeight="1" x14ac:dyDescent="0.25"/>
    <row r="864" ht="9.9499999999999993" customHeight="1" x14ac:dyDescent="0.25"/>
    <row r="865" ht="9.9499999999999993" customHeight="1" x14ac:dyDescent="0.25"/>
    <row r="866" ht="9.9499999999999993" customHeight="1" x14ac:dyDescent="0.25"/>
    <row r="867" ht="9.9499999999999993" customHeight="1" x14ac:dyDescent="0.25"/>
    <row r="868" ht="9.9499999999999993" customHeight="1" x14ac:dyDescent="0.25"/>
    <row r="869" ht="9.9499999999999993" customHeight="1" x14ac:dyDescent="0.25"/>
    <row r="870" ht="9.9499999999999993" customHeight="1" x14ac:dyDescent="0.25"/>
    <row r="871" ht="9.9499999999999993" customHeight="1" x14ac:dyDescent="0.25"/>
    <row r="872" ht="9.9499999999999993" customHeight="1" x14ac:dyDescent="0.25"/>
    <row r="873" ht="9.9499999999999993" customHeight="1" x14ac:dyDescent="0.25"/>
    <row r="874" ht="9.9499999999999993" customHeight="1" x14ac:dyDescent="0.25"/>
    <row r="875" ht="9.9499999999999993" customHeight="1" x14ac:dyDescent="0.25"/>
    <row r="876" ht="9.9499999999999993" customHeight="1" x14ac:dyDescent="0.25"/>
    <row r="877" ht="9.9499999999999993" customHeight="1" x14ac:dyDescent="0.25"/>
    <row r="878" ht="9.9499999999999993" customHeight="1" x14ac:dyDescent="0.25"/>
    <row r="879" ht="9.9499999999999993" customHeight="1" x14ac:dyDescent="0.25"/>
    <row r="880" ht="9.9499999999999993" customHeight="1" x14ac:dyDescent="0.25"/>
    <row r="881" ht="9.9499999999999993" customHeight="1" x14ac:dyDescent="0.25"/>
    <row r="882" ht="9.9499999999999993" customHeight="1" x14ac:dyDescent="0.25"/>
    <row r="883" ht="9.9499999999999993" customHeight="1" x14ac:dyDescent="0.25"/>
    <row r="884" ht="9.9499999999999993" customHeight="1" x14ac:dyDescent="0.25"/>
    <row r="885" ht="9.9499999999999993" customHeight="1" x14ac:dyDescent="0.25"/>
    <row r="886" ht="9.9499999999999993" customHeight="1" x14ac:dyDescent="0.25"/>
    <row r="887" ht="9.9499999999999993" customHeight="1" x14ac:dyDescent="0.25"/>
  </sheetData>
  <sheetProtection algorithmName="SHA-512" hashValue="OWvGFMbcFk5SXWsqtn947/7H8SQvjkyFRzAg7LrVKiTjGQvuH5/DKe0VPyp5pgP7oNBPQeijeAI1qmDhevpT6A==" saltValue="BFXLEqfhSA37yywtgQ+c+Q==" spinCount="100000" sheet="1" objects="1" scenarios="1"/>
  <mergeCells count="496">
    <mergeCell ref="C178:E178"/>
    <mergeCell ref="C179:E179"/>
    <mergeCell ref="C182:E182"/>
    <mergeCell ref="C31:K31"/>
    <mergeCell ref="C32:K32"/>
    <mergeCell ref="C33:K33"/>
    <mergeCell ref="C34:K34"/>
    <mergeCell ref="C35:K35"/>
    <mergeCell ref="C36:K36"/>
    <mergeCell ref="C37:K37"/>
    <mergeCell ref="C38:K38"/>
    <mergeCell ref="C39:K39"/>
    <mergeCell ref="C40:K40"/>
    <mergeCell ref="C47:E47"/>
    <mergeCell ref="E83:L83"/>
    <mergeCell ref="E84:L84"/>
    <mergeCell ref="E88:L88"/>
    <mergeCell ref="E89:L89"/>
    <mergeCell ref="E90:L90"/>
    <mergeCell ref="E91:L91"/>
    <mergeCell ref="E81:L81"/>
    <mergeCell ref="E82:L82"/>
    <mergeCell ref="H93:J93"/>
    <mergeCell ref="G96:H96"/>
    <mergeCell ref="U257:V257"/>
    <mergeCell ref="W257:X257"/>
    <mergeCell ref="Y257:Z257"/>
    <mergeCell ref="AA257:AB257"/>
    <mergeCell ref="R45:W45"/>
    <mergeCell ref="R125:W125"/>
    <mergeCell ref="R205:W205"/>
    <mergeCell ref="AQ22:AQ23"/>
    <mergeCell ref="AN102:AO102"/>
    <mergeCell ref="AA103:AB103"/>
    <mergeCell ref="AC103:AD103"/>
    <mergeCell ref="AE103:AF103"/>
    <mergeCell ref="AG103:AH103"/>
    <mergeCell ref="AI103:AJ103"/>
    <mergeCell ref="AK103:AL103"/>
    <mergeCell ref="AE183:AF183"/>
    <mergeCell ref="AG183:AH183"/>
    <mergeCell ref="AI183:AJ183"/>
    <mergeCell ref="AK183:AL183"/>
    <mergeCell ref="T207:U207"/>
    <mergeCell ref="V207:W207"/>
    <mergeCell ref="W248:Z248"/>
    <mergeCell ref="AA248:AD248"/>
    <mergeCell ref="R206:S206"/>
    <mergeCell ref="AS22:AS23"/>
    <mergeCell ref="AQ102:AQ103"/>
    <mergeCell ref="AS102:AS103"/>
    <mergeCell ref="AQ182:AQ183"/>
    <mergeCell ref="AS182:AS183"/>
    <mergeCell ref="S256:T256"/>
    <mergeCell ref="U256:V256"/>
    <mergeCell ref="W256:X256"/>
    <mergeCell ref="Y256:Z256"/>
    <mergeCell ref="AA256:AB256"/>
    <mergeCell ref="AE22:AH22"/>
    <mergeCell ref="AI22:AL22"/>
    <mergeCell ref="AN22:AO22"/>
    <mergeCell ref="AA23:AB23"/>
    <mergeCell ref="AC23:AD23"/>
    <mergeCell ref="AE23:AF23"/>
    <mergeCell ref="AG23:AH23"/>
    <mergeCell ref="AI23:AJ23"/>
    <mergeCell ref="AK23:AL23"/>
    <mergeCell ref="S102:V102"/>
    <mergeCell ref="W102:Z102"/>
    <mergeCell ref="AA102:AD102"/>
    <mergeCell ref="AE102:AH102"/>
    <mergeCell ref="AI102:AL102"/>
    <mergeCell ref="AA22:AD22"/>
    <mergeCell ref="G16:H16"/>
    <mergeCell ref="I16:J16"/>
    <mergeCell ref="K16:L16"/>
    <mergeCell ref="I21:K21"/>
    <mergeCell ref="H22:K22"/>
    <mergeCell ref="O22:R22"/>
    <mergeCell ref="O18:P18"/>
    <mergeCell ref="Q18:R18"/>
    <mergeCell ref="S18:T18"/>
    <mergeCell ref="O19:P19"/>
    <mergeCell ref="Q19:R19"/>
    <mergeCell ref="S19:T19"/>
    <mergeCell ref="U18:V18"/>
    <mergeCell ref="U19:V19"/>
    <mergeCell ref="S23:T23"/>
    <mergeCell ref="U23:V23"/>
    <mergeCell ref="W23:X23"/>
    <mergeCell ref="Y23:Z23"/>
    <mergeCell ref="C30:F30"/>
    <mergeCell ref="C23:F23"/>
    <mergeCell ref="C4:L4"/>
    <mergeCell ref="E8:L8"/>
    <mergeCell ref="E9:L9"/>
    <mergeCell ref="E10:L10"/>
    <mergeCell ref="E11:L11"/>
    <mergeCell ref="H13:J13"/>
    <mergeCell ref="S22:V22"/>
    <mergeCell ref="W22:Z22"/>
    <mergeCell ref="C18:E18"/>
    <mergeCell ref="C19:E19"/>
    <mergeCell ref="C22:E22"/>
    <mergeCell ref="G25:I25"/>
    <mergeCell ref="C26:D26"/>
    <mergeCell ref="C27:D27"/>
    <mergeCell ref="C28:D28"/>
    <mergeCell ref="O23:P23"/>
    <mergeCell ref="Q23:R23"/>
    <mergeCell ref="O41:Q41"/>
    <mergeCell ref="B45:B46"/>
    <mergeCell ref="C45:C46"/>
    <mergeCell ref="D45:D46"/>
    <mergeCell ref="E45:E46"/>
    <mergeCell ref="F45:F46"/>
    <mergeCell ref="G45:H45"/>
    <mergeCell ref="I45:J45"/>
    <mergeCell ref="C43:L43"/>
    <mergeCell ref="R47:S47"/>
    <mergeCell ref="T47:U47"/>
    <mergeCell ref="V47:W47"/>
    <mergeCell ref="P48:Q48"/>
    <mergeCell ref="R48:S48"/>
    <mergeCell ref="K45:L45"/>
    <mergeCell ref="O45:O46"/>
    <mergeCell ref="R46:S46"/>
    <mergeCell ref="T46:U46"/>
    <mergeCell ref="V46:W46"/>
    <mergeCell ref="P52:Q52"/>
    <mergeCell ref="R52:S52"/>
    <mergeCell ref="P53:Q53"/>
    <mergeCell ref="R53:S53"/>
    <mergeCell ref="P54:Q54"/>
    <mergeCell ref="R54:S54"/>
    <mergeCell ref="P49:Q49"/>
    <mergeCell ref="R49:S49"/>
    <mergeCell ref="P50:Q50"/>
    <mergeCell ref="R50:S50"/>
    <mergeCell ref="P51:Q51"/>
    <mergeCell ref="R51:S51"/>
    <mergeCell ref="P58:Q58"/>
    <mergeCell ref="R58:S58"/>
    <mergeCell ref="P59:Q59"/>
    <mergeCell ref="R59:S59"/>
    <mergeCell ref="P60:Q60"/>
    <mergeCell ref="R60:S60"/>
    <mergeCell ref="P55:Q55"/>
    <mergeCell ref="R55:S55"/>
    <mergeCell ref="P56:Q56"/>
    <mergeCell ref="R56:S56"/>
    <mergeCell ref="P57:Q57"/>
    <mergeCell ref="R57:S57"/>
    <mergeCell ref="P64:Q64"/>
    <mergeCell ref="R64:S64"/>
    <mergeCell ref="P65:Q65"/>
    <mergeCell ref="R65:S65"/>
    <mergeCell ref="P66:Q66"/>
    <mergeCell ref="R66:S66"/>
    <mergeCell ref="P61:Q61"/>
    <mergeCell ref="R61:S61"/>
    <mergeCell ref="P62:Q62"/>
    <mergeCell ref="R62:S62"/>
    <mergeCell ref="P63:Q63"/>
    <mergeCell ref="R63:S63"/>
    <mergeCell ref="P70:Q70"/>
    <mergeCell ref="R70:S70"/>
    <mergeCell ref="P71:Q71"/>
    <mergeCell ref="R71:S71"/>
    <mergeCell ref="P72:Q72"/>
    <mergeCell ref="R72:S72"/>
    <mergeCell ref="P67:Q67"/>
    <mergeCell ref="R67:S67"/>
    <mergeCell ref="P68:Q68"/>
    <mergeCell ref="R68:S68"/>
    <mergeCell ref="P69:Q69"/>
    <mergeCell ref="R69:S69"/>
    <mergeCell ref="P76:Q76"/>
    <mergeCell ref="R76:S76"/>
    <mergeCell ref="P77:Q77"/>
    <mergeCell ref="R77:S77"/>
    <mergeCell ref="G78:H78"/>
    <mergeCell ref="P78:Q78"/>
    <mergeCell ref="R78:S78"/>
    <mergeCell ref="P73:Q73"/>
    <mergeCell ref="R73:S73"/>
    <mergeCell ref="P74:Q74"/>
    <mergeCell ref="R74:S74"/>
    <mergeCell ref="P75:Q75"/>
    <mergeCell ref="R75:S75"/>
    <mergeCell ref="I96:J96"/>
    <mergeCell ref="K96:L96"/>
    <mergeCell ref="H102:K102"/>
    <mergeCell ref="O102:R102"/>
    <mergeCell ref="O98:P98"/>
    <mergeCell ref="Q98:R98"/>
    <mergeCell ref="C98:E98"/>
    <mergeCell ref="C99:E99"/>
    <mergeCell ref="C102:E102"/>
    <mergeCell ref="S98:T98"/>
    <mergeCell ref="O99:P99"/>
    <mergeCell ref="Q99:R99"/>
    <mergeCell ref="S99:T99"/>
    <mergeCell ref="O103:P103"/>
    <mergeCell ref="Q103:R103"/>
    <mergeCell ref="S103:T103"/>
    <mergeCell ref="U103:V103"/>
    <mergeCell ref="W103:X103"/>
    <mergeCell ref="U98:V98"/>
    <mergeCell ref="U99:V99"/>
    <mergeCell ref="Y103:Z103"/>
    <mergeCell ref="C113:K113"/>
    <mergeCell ref="C114:K114"/>
    <mergeCell ref="C115:K115"/>
    <mergeCell ref="C110:F110"/>
    <mergeCell ref="C103:F103"/>
    <mergeCell ref="C116:K116"/>
    <mergeCell ref="C117:K117"/>
    <mergeCell ref="C118:K118"/>
    <mergeCell ref="G105:I105"/>
    <mergeCell ref="C106:D106"/>
    <mergeCell ref="C107:D107"/>
    <mergeCell ref="C108:D108"/>
    <mergeCell ref="C111:K111"/>
    <mergeCell ref="C112:K112"/>
    <mergeCell ref="C119:K119"/>
    <mergeCell ref="C120:K120"/>
    <mergeCell ref="O121:Q121"/>
    <mergeCell ref="B125:B126"/>
    <mergeCell ref="C125:C126"/>
    <mergeCell ref="D125:D126"/>
    <mergeCell ref="E125:E126"/>
    <mergeCell ref="F125:F126"/>
    <mergeCell ref="G125:H125"/>
    <mergeCell ref="I125:J125"/>
    <mergeCell ref="C123:L123"/>
    <mergeCell ref="C127:E127"/>
    <mergeCell ref="R127:S127"/>
    <mergeCell ref="T127:U127"/>
    <mergeCell ref="V127:W127"/>
    <mergeCell ref="P128:Q128"/>
    <mergeCell ref="R128:S128"/>
    <mergeCell ref="K125:L125"/>
    <mergeCell ref="O125:O126"/>
    <mergeCell ref="R126:S126"/>
    <mergeCell ref="T126:U126"/>
    <mergeCell ref="V126:W126"/>
    <mergeCell ref="P132:Q132"/>
    <mergeCell ref="R132:S132"/>
    <mergeCell ref="P133:Q133"/>
    <mergeCell ref="R133:S133"/>
    <mergeCell ref="P134:Q134"/>
    <mergeCell ref="R134:S134"/>
    <mergeCell ref="P129:Q129"/>
    <mergeCell ref="R129:S129"/>
    <mergeCell ref="P130:Q130"/>
    <mergeCell ref="R130:S130"/>
    <mergeCell ref="P131:Q131"/>
    <mergeCell ref="R131:S131"/>
    <mergeCell ref="P138:Q138"/>
    <mergeCell ref="R138:S138"/>
    <mergeCell ref="P139:Q139"/>
    <mergeCell ref="R139:S139"/>
    <mergeCell ref="P140:Q140"/>
    <mergeCell ref="R140:S140"/>
    <mergeCell ref="P135:Q135"/>
    <mergeCell ref="R135:S135"/>
    <mergeCell ref="P136:Q136"/>
    <mergeCell ref="R136:S136"/>
    <mergeCell ref="P137:Q137"/>
    <mergeCell ref="R137:S137"/>
    <mergeCell ref="P144:Q144"/>
    <mergeCell ref="R144:S144"/>
    <mergeCell ref="P145:Q145"/>
    <mergeCell ref="R145:S145"/>
    <mergeCell ref="P146:Q146"/>
    <mergeCell ref="R146:S146"/>
    <mergeCell ref="P141:Q141"/>
    <mergeCell ref="R141:S141"/>
    <mergeCell ref="P142:Q142"/>
    <mergeCell ref="R142:S142"/>
    <mergeCell ref="P143:Q143"/>
    <mergeCell ref="R143:S143"/>
    <mergeCell ref="G158:H158"/>
    <mergeCell ref="P158:Q158"/>
    <mergeCell ref="R158:S158"/>
    <mergeCell ref="P153:Q153"/>
    <mergeCell ref="R153:S153"/>
    <mergeCell ref="P154:Q154"/>
    <mergeCell ref="R154:S154"/>
    <mergeCell ref="P155:Q155"/>
    <mergeCell ref="R155:S155"/>
    <mergeCell ref="E170:L170"/>
    <mergeCell ref="E171:L171"/>
    <mergeCell ref="H173:J173"/>
    <mergeCell ref="G176:H176"/>
    <mergeCell ref="I176:J176"/>
    <mergeCell ref="K176:L176"/>
    <mergeCell ref="E161:L161"/>
    <mergeCell ref="E162:L162"/>
    <mergeCell ref="E163:L163"/>
    <mergeCell ref="E164:L164"/>
    <mergeCell ref="E168:L168"/>
    <mergeCell ref="E169:L169"/>
    <mergeCell ref="G185:I185"/>
    <mergeCell ref="C186:D186"/>
    <mergeCell ref="AI182:AL182"/>
    <mergeCell ref="AN182:AO182"/>
    <mergeCell ref="O183:P183"/>
    <mergeCell ref="Q183:R183"/>
    <mergeCell ref="S183:T183"/>
    <mergeCell ref="U183:V183"/>
    <mergeCell ref="W183:X183"/>
    <mergeCell ref="Y183:Z183"/>
    <mergeCell ref="AA183:AB183"/>
    <mergeCell ref="AC183:AD183"/>
    <mergeCell ref="H182:K182"/>
    <mergeCell ref="O182:R182"/>
    <mergeCell ref="S182:V182"/>
    <mergeCell ref="W182:Z182"/>
    <mergeCell ref="AA182:AD182"/>
    <mergeCell ref="AE182:AH182"/>
    <mergeCell ref="C183:F183"/>
    <mergeCell ref="C195:K195"/>
    <mergeCell ref="C196:K196"/>
    <mergeCell ref="C197:K197"/>
    <mergeCell ref="C198:K198"/>
    <mergeCell ref="C199:K199"/>
    <mergeCell ref="C200:K200"/>
    <mergeCell ref="C187:D187"/>
    <mergeCell ref="C188:D188"/>
    <mergeCell ref="C191:K191"/>
    <mergeCell ref="C192:K192"/>
    <mergeCell ref="C193:K193"/>
    <mergeCell ref="C194:K194"/>
    <mergeCell ref="C190:F190"/>
    <mergeCell ref="T206:U206"/>
    <mergeCell ref="V206:W206"/>
    <mergeCell ref="P209:Q209"/>
    <mergeCell ref="R209:S209"/>
    <mergeCell ref="P210:Q210"/>
    <mergeCell ref="R210:S210"/>
    <mergeCell ref="O201:Q201"/>
    <mergeCell ref="B205:B206"/>
    <mergeCell ref="C205:C206"/>
    <mergeCell ref="D205:D206"/>
    <mergeCell ref="E205:E206"/>
    <mergeCell ref="F205:F206"/>
    <mergeCell ref="G205:H205"/>
    <mergeCell ref="I205:J205"/>
    <mergeCell ref="K205:L205"/>
    <mergeCell ref="O205:O206"/>
    <mergeCell ref="C203:L203"/>
    <mergeCell ref="P211:Q211"/>
    <mergeCell ref="R211:S211"/>
    <mergeCell ref="C207:E207"/>
    <mergeCell ref="R207:S207"/>
    <mergeCell ref="P215:Q215"/>
    <mergeCell ref="R215:S215"/>
    <mergeCell ref="P216:Q216"/>
    <mergeCell ref="R216:S216"/>
    <mergeCell ref="P217:Q217"/>
    <mergeCell ref="R217:S217"/>
    <mergeCell ref="P212:Q212"/>
    <mergeCell ref="R212:S212"/>
    <mergeCell ref="P213:Q213"/>
    <mergeCell ref="R213:S213"/>
    <mergeCell ref="P214:Q214"/>
    <mergeCell ref="R214:S214"/>
    <mergeCell ref="P208:Q208"/>
    <mergeCell ref="R208:S208"/>
    <mergeCell ref="P221:Q221"/>
    <mergeCell ref="R221:S221"/>
    <mergeCell ref="P222:Q222"/>
    <mergeCell ref="R222:S222"/>
    <mergeCell ref="P223:Q223"/>
    <mergeCell ref="R223:S223"/>
    <mergeCell ref="P218:Q218"/>
    <mergeCell ref="R218:S218"/>
    <mergeCell ref="P219:Q219"/>
    <mergeCell ref="R219:S219"/>
    <mergeCell ref="P220:Q220"/>
    <mergeCell ref="R220:S220"/>
    <mergeCell ref="P227:Q227"/>
    <mergeCell ref="R227:S227"/>
    <mergeCell ref="P228:Q228"/>
    <mergeCell ref="R228:S228"/>
    <mergeCell ref="P229:Q229"/>
    <mergeCell ref="R229:S229"/>
    <mergeCell ref="P224:Q224"/>
    <mergeCell ref="R224:S224"/>
    <mergeCell ref="P225:Q225"/>
    <mergeCell ref="R225:S225"/>
    <mergeCell ref="P226:Q226"/>
    <mergeCell ref="R226:S226"/>
    <mergeCell ref="G238:H238"/>
    <mergeCell ref="P238:Q238"/>
    <mergeCell ref="R238:S238"/>
    <mergeCell ref="P233:Q233"/>
    <mergeCell ref="R233:S233"/>
    <mergeCell ref="P234:Q234"/>
    <mergeCell ref="R234:S234"/>
    <mergeCell ref="P235:Q235"/>
    <mergeCell ref="R235:S235"/>
    <mergeCell ref="AE248:AF248"/>
    <mergeCell ref="AG248:AJ248"/>
    <mergeCell ref="AK248:AL248"/>
    <mergeCell ref="AN248:AO248"/>
    <mergeCell ref="E241:L241"/>
    <mergeCell ref="E242:L242"/>
    <mergeCell ref="E243:L243"/>
    <mergeCell ref="E244:L244"/>
    <mergeCell ref="O248:R248"/>
    <mergeCell ref="S248:V248"/>
    <mergeCell ref="AC252:AD252"/>
    <mergeCell ref="AG252:AH252"/>
    <mergeCell ref="AI252:AJ252"/>
    <mergeCell ref="AA249:AB249"/>
    <mergeCell ref="AC249:AD249"/>
    <mergeCell ref="AG249:AH249"/>
    <mergeCell ref="AI249:AJ249"/>
    <mergeCell ref="O250:P250"/>
    <mergeCell ref="Q250:R250"/>
    <mergeCell ref="S250:T250"/>
    <mergeCell ref="U250:V250"/>
    <mergeCell ref="W250:X250"/>
    <mergeCell ref="Y250:Z250"/>
    <mergeCell ref="O249:P249"/>
    <mergeCell ref="Q249:R249"/>
    <mergeCell ref="S249:T249"/>
    <mergeCell ref="U249:V249"/>
    <mergeCell ref="W249:X249"/>
    <mergeCell ref="Y249:Z249"/>
    <mergeCell ref="AA250:AB250"/>
    <mergeCell ref="AC250:AD250"/>
    <mergeCell ref="AG250:AH250"/>
    <mergeCell ref="AI250:AJ250"/>
    <mergeCell ref="P230:Q230"/>
    <mergeCell ref="R230:S230"/>
    <mergeCell ref="P231:Q231"/>
    <mergeCell ref="R231:S231"/>
    <mergeCell ref="P232:Q232"/>
    <mergeCell ref="R232:S232"/>
    <mergeCell ref="AA252:AB252"/>
    <mergeCell ref="AN254:AO254"/>
    <mergeCell ref="AA251:AB251"/>
    <mergeCell ref="AC251:AD251"/>
    <mergeCell ref="AG251:AH251"/>
    <mergeCell ref="AI251:AJ251"/>
    <mergeCell ref="O252:P252"/>
    <mergeCell ref="Q252:R252"/>
    <mergeCell ref="S252:T252"/>
    <mergeCell ref="U252:V252"/>
    <mergeCell ref="W252:X252"/>
    <mergeCell ref="Y252:Z252"/>
    <mergeCell ref="O251:P251"/>
    <mergeCell ref="Q251:R251"/>
    <mergeCell ref="S251:T251"/>
    <mergeCell ref="U251:V251"/>
    <mergeCell ref="W251:X251"/>
    <mergeCell ref="Y251:Z251"/>
    <mergeCell ref="O258:P258"/>
    <mergeCell ref="Q258:R258"/>
    <mergeCell ref="O256:P256"/>
    <mergeCell ref="Q256:R256"/>
    <mergeCell ref="O257:P257"/>
    <mergeCell ref="Q257:R257"/>
    <mergeCell ref="P236:Q236"/>
    <mergeCell ref="R236:S236"/>
    <mergeCell ref="P237:Q237"/>
    <mergeCell ref="R237:S237"/>
    <mergeCell ref="S257:T257"/>
    <mergeCell ref="U178:V178"/>
    <mergeCell ref="U179:V179"/>
    <mergeCell ref="O178:P178"/>
    <mergeCell ref="Q178:R178"/>
    <mergeCell ref="S178:T178"/>
    <mergeCell ref="O179:P179"/>
    <mergeCell ref="Q179:R179"/>
    <mergeCell ref="S179:T179"/>
    <mergeCell ref="P156:Q156"/>
    <mergeCell ref="R156:S156"/>
    <mergeCell ref="P157:Q157"/>
    <mergeCell ref="R157:S157"/>
    <mergeCell ref="P150:Q150"/>
    <mergeCell ref="R150:S150"/>
    <mergeCell ref="P151:Q151"/>
    <mergeCell ref="R151:S151"/>
    <mergeCell ref="P152:Q152"/>
    <mergeCell ref="R152:S152"/>
    <mergeCell ref="P147:Q147"/>
    <mergeCell ref="R147:S147"/>
    <mergeCell ref="P148:Q148"/>
    <mergeCell ref="R148:S148"/>
    <mergeCell ref="P149:Q149"/>
    <mergeCell ref="R149:S149"/>
  </mergeCells>
  <dataValidations count="6">
    <dataValidation type="list" allowBlank="1" showInputMessage="1" showErrorMessage="1" sqref="E48:E77 E128:E157 E208:E237" xr:uid="{00000000-0002-0000-0800-000000000000}">
      <formula1>Projektarten</formula1>
    </dataValidation>
    <dataValidation type="list" allowBlank="1" showInputMessage="1" showErrorMessage="1" sqref="C26:D28 C106:D108 C186:D188" xr:uid="{00000000-0002-0000-0800-000001000000}">
      <formula1>Rollen</formula1>
    </dataValidation>
    <dataValidation type="list" allowBlank="1" showInputMessage="1" showErrorMessage="1" sqref="L23 G182 L103 F48:F77 L183 F128:F157 G22 G102 F208:F237" xr:uid="{00000000-0002-0000-0800-000002000000}">
      <formula1>Entscheid</formula1>
    </dataValidation>
    <dataValidation type="whole" operator="greaterThan" allowBlank="1" showInputMessage="1" showErrorMessage="1" error="Prière de ne remplir que des chiffres plus grand que 0 !" promptTitle="Investition" prompt="Les investissements comprennent la totalité des coûts, y compris les coûts de personnel." sqref="K47:L77 K127:L157 K207:L237" xr:uid="{00000000-0002-0000-0800-000003000000}">
      <formula1>0</formula1>
    </dataValidation>
    <dataValidation type="whole" operator="greaterThan" allowBlank="1" showInputMessage="1" showErrorMessage="1" error="Prière de ne remplir que des chiffres plus grand que 0 !" sqref="I47:J77 I207:J237 I127:J157 G18:H18 K26:K28 G98:H98 K106:K108 G178:H178 K186:K188" xr:uid="{00000000-0002-0000-0800-000004000000}">
      <formula1>0</formula1>
    </dataValidation>
    <dataValidation type="whole" allowBlank="1" showInputMessage="1" showErrorMessage="1" error="Veuillez entrer une valeur de 1 à 4, s.v.p. !" sqref="L31:L40 L111:L120 L191:L200" xr:uid="{00000000-0002-0000-0800-000006000000}">
      <formula1>1</formula1>
      <formula2>4</formula2>
    </dataValidation>
  </dataValidations>
  <printOptions horizontalCentered="1"/>
  <pageMargins left="0.39370078740157483" right="0.39370078740157483" top="1.5748031496062993" bottom="0.59055118110236227" header="0.39370078740157483" footer="0.31496062992125984"/>
  <pageSetup paperSize="9" scale="84" fitToHeight="0" orientation="landscape" r:id="rId1"/>
  <headerFooter>
    <oddHeader>&amp;L&amp;"Verdana,Standard"&amp;9&amp;G&amp;C&amp;"Verdana,Fett"&amp;12
IPMA Level A, B et C
Demande de recertification
Expérience prouvée en management de portefeuille&amp;R&amp;G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La date est en dehors de la période d'expérience à considérer!" prompt="Vous ne pouvez entrer que des dates à partir de la période mentionnée comme expérience (cf feuille 'Pers') !" xr:uid="{47A56708-05AC-479E-950C-7BA71FEB2EDC}">
          <x14:formula1>
            <xm:f>Pers!$D$17</xm:f>
          </x14:formula1>
          <x14:formula2>
            <xm:f>Pers!$D$18</xm:f>
          </x14:formula2>
          <xm:sqref>G26:G28 G106:G108 G186:G188</xm:sqref>
        </x14:dataValidation>
        <x14:dataValidation type="date" allowBlank="1" showInputMessage="1" showErrorMessage="1" error="La date est en dehors de la période d'expérience à considérer!" prompt="Vous ne pouvez entrer que des dates jusqu'à la fin de la période mentionnée comme expérience (cf feuille 'Pers') !" xr:uid="{42DC1102-F5C5-43B8-B292-11E0119879E4}">
          <x14:formula1>
            <xm:f>Pers!$D$17</xm:f>
          </x14:formula1>
          <x14:formula2>
            <xm:f>Pers!$D$18</xm:f>
          </x14:formula2>
          <xm:sqref>I26:I28 I106:I108 I186:I188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95" customWidth="1"/>
    <col min="3" max="3" width="1.7109375" style="6" customWidth="1"/>
    <col min="4" max="4" width="118.7109375" style="187"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2"/>
      <c r="C1" s="12"/>
      <c r="D1" s="192"/>
      <c r="E1" s="12"/>
      <c r="F1" s="193"/>
      <c r="G1" s="177"/>
    </row>
    <row r="2" spans="1:9" ht="18" customHeight="1" x14ac:dyDescent="0.25">
      <c r="A2" s="14"/>
      <c r="B2" s="191" t="s">
        <v>394</v>
      </c>
      <c r="C2" s="16"/>
      <c r="D2" s="194"/>
      <c r="E2" s="16"/>
      <c r="F2" s="22"/>
      <c r="G2" s="166"/>
    </row>
    <row r="3" spans="1:9" ht="9.9499999999999993" customHeight="1" x14ac:dyDescent="0.25">
      <c r="A3" s="14"/>
      <c r="B3" s="191"/>
      <c r="C3" s="16"/>
      <c r="D3" s="194"/>
      <c r="E3" s="16"/>
      <c r="F3" s="22"/>
      <c r="G3" s="166"/>
    </row>
    <row r="4" spans="1:9" ht="24" customHeight="1" x14ac:dyDescent="0.25">
      <c r="A4" s="14"/>
      <c r="B4" s="392" t="s">
        <v>1326</v>
      </c>
      <c r="C4" s="392"/>
      <c r="D4" s="392"/>
      <c r="E4" s="392"/>
      <c r="F4" s="392"/>
      <c r="G4" s="166"/>
    </row>
    <row r="5" spans="1:9" ht="9.9499999999999993" customHeight="1" x14ac:dyDescent="0.25">
      <c r="A5" s="14"/>
      <c r="B5" s="16"/>
      <c r="C5" s="16"/>
      <c r="D5" s="194"/>
      <c r="E5" s="16"/>
      <c r="F5" s="22"/>
      <c r="G5" s="166"/>
    </row>
    <row r="6" spans="1:9" ht="30" customHeight="1" x14ac:dyDescent="0.25">
      <c r="A6" s="14"/>
      <c r="B6" s="200" t="s">
        <v>395</v>
      </c>
      <c r="C6" s="16"/>
      <c r="D6" s="393" t="s">
        <v>1202</v>
      </c>
      <c r="E6" s="393"/>
      <c r="F6" s="393"/>
      <c r="G6" s="166"/>
    </row>
    <row r="7" spans="1:9" ht="9.9499999999999993" customHeight="1" x14ac:dyDescent="0.25">
      <c r="A7" s="14"/>
      <c r="B7" s="85"/>
      <c r="C7" s="16"/>
      <c r="D7" s="194"/>
      <c r="E7" s="16"/>
      <c r="F7" s="22"/>
      <c r="G7" s="166"/>
    </row>
    <row r="8" spans="1:9" ht="27.95" customHeight="1" x14ac:dyDescent="0.25">
      <c r="A8" s="14"/>
      <c r="B8" s="223" t="s">
        <v>72</v>
      </c>
      <c r="C8" s="222"/>
      <c r="D8" s="222" t="s">
        <v>663</v>
      </c>
      <c r="E8" s="16"/>
      <c r="F8" s="195"/>
      <c r="G8" s="166"/>
    </row>
    <row r="9" spans="1:9" ht="27.95" customHeight="1" x14ac:dyDescent="0.25">
      <c r="A9" s="14"/>
      <c r="B9" s="224" t="s">
        <v>73</v>
      </c>
      <c r="C9" s="191"/>
      <c r="D9" s="191" t="s">
        <v>463</v>
      </c>
      <c r="E9" s="16"/>
      <c r="F9" s="170" t="str">
        <f>IFERROR(ROUND(AVERAGE(F11:F15),0),"")</f>
        <v/>
      </c>
      <c r="G9" s="166"/>
      <c r="I9" s="201" t="str">
        <f>F9</f>
        <v/>
      </c>
    </row>
    <row r="10" spans="1:9" ht="9.9499999999999993" customHeight="1" x14ac:dyDescent="0.25">
      <c r="A10" s="14"/>
      <c r="B10" s="224"/>
      <c r="C10" s="191"/>
      <c r="D10" s="194"/>
      <c r="E10" s="16"/>
      <c r="F10" s="196"/>
      <c r="G10" s="166"/>
    </row>
    <row r="11" spans="1:9" ht="27.95" customHeight="1" x14ac:dyDescent="0.25">
      <c r="A11" s="14"/>
      <c r="B11" s="225" t="s">
        <v>74</v>
      </c>
      <c r="C11" s="16"/>
      <c r="D11" s="226" t="s">
        <v>464</v>
      </c>
      <c r="E11" s="16"/>
      <c r="F11" s="170"/>
      <c r="G11" s="166"/>
    </row>
    <row r="12" spans="1:9" ht="27.95" customHeight="1" x14ac:dyDescent="0.25">
      <c r="A12" s="14"/>
      <c r="B12" s="225" t="s">
        <v>75</v>
      </c>
      <c r="C12" s="16"/>
      <c r="D12" s="226" t="s">
        <v>465</v>
      </c>
      <c r="E12" s="16"/>
      <c r="F12" s="170"/>
      <c r="G12" s="166"/>
    </row>
    <row r="13" spans="1:9" ht="27.95" customHeight="1" x14ac:dyDescent="0.25">
      <c r="A13" s="14"/>
      <c r="B13" s="225" t="s">
        <v>76</v>
      </c>
      <c r="C13" s="16"/>
      <c r="D13" s="226" t="s">
        <v>466</v>
      </c>
      <c r="E13" s="16"/>
      <c r="F13" s="170"/>
      <c r="G13" s="166"/>
    </row>
    <row r="14" spans="1:9" ht="27.95" customHeight="1" x14ac:dyDescent="0.25">
      <c r="A14" s="14"/>
      <c r="B14" s="225" t="s">
        <v>77</v>
      </c>
      <c r="C14" s="16"/>
      <c r="D14" s="226" t="s">
        <v>467</v>
      </c>
      <c r="E14" s="16"/>
      <c r="F14" s="170"/>
      <c r="G14" s="166"/>
    </row>
    <row r="15" spans="1:9" ht="27.95" customHeight="1" x14ac:dyDescent="0.25">
      <c r="A15" s="14"/>
      <c r="B15" s="225" t="s">
        <v>78</v>
      </c>
      <c r="C15" s="16"/>
      <c r="D15" s="226" t="s">
        <v>468</v>
      </c>
      <c r="E15" s="16"/>
      <c r="F15" s="170"/>
      <c r="G15" s="166"/>
    </row>
    <row r="16" spans="1:9" ht="9.9499999999999993" customHeight="1" x14ac:dyDescent="0.25">
      <c r="A16" s="14"/>
      <c r="B16" s="85"/>
      <c r="C16" s="16"/>
      <c r="D16" s="194"/>
      <c r="E16" s="16"/>
      <c r="F16" s="196"/>
      <c r="G16" s="166"/>
    </row>
    <row r="17" spans="1:9" ht="27.95" customHeight="1" x14ac:dyDescent="0.25">
      <c r="A17" s="14"/>
      <c r="B17" s="224" t="s">
        <v>79</v>
      </c>
      <c r="C17" s="191"/>
      <c r="D17" s="191" t="s">
        <v>469</v>
      </c>
      <c r="E17" s="16"/>
      <c r="F17" s="170" t="str">
        <f>IFERROR(ROUND(AVERAGE(F19:F25),0),"")</f>
        <v/>
      </c>
      <c r="G17" s="166"/>
      <c r="I17" s="201" t="str">
        <f>F17</f>
        <v/>
      </c>
    </row>
    <row r="18" spans="1:9" ht="9.9499999999999993" customHeight="1" x14ac:dyDescent="0.25">
      <c r="A18" s="14"/>
      <c r="B18" s="224"/>
      <c r="C18" s="191"/>
      <c r="D18" s="194"/>
      <c r="E18" s="16"/>
      <c r="F18" s="196"/>
      <c r="G18" s="166"/>
    </row>
    <row r="19" spans="1:9" ht="27.95" customHeight="1" x14ac:dyDescent="0.25">
      <c r="A19" s="14"/>
      <c r="B19" s="225" t="s">
        <v>80</v>
      </c>
      <c r="C19" s="16"/>
      <c r="D19" s="226" t="s">
        <v>470</v>
      </c>
      <c r="E19" s="16"/>
      <c r="F19" s="170"/>
      <c r="G19" s="166"/>
    </row>
    <row r="20" spans="1:9" ht="27.95" customHeight="1" x14ac:dyDescent="0.25">
      <c r="A20" s="14"/>
      <c r="B20" s="225" t="s">
        <v>81</v>
      </c>
      <c r="C20" s="16"/>
      <c r="D20" s="226" t="s">
        <v>471</v>
      </c>
      <c r="E20" s="16"/>
      <c r="F20" s="170"/>
      <c r="G20" s="166"/>
    </row>
    <row r="21" spans="1:9" ht="27.95" customHeight="1" x14ac:dyDescent="0.25">
      <c r="A21" s="14"/>
      <c r="B21" s="225" t="s">
        <v>82</v>
      </c>
      <c r="C21" s="16"/>
      <c r="D21" s="226" t="s">
        <v>472</v>
      </c>
      <c r="E21" s="16"/>
      <c r="F21" s="170"/>
      <c r="G21" s="166"/>
    </row>
    <row r="22" spans="1:9" ht="27.95" customHeight="1" x14ac:dyDescent="0.25">
      <c r="A22" s="14"/>
      <c r="B22" s="225" t="s">
        <v>83</v>
      </c>
      <c r="C22" s="16"/>
      <c r="D22" s="226" t="s">
        <v>473</v>
      </c>
      <c r="E22" s="16"/>
      <c r="F22" s="170"/>
      <c r="G22" s="166"/>
    </row>
    <row r="23" spans="1:9" ht="27.95" customHeight="1" x14ac:dyDescent="0.25">
      <c r="A23" s="14"/>
      <c r="B23" s="225" t="s">
        <v>84</v>
      </c>
      <c r="C23" s="16"/>
      <c r="D23" s="226" t="s">
        <v>474</v>
      </c>
      <c r="E23" s="16"/>
      <c r="F23" s="170"/>
      <c r="G23" s="166"/>
    </row>
    <row r="24" spans="1:9" ht="27.95" customHeight="1" x14ac:dyDescent="0.25">
      <c r="A24" s="14"/>
      <c r="B24" s="225" t="s">
        <v>85</v>
      </c>
      <c r="C24" s="16"/>
      <c r="D24" s="226" t="s">
        <v>475</v>
      </c>
      <c r="E24" s="16"/>
      <c r="F24" s="170"/>
      <c r="G24" s="166"/>
    </row>
    <row r="25" spans="1:9" ht="27.95" customHeight="1" x14ac:dyDescent="0.25">
      <c r="A25" s="14"/>
      <c r="B25" s="225" t="s">
        <v>86</v>
      </c>
      <c r="C25" s="16"/>
      <c r="D25" s="226" t="s">
        <v>476</v>
      </c>
      <c r="E25" s="16"/>
      <c r="F25" s="170"/>
      <c r="G25" s="166"/>
    </row>
    <row r="26" spans="1:9" ht="9.9499999999999993" customHeight="1" x14ac:dyDescent="0.25">
      <c r="A26" s="14"/>
      <c r="B26" s="85"/>
      <c r="C26" s="16"/>
      <c r="D26" s="194"/>
      <c r="E26" s="16"/>
      <c r="F26" s="196"/>
      <c r="G26" s="166"/>
    </row>
    <row r="27" spans="1:9" ht="27.95" customHeight="1" x14ac:dyDescent="0.25">
      <c r="A27" s="14"/>
      <c r="B27" s="224" t="s">
        <v>87</v>
      </c>
      <c r="C27" s="191"/>
      <c r="D27" s="191" t="s">
        <v>477</v>
      </c>
      <c r="E27" s="16"/>
      <c r="F27" s="170" t="str">
        <f>IFERROR(ROUND(AVERAGE(F29:F34),0),"")</f>
        <v/>
      </c>
      <c r="G27" s="166"/>
      <c r="I27" s="201" t="str">
        <f>F27</f>
        <v/>
      </c>
    </row>
    <row r="28" spans="1:9" ht="9.9499999999999993" customHeight="1" x14ac:dyDescent="0.25">
      <c r="A28" s="14"/>
      <c r="B28" s="224"/>
      <c r="C28" s="191"/>
      <c r="D28" s="194"/>
      <c r="E28" s="16"/>
      <c r="F28" s="196"/>
      <c r="G28" s="166"/>
    </row>
    <row r="29" spans="1:9" ht="27.95" customHeight="1" x14ac:dyDescent="0.25">
      <c r="A29" s="14"/>
      <c r="B29" s="225" t="s">
        <v>88</v>
      </c>
      <c r="C29" s="16"/>
      <c r="D29" s="226" t="s">
        <v>478</v>
      </c>
      <c r="E29" s="16"/>
      <c r="F29" s="170"/>
      <c r="G29" s="166"/>
    </row>
    <row r="30" spans="1:9" ht="27.95" customHeight="1" x14ac:dyDescent="0.25">
      <c r="A30" s="14"/>
      <c r="B30" s="225" t="s">
        <v>89</v>
      </c>
      <c r="C30" s="16"/>
      <c r="D30" s="226" t="s">
        <v>479</v>
      </c>
      <c r="E30" s="16"/>
      <c r="F30" s="170"/>
      <c r="G30" s="166"/>
    </row>
    <row r="31" spans="1:9" ht="27.95" customHeight="1" x14ac:dyDescent="0.25">
      <c r="A31" s="14"/>
      <c r="B31" s="225" t="s">
        <v>90</v>
      </c>
      <c r="C31" s="16"/>
      <c r="D31" s="226" t="s">
        <v>480</v>
      </c>
      <c r="E31" s="16"/>
      <c r="F31" s="170"/>
      <c r="G31" s="166"/>
    </row>
    <row r="32" spans="1:9" ht="27.95" customHeight="1" x14ac:dyDescent="0.25">
      <c r="A32" s="14"/>
      <c r="B32" s="225" t="s">
        <v>91</v>
      </c>
      <c r="C32" s="16"/>
      <c r="D32" s="226" t="s">
        <v>481</v>
      </c>
      <c r="E32" s="16"/>
      <c r="F32" s="170"/>
      <c r="G32" s="166"/>
    </row>
    <row r="33" spans="1:9" ht="27.95" customHeight="1" x14ac:dyDescent="0.25">
      <c r="A33" s="14"/>
      <c r="B33" s="225" t="s">
        <v>92</v>
      </c>
      <c r="C33" s="16"/>
      <c r="D33" s="226" t="s">
        <v>482</v>
      </c>
      <c r="E33" s="16"/>
      <c r="F33" s="170"/>
      <c r="G33" s="166"/>
    </row>
    <row r="34" spans="1:9" ht="27.95" customHeight="1" x14ac:dyDescent="0.25">
      <c r="A34" s="14"/>
      <c r="B34" s="225" t="s">
        <v>93</v>
      </c>
      <c r="C34" s="16"/>
      <c r="D34" s="226" t="s">
        <v>483</v>
      </c>
      <c r="E34" s="16"/>
      <c r="F34" s="170"/>
      <c r="G34" s="166"/>
    </row>
    <row r="35" spans="1:9" ht="9.9499999999999993" customHeight="1" x14ac:dyDescent="0.25">
      <c r="A35" s="14"/>
      <c r="B35" s="85"/>
      <c r="C35" s="16"/>
      <c r="D35" s="194"/>
      <c r="E35" s="16"/>
      <c r="F35" s="196"/>
      <c r="G35" s="166"/>
    </row>
    <row r="36" spans="1:9" ht="27.95" customHeight="1" x14ac:dyDescent="0.25">
      <c r="A36" s="14"/>
      <c r="B36" s="224" t="s">
        <v>94</v>
      </c>
      <c r="C36" s="191"/>
      <c r="D36" s="191" t="s">
        <v>484</v>
      </c>
      <c r="E36" s="16"/>
      <c r="F36" s="170" t="str">
        <f>IFERROR(ROUND(AVERAGE(F38:F40),0),"")</f>
        <v/>
      </c>
      <c r="G36" s="166"/>
      <c r="I36" s="201" t="str">
        <f>F36</f>
        <v/>
      </c>
    </row>
    <row r="37" spans="1:9" ht="9.9499999999999993" customHeight="1" x14ac:dyDescent="0.25">
      <c r="A37" s="14"/>
      <c r="B37" s="224"/>
      <c r="C37" s="191"/>
      <c r="D37" s="194"/>
      <c r="E37" s="16"/>
      <c r="F37" s="196"/>
      <c r="G37" s="166"/>
    </row>
    <row r="38" spans="1:9" ht="27.95" customHeight="1" x14ac:dyDescent="0.25">
      <c r="A38" s="14"/>
      <c r="B38" s="225" t="s">
        <v>95</v>
      </c>
      <c r="C38" s="16"/>
      <c r="D38" s="226" t="s">
        <v>485</v>
      </c>
      <c r="E38" s="16"/>
      <c r="F38" s="170"/>
      <c r="G38" s="166"/>
    </row>
    <row r="39" spans="1:9" ht="27.95" customHeight="1" x14ac:dyDescent="0.25">
      <c r="A39" s="14"/>
      <c r="B39" s="225" t="s">
        <v>96</v>
      </c>
      <c r="C39" s="16"/>
      <c r="D39" s="226" t="s">
        <v>486</v>
      </c>
      <c r="E39" s="16"/>
      <c r="F39" s="170"/>
      <c r="G39" s="166"/>
    </row>
    <row r="40" spans="1:9" ht="27.95" customHeight="1" x14ac:dyDescent="0.25">
      <c r="A40" s="14"/>
      <c r="B40" s="225" t="s">
        <v>97</v>
      </c>
      <c r="C40" s="16"/>
      <c r="D40" s="226" t="s">
        <v>487</v>
      </c>
      <c r="E40" s="16"/>
      <c r="F40" s="170"/>
      <c r="G40" s="166"/>
    </row>
    <row r="41" spans="1:9" ht="9.9499999999999993" customHeight="1" x14ac:dyDescent="0.25">
      <c r="A41" s="14"/>
      <c r="B41" s="85"/>
      <c r="C41" s="16"/>
      <c r="D41" s="194"/>
      <c r="E41" s="16"/>
      <c r="F41" s="196"/>
      <c r="G41" s="166"/>
    </row>
    <row r="42" spans="1:9" ht="27.95" customHeight="1" x14ac:dyDescent="0.25">
      <c r="A42" s="14"/>
      <c r="B42" s="224" t="s">
        <v>98</v>
      </c>
      <c r="C42" s="191"/>
      <c r="D42" s="191" t="s">
        <v>488</v>
      </c>
      <c r="E42" s="16"/>
      <c r="F42" s="170" t="str">
        <f>IFERROR(ROUND(AVERAGE(F44:F46),0),"")</f>
        <v/>
      </c>
      <c r="G42" s="166"/>
      <c r="I42" s="201" t="str">
        <f>F42</f>
        <v/>
      </c>
    </row>
    <row r="43" spans="1:9" ht="9.9499999999999993" customHeight="1" x14ac:dyDescent="0.25">
      <c r="A43" s="14"/>
      <c r="B43" s="224"/>
      <c r="C43" s="191"/>
      <c r="D43" s="194"/>
      <c r="E43" s="16"/>
      <c r="F43" s="196"/>
      <c r="G43" s="166"/>
    </row>
    <row r="44" spans="1:9" ht="27.95" customHeight="1" x14ac:dyDescent="0.25">
      <c r="A44" s="14"/>
      <c r="B44" s="225" t="s">
        <v>99</v>
      </c>
      <c r="C44" s="16"/>
      <c r="D44" s="226" t="s">
        <v>489</v>
      </c>
      <c r="E44" s="16"/>
      <c r="F44" s="170"/>
      <c r="G44" s="166"/>
    </row>
    <row r="45" spans="1:9" ht="27.95" customHeight="1" x14ac:dyDescent="0.25">
      <c r="A45" s="14"/>
      <c r="B45" s="225" t="s">
        <v>100</v>
      </c>
      <c r="C45" s="16"/>
      <c r="D45" s="226" t="s">
        <v>490</v>
      </c>
      <c r="E45" s="16"/>
      <c r="F45" s="170"/>
      <c r="G45" s="166"/>
    </row>
    <row r="46" spans="1:9" ht="27.95" customHeight="1" x14ac:dyDescent="0.25">
      <c r="A46" s="14"/>
      <c r="B46" s="225" t="s">
        <v>101</v>
      </c>
      <c r="C46" s="16"/>
      <c r="D46" s="226" t="s">
        <v>491</v>
      </c>
      <c r="E46" s="16"/>
      <c r="F46" s="170"/>
      <c r="G46" s="166"/>
    </row>
    <row r="47" spans="1:9" ht="9.9499999999999993" customHeight="1" x14ac:dyDescent="0.25">
      <c r="A47" s="14"/>
      <c r="B47" s="85"/>
      <c r="C47" s="16"/>
      <c r="D47" s="194"/>
      <c r="E47" s="16"/>
      <c r="F47" s="22"/>
      <c r="G47" s="166"/>
    </row>
    <row r="48" spans="1:9" ht="18" customHeight="1" x14ac:dyDescent="0.25">
      <c r="A48" s="14"/>
      <c r="B48" s="223" t="s">
        <v>102</v>
      </c>
      <c r="C48" s="222"/>
      <c r="D48" s="222" t="s">
        <v>492</v>
      </c>
      <c r="E48" s="16"/>
      <c r="F48" s="22"/>
      <c r="G48" s="166"/>
    </row>
    <row r="49" spans="1:9" ht="27.95" customHeight="1" x14ac:dyDescent="0.25">
      <c r="A49" s="14"/>
      <c r="B49" s="224" t="s">
        <v>103</v>
      </c>
      <c r="C49" s="191"/>
      <c r="D49" s="191" t="s">
        <v>493</v>
      </c>
      <c r="E49" s="16"/>
      <c r="F49" s="170" t="str">
        <f>IFERROR(ROUND(AVERAGE(F51:F55),0),"")</f>
        <v/>
      </c>
      <c r="G49" s="166"/>
      <c r="I49" s="201" t="str">
        <f>F49</f>
        <v/>
      </c>
    </row>
    <row r="50" spans="1:9" ht="9.9499999999999993" customHeight="1" x14ac:dyDescent="0.25">
      <c r="A50" s="14"/>
      <c r="B50" s="224"/>
      <c r="C50" s="191"/>
      <c r="D50" s="194"/>
      <c r="E50" s="16"/>
      <c r="F50" s="196"/>
      <c r="G50" s="166"/>
    </row>
    <row r="51" spans="1:9" ht="27.95" customHeight="1" x14ac:dyDescent="0.25">
      <c r="A51" s="14"/>
      <c r="B51" s="225" t="s">
        <v>104</v>
      </c>
      <c r="C51" s="16"/>
      <c r="D51" s="226" t="s">
        <v>494</v>
      </c>
      <c r="E51" s="16"/>
      <c r="F51" s="170"/>
      <c r="G51" s="166"/>
    </row>
    <row r="52" spans="1:9" ht="27.95" customHeight="1" x14ac:dyDescent="0.25">
      <c r="A52" s="14"/>
      <c r="B52" s="225" t="s">
        <v>105</v>
      </c>
      <c r="C52" s="16"/>
      <c r="D52" s="226" t="s">
        <v>495</v>
      </c>
      <c r="E52" s="16"/>
      <c r="F52" s="170"/>
      <c r="G52" s="166"/>
    </row>
    <row r="53" spans="1:9" ht="27.95" customHeight="1" x14ac:dyDescent="0.25">
      <c r="A53" s="14"/>
      <c r="B53" s="225" t="s">
        <v>106</v>
      </c>
      <c r="C53" s="16"/>
      <c r="D53" s="226" t="s">
        <v>496</v>
      </c>
      <c r="E53" s="16"/>
      <c r="F53" s="170"/>
      <c r="G53" s="166"/>
    </row>
    <row r="54" spans="1:9" ht="27.95" customHeight="1" x14ac:dyDescent="0.25">
      <c r="A54" s="14"/>
      <c r="B54" s="225" t="s">
        <v>107</v>
      </c>
      <c r="C54" s="16"/>
      <c r="D54" s="226" t="s">
        <v>497</v>
      </c>
      <c r="E54" s="16"/>
      <c r="F54" s="170"/>
      <c r="G54" s="166"/>
    </row>
    <row r="55" spans="1:9" ht="27.95" customHeight="1" x14ac:dyDescent="0.25">
      <c r="A55" s="14"/>
      <c r="B55" s="225" t="s">
        <v>108</v>
      </c>
      <c r="C55" s="16"/>
      <c r="D55" s="226" t="s">
        <v>498</v>
      </c>
      <c r="E55" s="16"/>
      <c r="F55" s="170"/>
      <c r="G55" s="166"/>
    </row>
    <row r="56" spans="1:9" ht="9.9499999999999993" customHeight="1" x14ac:dyDescent="0.25">
      <c r="A56" s="14"/>
      <c r="B56" s="85"/>
      <c r="C56" s="16"/>
      <c r="D56" s="194"/>
      <c r="E56" s="16"/>
      <c r="F56" s="196"/>
      <c r="G56" s="166"/>
    </row>
    <row r="57" spans="1:9" ht="27.95" customHeight="1" x14ac:dyDescent="0.25">
      <c r="A57" s="14"/>
      <c r="B57" s="224" t="s">
        <v>109</v>
      </c>
      <c r="C57" s="191"/>
      <c r="D57" s="191" t="s">
        <v>499</v>
      </c>
      <c r="E57" s="16"/>
      <c r="F57" s="170" t="str">
        <f>IFERROR(ROUND(AVERAGE(F59:F63),0),"")</f>
        <v/>
      </c>
      <c r="G57" s="166"/>
      <c r="I57" s="201" t="str">
        <f>F57</f>
        <v/>
      </c>
    </row>
    <row r="58" spans="1:9" ht="9.9499999999999993" customHeight="1" x14ac:dyDescent="0.25">
      <c r="A58" s="14"/>
      <c r="B58" s="224"/>
      <c r="C58" s="191"/>
      <c r="D58" s="194"/>
      <c r="E58" s="16"/>
      <c r="F58" s="196"/>
      <c r="G58" s="166"/>
    </row>
    <row r="59" spans="1:9" ht="27.95" customHeight="1" x14ac:dyDescent="0.25">
      <c r="A59" s="14"/>
      <c r="B59" s="225" t="s">
        <v>110</v>
      </c>
      <c r="C59" s="16"/>
      <c r="D59" s="226" t="s">
        <v>500</v>
      </c>
      <c r="E59" s="16"/>
      <c r="F59" s="170"/>
      <c r="G59" s="166"/>
    </row>
    <row r="60" spans="1:9" ht="27.95" customHeight="1" x14ac:dyDescent="0.25">
      <c r="A60" s="14"/>
      <c r="B60" s="225" t="s">
        <v>111</v>
      </c>
      <c r="C60" s="16"/>
      <c r="D60" s="226" t="s">
        <v>501</v>
      </c>
      <c r="E60" s="16"/>
      <c r="F60" s="170"/>
      <c r="G60" s="166"/>
    </row>
    <row r="61" spans="1:9" ht="27.95" customHeight="1" x14ac:dyDescent="0.25">
      <c r="A61" s="14"/>
      <c r="B61" s="225" t="s">
        <v>112</v>
      </c>
      <c r="C61" s="16"/>
      <c r="D61" s="226" t="s">
        <v>502</v>
      </c>
      <c r="E61" s="16"/>
      <c r="F61" s="170"/>
      <c r="G61" s="166"/>
    </row>
    <row r="62" spans="1:9" ht="27.95" customHeight="1" x14ac:dyDescent="0.25">
      <c r="A62" s="14"/>
      <c r="B62" s="225" t="s">
        <v>113</v>
      </c>
      <c r="C62" s="16"/>
      <c r="D62" s="226" t="s">
        <v>503</v>
      </c>
      <c r="E62" s="16"/>
      <c r="F62" s="170"/>
      <c r="G62" s="166"/>
    </row>
    <row r="63" spans="1:9" ht="27.95" customHeight="1" x14ac:dyDescent="0.25">
      <c r="A63" s="14"/>
      <c r="B63" s="225" t="s">
        <v>114</v>
      </c>
      <c r="C63" s="16"/>
      <c r="D63" s="226" t="s">
        <v>504</v>
      </c>
      <c r="E63" s="16"/>
      <c r="F63" s="170"/>
      <c r="G63" s="166"/>
    </row>
    <row r="64" spans="1:9" ht="9.9499999999999993" customHeight="1" x14ac:dyDescent="0.25">
      <c r="A64" s="14"/>
      <c r="B64" s="85"/>
      <c r="C64" s="16"/>
      <c r="D64" s="194"/>
      <c r="E64" s="16"/>
      <c r="F64" s="196"/>
      <c r="G64" s="166"/>
    </row>
    <row r="65" spans="1:9" ht="27.95" customHeight="1" x14ac:dyDescent="0.25">
      <c r="A65" s="14"/>
      <c r="B65" s="224" t="s">
        <v>115</v>
      </c>
      <c r="C65" s="191"/>
      <c r="D65" s="191" t="s">
        <v>505</v>
      </c>
      <c r="E65" s="16"/>
      <c r="F65" s="170" t="str">
        <f>IFERROR(ROUND(AVERAGE(F67:F71),0),"")</f>
        <v/>
      </c>
      <c r="G65" s="166"/>
      <c r="I65" s="201" t="str">
        <f>F65</f>
        <v/>
      </c>
    </row>
    <row r="66" spans="1:9" ht="9.9499999999999993" customHeight="1" x14ac:dyDescent="0.25">
      <c r="A66" s="14"/>
      <c r="B66" s="224"/>
      <c r="C66" s="191"/>
      <c r="D66" s="194"/>
      <c r="E66" s="16"/>
      <c r="F66" s="196"/>
      <c r="G66" s="166"/>
    </row>
    <row r="67" spans="1:9" ht="27.95" customHeight="1" x14ac:dyDescent="0.25">
      <c r="A67" s="14"/>
      <c r="B67" s="225" t="s">
        <v>116</v>
      </c>
      <c r="C67" s="16"/>
      <c r="D67" s="226" t="s">
        <v>506</v>
      </c>
      <c r="E67" s="16"/>
      <c r="F67" s="170"/>
      <c r="G67" s="166"/>
    </row>
    <row r="68" spans="1:9" ht="27.95" customHeight="1" x14ac:dyDescent="0.25">
      <c r="A68" s="14"/>
      <c r="B68" s="225" t="s">
        <v>117</v>
      </c>
      <c r="C68" s="16"/>
      <c r="D68" s="226" t="s">
        <v>507</v>
      </c>
      <c r="E68" s="16"/>
      <c r="F68" s="170"/>
      <c r="G68" s="166"/>
    </row>
    <row r="69" spans="1:9" ht="27.95" customHeight="1" x14ac:dyDescent="0.25">
      <c r="A69" s="14"/>
      <c r="B69" s="225" t="s">
        <v>118</v>
      </c>
      <c r="C69" s="16"/>
      <c r="D69" s="226" t="s">
        <v>508</v>
      </c>
      <c r="E69" s="16"/>
      <c r="F69" s="170"/>
      <c r="G69" s="166"/>
    </row>
    <row r="70" spans="1:9" ht="27.95" customHeight="1" x14ac:dyDescent="0.25">
      <c r="A70" s="14"/>
      <c r="B70" s="225" t="s">
        <v>119</v>
      </c>
      <c r="C70" s="16"/>
      <c r="D70" s="226" t="s">
        <v>509</v>
      </c>
      <c r="E70" s="16"/>
      <c r="F70" s="170"/>
      <c r="G70" s="166"/>
    </row>
    <row r="71" spans="1:9" ht="27.95" customHeight="1" x14ac:dyDescent="0.25">
      <c r="A71" s="14"/>
      <c r="B71" s="225" t="s">
        <v>120</v>
      </c>
      <c r="C71" s="16"/>
      <c r="D71" s="226" t="s">
        <v>510</v>
      </c>
      <c r="E71" s="16"/>
      <c r="F71" s="170"/>
      <c r="G71" s="166"/>
    </row>
    <row r="72" spans="1:9" ht="9.9499999999999993" customHeight="1" x14ac:dyDescent="0.25">
      <c r="A72" s="14"/>
      <c r="B72" s="85"/>
      <c r="C72" s="16"/>
      <c r="D72" s="194"/>
      <c r="E72" s="16"/>
      <c r="F72" s="196"/>
      <c r="G72" s="166"/>
    </row>
    <row r="73" spans="1:9" ht="27.95" customHeight="1" x14ac:dyDescent="0.25">
      <c r="A73" s="14"/>
      <c r="B73" s="224" t="s">
        <v>121</v>
      </c>
      <c r="C73" s="191"/>
      <c r="D73" s="191" t="s">
        <v>511</v>
      </c>
      <c r="E73" s="16"/>
      <c r="F73" s="170" t="str">
        <f>IFERROR(ROUND(AVERAGE(F75:F79),0),"")</f>
        <v/>
      </c>
      <c r="G73" s="166"/>
      <c r="I73" s="201" t="str">
        <f>F73</f>
        <v/>
      </c>
    </row>
    <row r="74" spans="1:9" ht="9.9499999999999993" customHeight="1" x14ac:dyDescent="0.25">
      <c r="A74" s="14"/>
      <c r="B74" s="224"/>
      <c r="C74" s="191"/>
      <c r="D74" s="194"/>
      <c r="E74" s="16"/>
      <c r="F74" s="196"/>
      <c r="G74" s="166"/>
    </row>
    <row r="75" spans="1:9" ht="27.95" customHeight="1" x14ac:dyDescent="0.25">
      <c r="A75" s="14"/>
      <c r="B75" s="225" t="s">
        <v>128</v>
      </c>
      <c r="C75" s="16"/>
      <c r="D75" s="226" t="s">
        <v>512</v>
      </c>
      <c r="E75" s="16"/>
      <c r="F75" s="170"/>
      <c r="G75" s="166"/>
    </row>
    <row r="76" spans="1:9" ht="27.95" customHeight="1" x14ac:dyDescent="0.25">
      <c r="A76" s="14"/>
      <c r="B76" s="225" t="s">
        <v>129</v>
      </c>
      <c r="C76" s="16"/>
      <c r="D76" s="226" t="s">
        <v>513</v>
      </c>
      <c r="E76" s="16"/>
      <c r="F76" s="170"/>
      <c r="G76" s="166"/>
    </row>
    <row r="77" spans="1:9" ht="27.95" customHeight="1" x14ac:dyDescent="0.25">
      <c r="A77" s="14"/>
      <c r="B77" s="225" t="s">
        <v>130</v>
      </c>
      <c r="C77" s="16"/>
      <c r="D77" s="226" t="s">
        <v>514</v>
      </c>
      <c r="E77" s="16"/>
      <c r="F77" s="170"/>
      <c r="G77" s="166"/>
    </row>
    <row r="78" spans="1:9" ht="27.95" customHeight="1" x14ac:dyDescent="0.25">
      <c r="A78" s="14"/>
      <c r="B78" s="225" t="s">
        <v>131</v>
      </c>
      <c r="C78" s="16"/>
      <c r="D78" s="226" t="s">
        <v>515</v>
      </c>
      <c r="E78" s="16"/>
      <c r="F78" s="170"/>
      <c r="G78" s="166"/>
    </row>
    <row r="79" spans="1:9" ht="27.95" customHeight="1" x14ac:dyDescent="0.25">
      <c r="A79" s="14"/>
      <c r="B79" s="225" t="s">
        <v>132</v>
      </c>
      <c r="C79" s="16"/>
      <c r="D79" s="226" t="s">
        <v>516</v>
      </c>
      <c r="E79" s="16"/>
      <c r="F79" s="170"/>
      <c r="G79" s="166"/>
    </row>
    <row r="80" spans="1:9" ht="9.9499999999999993" customHeight="1" x14ac:dyDescent="0.25">
      <c r="A80" s="14"/>
      <c r="B80" s="85"/>
      <c r="C80" s="16"/>
      <c r="D80" s="194"/>
      <c r="E80" s="16"/>
      <c r="F80" s="196"/>
      <c r="G80" s="166"/>
    </row>
    <row r="81" spans="1:9" ht="27.95" customHeight="1" x14ac:dyDescent="0.25">
      <c r="A81" s="14"/>
      <c r="B81" s="224" t="s">
        <v>122</v>
      </c>
      <c r="C81" s="191"/>
      <c r="D81" s="191" t="s">
        <v>517</v>
      </c>
      <c r="E81" s="16"/>
      <c r="F81" s="170" t="str">
        <f>IFERROR(ROUND(AVERAGE(F83:F87),0),"")</f>
        <v/>
      </c>
      <c r="G81" s="166"/>
      <c r="I81" s="201" t="str">
        <f>F81</f>
        <v/>
      </c>
    </row>
    <row r="82" spans="1:9" ht="9.9499999999999993" customHeight="1" x14ac:dyDescent="0.25">
      <c r="A82" s="14"/>
      <c r="B82" s="224"/>
      <c r="C82" s="191"/>
      <c r="D82" s="194"/>
      <c r="E82" s="16"/>
      <c r="F82" s="196"/>
      <c r="G82" s="166"/>
    </row>
    <row r="83" spans="1:9" ht="27.95" customHeight="1" x14ac:dyDescent="0.25">
      <c r="A83" s="14"/>
      <c r="B83" s="225" t="s">
        <v>123</v>
      </c>
      <c r="C83" s="16"/>
      <c r="D83" s="226" t="s">
        <v>518</v>
      </c>
      <c r="E83" s="16"/>
      <c r="F83" s="170"/>
      <c r="G83" s="166"/>
    </row>
    <row r="84" spans="1:9" ht="27.95" customHeight="1" x14ac:dyDescent="0.25">
      <c r="A84" s="14"/>
      <c r="B84" s="225" t="s">
        <v>124</v>
      </c>
      <c r="C84" s="16"/>
      <c r="D84" s="226" t="s">
        <v>519</v>
      </c>
      <c r="E84" s="16"/>
      <c r="F84" s="170"/>
      <c r="G84" s="166"/>
    </row>
    <row r="85" spans="1:9" ht="27.95" customHeight="1" x14ac:dyDescent="0.25">
      <c r="A85" s="14"/>
      <c r="B85" s="225" t="s">
        <v>125</v>
      </c>
      <c r="C85" s="16"/>
      <c r="D85" s="226" t="s">
        <v>520</v>
      </c>
      <c r="E85" s="16"/>
      <c r="F85" s="170"/>
      <c r="G85" s="166"/>
    </row>
    <row r="86" spans="1:9" ht="27.95" customHeight="1" x14ac:dyDescent="0.25">
      <c r="A86" s="14"/>
      <c r="B86" s="225" t="s">
        <v>126</v>
      </c>
      <c r="C86" s="16"/>
      <c r="D86" s="226" t="s">
        <v>521</v>
      </c>
      <c r="E86" s="16"/>
      <c r="F86" s="170"/>
      <c r="G86" s="166"/>
    </row>
    <row r="87" spans="1:9" ht="27.95" customHeight="1" x14ac:dyDescent="0.25">
      <c r="A87" s="14"/>
      <c r="B87" s="225" t="s">
        <v>127</v>
      </c>
      <c r="C87" s="16"/>
      <c r="D87" s="226" t="s">
        <v>522</v>
      </c>
      <c r="E87" s="16"/>
      <c r="F87" s="170"/>
      <c r="G87" s="166"/>
    </row>
    <row r="88" spans="1:9" ht="9.9499999999999993" customHeight="1" x14ac:dyDescent="0.25">
      <c r="A88" s="14"/>
      <c r="B88" s="85"/>
      <c r="C88" s="16"/>
      <c r="D88" s="194"/>
      <c r="E88" s="16"/>
      <c r="F88" s="196"/>
      <c r="G88" s="166"/>
    </row>
    <row r="89" spans="1:9" ht="27.95" customHeight="1" x14ac:dyDescent="0.25">
      <c r="A89" s="14"/>
      <c r="B89" s="224" t="s">
        <v>133</v>
      </c>
      <c r="C89" s="191"/>
      <c r="D89" s="191" t="s">
        <v>523</v>
      </c>
      <c r="E89" s="16"/>
      <c r="F89" s="170" t="str">
        <f>IFERROR(ROUND(AVERAGE(F91:F95),0),"")</f>
        <v/>
      </c>
      <c r="G89" s="166"/>
      <c r="I89" s="201" t="str">
        <f>F89</f>
        <v/>
      </c>
    </row>
    <row r="90" spans="1:9" ht="9.9499999999999993" customHeight="1" x14ac:dyDescent="0.25">
      <c r="A90" s="14"/>
      <c r="B90" s="224"/>
      <c r="C90" s="191"/>
      <c r="D90" s="194"/>
      <c r="E90" s="16"/>
      <c r="F90" s="196"/>
      <c r="G90" s="166"/>
    </row>
    <row r="91" spans="1:9" ht="27.95" customHeight="1" x14ac:dyDescent="0.25">
      <c r="A91" s="14"/>
      <c r="B91" s="225" t="s">
        <v>134</v>
      </c>
      <c r="C91" s="16"/>
      <c r="D91" s="226" t="s">
        <v>524</v>
      </c>
      <c r="E91" s="16"/>
      <c r="F91" s="170"/>
      <c r="G91" s="166"/>
    </row>
    <row r="92" spans="1:9" ht="27.95" customHeight="1" x14ac:dyDescent="0.25">
      <c r="A92" s="14"/>
      <c r="B92" s="225" t="s">
        <v>135</v>
      </c>
      <c r="C92" s="16"/>
      <c r="D92" s="226" t="s">
        <v>525</v>
      </c>
      <c r="E92" s="16"/>
      <c r="F92" s="170"/>
      <c r="G92" s="166"/>
    </row>
    <row r="93" spans="1:9" ht="27.95" customHeight="1" x14ac:dyDescent="0.25">
      <c r="A93" s="14"/>
      <c r="B93" s="225" t="s">
        <v>136</v>
      </c>
      <c r="C93" s="16"/>
      <c r="D93" s="226" t="s">
        <v>526</v>
      </c>
      <c r="E93" s="16"/>
      <c r="F93" s="170"/>
      <c r="G93" s="166"/>
    </row>
    <row r="94" spans="1:9" ht="27.95" customHeight="1" x14ac:dyDescent="0.25">
      <c r="A94" s="14"/>
      <c r="B94" s="225" t="s">
        <v>137</v>
      </c>
      <c r="C94" s="16"/>
      <c r="D94" s="226" t="s">
        <v>527</v>
      </c>
      <c r="E94" s="16"/>
      <c r="F94" s="170"/>
      <c r="G94" s="166"/>
    </row>
    <row r="95" spans="1:9" ht="27.95" customHeight="1" x14ac:dyDescent="0.25">
      <c r="A95" s="14"/>
      <c r="B95" s="225" t="s">
        <v>138</v>
      </c>
      <c r="C95" s="16"/>
      <c r="D95" s="226" t="s">
        <v>528</v>
      </c>
      <c r="E95" s="16"/>
      <c r="F95" s="170"/>
      <c r="G95" s="166"/>
    </row>
    <row r="96" spans="1:9" ht="9.9499999999999993" customHeight="1" x14ac:dyDescent="0.25">
      <c r="A96" s="14"/>
      <c r="B96" s="85"/>
      <c r="C96" s="16"/>
      <c r="D96" s="194"/>
      <c r="E96" s="16"/>
      <c r="F96" s="196"/>
      <c r="G96" s="166"/>
    </row>
    <row r="97" spans="1:9" ht="27.95" customHeight="1" x14ac:dyDescent="0.25">
      <c r="A97" s="14"/>
      <c r="B97" s="224" t="s">
        <v>139</v>
      </c>
      <c r="C97" s="191"/>
      <c r="D97" s="191" t="s">
        <v>529</v>
      </c>
      <c r="E97" s="16"/>
      <c r="F97" s="170" t="str">
        <f>IFERROR(ROUND(AVERAGE(F99:F102),0),"")</f>
        <v/>
      </c>
      <c r="G97" s="166"/>
      <c r="I97" s="201" t="str">
        <f>F97</f>
        <v/>
      </c>
    </row>
    <row r="98" spans="1:9" ht="9.9499999999999993" customHeight="1" x14ac:dyDescent="0.25">
      <c r="A98" s="14"/>
      <c r="B98" s="224"/>
      <c r="C98" s="191"/>
      <c r="D98" s="194"/>
      <c r="E98" s="16"/>
      <c r="F98" s="196"/>
      <c r="G98" s="166"/>
    </row>
    <row r="99" spans="1:9" ht="27.95" customHeight="1" x14ac:dyDescent="0.25">
      <c r="A99" s="14"/>
      <c r="B99" s="225" t="s">
        <v>140</v>
      </c>
      <c r="C99" s="16"/>
      <c r="D99" s="226" t="s">
        <v>530</v>
      </c>
      <c r="E99" s="16"/>
      <c r="F99" s="170"/>
      <c r="G99" s="166"/>
    </row>
    <row r="100" spans="1:9" ht="27.95" customHeight="1" x14ac:dyDescent="0.25">
      <c r="A100" s="14"/>
      <c r="B100" s="225" t="s">
        <v>141</v>
      </c>
      <c r="C100" s="16"/>
      <c r="D100" s="226" t="s">
        <v>531</v>
      </c>
      <c r="E100" s="16"/>
      <c r="F100" s="170"/>
      <c r="G100" s="166"/>
    </row>
    <row r="101" spans="1:9" ht="27.95" customHeight="1" x14ac:dyDescent="0.25">
      <c r="A101" s="14"/>
      <c r="B101" s="225" t="s">
        <v>142</v>
      </c>
      <c r="C101" s="16"/>
      <c r="D101" s="226" t="s">
        <v>532</v>
      </c>
      <c r="E101" s="16"/>
      <c r="F101" s="170"/>
      <c r="G101" s="166"/>
    </row>
    <row r="102" spans="1:9" ht="27.95" customHeight="1" x14ac:dyDescent="0.25">
      <c r="A102" s="14"/>
      <c r="B102" s="225" t="s">
        <v>143</v>
      </c>
      <c r="C102" s="16"/>
      <c r="D102" s="226" t="s">
        <v>533</v>
      </c>
      <c r="E102" s="16"/>
      <c r="F102" s="170"/>
      <c r="G102" s="166"/>
    </row>
    <row r="103" spans="1:9" ht="9.9499999999999993" customHeight="1" x14ac:dyDescent="0.25">
      <c r="A103" s="14"/>
      <c r="B103" s="85"/>
      <c r="C103" s="16"/>
      <c r="D103" s="194"/>
      <c r="E103" s="16"/>
      <c r="F103" s="196"/>
      <c r="G103" s="166"/>
    </row>
    <row r="104" spans="1:9" ht="27.95" customHeight="1" x14ac:dyDescent="0.25">
      <c r="A104" s="14"/>
      <c r="B104" s="224" t="s">
        <v>144</v>
      </c>
      <c r="C104" s="191"/>
      <c r="D104" s="191" t="s">
        <v>534</v>
      </c>
      <c r="E104" s="16"/>
      <c r="F104" s="170" t="str">
        <f>IFERROR(ROUND(AVERAGE(F106:F110),0),"")</f>
        <v/>
      </c>
      <c r="G104" s="166"/>
      <c r="I104" s="201" t="str">
        <f>F104</f>
        <v/>
      </c>
    </row>
    <row r="105" spans="1:9" ht="9.9499999999999993" customHeight="1" x14ac:dyDescent="0.25">
      <c r="A105" s="14"/>
      <c r="B105" s="224"/>
      <c r="C105" s="191"/>
      <c r="D105" s="194"/>
      <c r="E105" s="16"/>
      <c r="F105" s="196"/>
      <c r="G105" s="166"/>
    </row>
    <row r="106" spans="1:9" ht="27.95" customHeight="1" x14ac:dyDescent="0.25">
      <c r="A106" s="14"/>
      <c r="B106" s="225" t="s">
        <v>145</v>
      </c>
      <c r="C106" s="16"/>
      <c r="D106" s="226" t="s">
        <v>535</v>
      </c>
      <c r="E106" s="16"/>
      <c r="F106" s="170"/>
      <c r="G106" s="166"/>
    </row>
    <row r="107" spans="1:9" ht="27.95" customHeight="1" x14ac:dyDescent="0.25">
      <c r="A107" s="14"/>
      <c r="B107" s="225" t="s">
        <v>146</v>
      </c>
      <c r="C107" s="16"/>
      <c r="D107" s="226" t="s">
        <v>536</v>
      </c>
      <c r="E107" s="16"/>
      <c r="F107" s="170"/>
      <c r="G107" s="166"/>
    </row>
    <row r="108" spans="1:9" ht="27.95" customHeight="1" x14ac:dyDescent="0.25">
      <c r="A108" s="14"/>
      <c r="B108" s="225" t="s">
        <v>147</v>
      </c>
      <c r="C108" s="16"/>
      <c r="D108" s="226" t="s">
        <v>537</v>
      </c>
      <c r="E108" s="16"/>
      <c r="F108" s="170"/>
      <c r="G108" s="166"/>
    </row>
    <row r="109" spans="1:9" ht="27.95" customHeight="1" x14ac:dyDescent="0.25">
      <c r="A109" s="14"/>
      <c r="B109" s="225" t="s">
        <v>148</v>
      </c>
      <c r="C109" s="16"/>
      <c r="D109" s="226" t="s">
        <v>538</v>
      </c>
      <c r="E109" s="16"/>
      <c r="F109" s="170"/>
      <c r="G109" s="166"/>
    </row>
    <row r="110" spans="1:9" ht="27.95" customHeight="1" x14ac:dyDescent="0.25">
      <c r="A110" s="14"/>
      <c r="B110" s="225" t="s">
        <v>149</v>
      </c>
      <c r="C110" s="16"/>
      <c r="D110" s="226" t="s">
        <v>539</v>
      </c>
      <c r="E110" s="16"/>
      <c r="F110" s="170"/>
      <c r="G110" s="166"/>
    </row>
    <row r="111" spans="1:9" ht="9.9499999999999993" customHeight="1" x14ac:dyDescent="0.25">
      <c r="A111" s="14"/>
      <c r="B111" s="85"/>
      <c r="C111" s="16"/>
      <c r="D111" s="194"/>
      <c r="E111" s="16"/>
      <c r="F111" s="196"/>
      <c r="G111" s="166"/>
    </row>
    <row r="112" spans="1:9" ht="27.95" customHeight="1" x14ac:dyDescent="0.25">
      <c r="A112" s="14"/>
      <c r="B112" s="224" t="s">
        <v>150</v>
      </c>
      <c r="C112" s="191"/>
      <c r="D112" s="191" t="s">
        <v>540</v>
      </c>
      <c r="E112" s="16"/>
      <c r="F112" s="170" t="str">
        <f>IFERROR(ROUND(AVERAGE(F114:F118),0),"")</f>
        <v/>
      </c>
      <c r="G112" s="166"/>
      <c r="I112" s="201" t="str">
        <f>F112</f>
        <v/>
      </c>
    </row>
    <row r="113" spans="1:9" ht="9.9499999999999993" customHeight="1" x14ac:dyDescent="0.25">
      <c r="A113" s="14"/>
      <c r="B113" s="224"/>
      <c r="C113" s="191"/>
      <c r="D113" s="194"/>
      <c r="E113" s="16"/>
      <c r="F113" s="196"/>
      <c r="G113" s="166"/>
    </row>
    <row r="114" spans="1:9" ht="27.95" customHeight="1" x14ac:dyDescent="0.25">
      <c r="A114" s="14"/>
      <c r="B114" s="225" t="s">
        <v>151</v>
      </c>
      <c r="C114" s="16"/>
      <c r="D114" s="226" t="s">
        <v>541</v>
      </c>
      <c r="E114" s="16"/>
      <c r="F114" s="170"/>
      <c r="G114" s="166"/>
    </row>
    <row r="115" spans="1:9" ht="27.95" customHeight="1" x14ac:dyDescent="0.25">
      <c r="A115" s="14"/>
      <c r="B115" s="225" t="s">
        <v>152</v>
      </c>
      <c r="C115" s="16"/>
      <c r="D115" s="226" t="s">
        <v>542</v>
      </c>
      <c r="E115" s="16"/>
      <c r="F115" s="170"/>
      <c r="G115" s="166"/>
    </row>
    <row r="116" spans="1:9" ht="27.95" customHeight="1" x14ac:dyDescent="0.25">
      <c r="A116" s="14"/>
      <c r="B116" s="225" t="s">
        <v>153</v>
      </c>
      <c r="C116" s="16"/>
      <c r="D116" s="226" t="s">
        <v>543</v>
      </c>
      <c r="E116" s="16"/>
      <c r="F116" s="170"/>
      <c r="G116" s="166"/>
    </row>
    <row r="117" spans="1:9" ht="27.95" customHeight="1" x14ac:dyDescent="0.25">
      <c r="A117" s="14"/>
      <c r="B117" s="225" t="s">
        <v>154</v>
      </c>
      <c r="C117" s="16"/>
      <c r="D117" s="226" t="s">
        <v>544</v>
      </c>
      <c r="E117" s="16"/>
      <c r="F117" s="170"/>
      <c r="G117" s="166"/>
    </row>
    <row r="118" spans="1:9" ht="27.95" customHeight="1" x14ac:dyDescent="0.25">
      <c r="A118" s="14"/>
      <c r="B118" s="225" t="s">
        <v>155</v>
      </c>
      <c r="C118" s="16"/>
      <c r="D118" s="226" t="s">
        <v>545</v>
      </c>
      <c r="E118" s="16"/>
      <c r="F118" s="170"/>
      <c r="G118" s="166"/>
    </row>
    <row r="119" spans="1:9" ht="9.9499999999999993" customHeight="1" x14ac:dyDescent="0.25">
      <c r="A119" s="14"/>
      <c r="B119" s="85"/>
      <c r="C119" s="16"/>
      <c r="D119" s="194"/>
      <c r="E119" s="16"/>
      <c r="F119" s="196"/>
      <c r="G119" s="166"/>
    </row>
    <row r="120" spans="1:9" ht="27.95" customHeight="1" x14ac:dyDescent="0.25">
      <c r="A120" s="14"/>
      <c r="B120" s="224" t="s">
        <v>156</v>
      </c>
      <c r="C120" s="191"/>
      <c r="D120" s="191" t="s">
        <v>546</v>
      </c>
      <c r="E120" s="16"/>
      <c r="F120" s="170" t="str">
        <f>IFERROR(ROUND(AVERAGE(F122:F126),0),"")</f>
        <v/>
      </c>
      <c r="G120" s="166"/>
      <c r="I120" s="201" t="str">
        <f>F120</f>
        <v/>
      </c>
    </row>
    <row r="121" spans="1:9" ht="9.9499999999999993" customHeight="1" x14ac:dyDescent="0.25">
      <c r="A121" s="14"/>
      <c r="B121" s="224"/>
      <c r="C121" s="191"/>
      <c r="D121" s="194"/>
      <c r="E121" s="16"/>
      <c r="F121" s="196"/>
      <c r="G121" s="166"/>
    </row>
    <row r="122" spans="1:9" ht="27.95" customHeight="1" x14ac:dyDescent="0.25">
      <c r="A122" s="14"/>
      <c r="B122" s="225" t="s">
        <v>157</v>
      </c>
      <c r="C122" s="16"/>
      <c r="D122" s="226" t="s">
        <v>547</v>
      </c>
      <c r="E122" s="16"/>
      <c r="F122" s="170"/>
      <c r="G122" s="166"/>
    </row>
    <row r="123" spans="1:9" ht="27.95" customHeight="1" x14ac:dyDescent="0.25">
      <c r="A123" s="14"/>
      <c r="B123" s="225" t="s">
        <v>158</v>
      </c>
      <c r="C123" s="16"/>
      <c r="D123" s="226" t="s">
        <v>548</v>
      </c>
      <c r="E123" s="16"/>
      <c r="F123" s="170"/>
      <c r="G123" s="166"/>
    </row>
    <row r="124" spans="1:9" ht="27.95" customHeight="1" x14ac:dyDescent="0.25">
      <c r="A124" s="14"/>
      <c r="B124" s="225" t="s">
        <v>159</v>
      </c>
      <c r="C124" s="16"/>
      <c r="D124" s="226" t="s">
        <v>549</v>
      </c>
      <c r="E124" s="16"/>
      <c r="F124" s="170"/>
      <c r="G124" s="166"/>
    </row>
    <row r="125" spans="1:9" ht="27.95" customHeight="1" x14ac:dyDescent="0.25">
      <c r="A125" s="14"/>
      <c r="B125" s="225" t="s">
        <v>160</v>
      </c>
      <c r="C125" s="16"/>
      <c r="D125" s="226" t="s">
        <v>550</v>
      </c>
      <c r="E125" s="16"/>
      <c r="F125" s="170"/>
      <c r="G125" s="166"/>
    </row>
    <row r="126" spans="1:9" ht="27.95" customHeight="1" x14ac:dyDescent="0.25">
      <c r="A126" s="14"/>
      <c r="B126" s="225" t="s">
        <v>161</v>
      </c>
      <c r="C126" s="16"/>
      <c r="D126" s="226" t="s">
        <v>551</v>
      </c>
      <c r="E126" s="16"/>
      <c r="F126" s="170"/>
      <c r="G126" s="166"/>
    </row>
    <row r="127" spans="1:9" ht="9.9499999999999993" customHeight="1" x14ac:dyDescent="0.25">
      <c r="A127" s="14"/>
      <c r="B127" s="85"/>
      <c r="C127" s="16"/>
      <c r="D127" s="194"/>
      <c r="E127" s="16"/>
      <c r="F127" s="22"/>
      <c r="G127" s="166"/>
    </row>
    <row r="128" spans="1:9" ht="18" customHeight="1" x14ac:dyDescent="0.25">
      <c r="A128" s="14"/>
      <c r="B128" s="223" t="s">
        <v>162</v>
      </c>
      <c r="C128" s="222"/>
      <c r="D128" s="222" t="s">
        <v>552</v>
      </c>
      <c r="E128" s="16"/>
      <c r="F128" s="22"/>
      <c r="G128" s="166"/>
    </row>
    <row r="129" spans="1:9" ht="27.95" customHeight="1" x14ac:dyDescent="0.25">
      <c r="A129" s="14"/>
      <c r="B129" s="224" t="s">
        <v>163</v>
      </c>
      <c r="C129" s="191"/>
      <c r="D129" s="191" t="s">
        <v>553</v>
      </c>
      <c r="E129" s="16"/>
      <c r="F129" s="170" t="str">
        <f>IFERROR(ROUND(AVERAGE(F131:F135),0),"")</f>
        <v/>
      </c>
      <c r="G129" s="166"/>
      <c r="I129" s="201" t="str">
        <f>F129</f>
        <v/>
      </c>
    </row>
    <row r="130" spans="1:9" ht="9.9499999999999993" customHeight="1" x14ac:dyDescent="0.25">
      <c r="A130" s="14"/>
      <c r="B130" s="224"/>
      <c r="C130" s="191"/>
      <c r="D130" s="194"/>
      <c r="E130" s="16"/>
      <c r="F130" s="22"/>
      <c r="G130" s="166"/>
    </row>
    <row r="131" spans="1:9" ht="27.95" customHeight="1" x14ac:dyDescent="0.25">
      <c r="A131" s="14"/>
      <c r="B131" s="225" t="s">
        <v>164</v>
      </c>
      <c r="C131" s="16"/>
      <c r="D131" s="226" t="s">
        <v>554</v>
      </c>
      <c r="E131" s="16"/>
      <c r="F131" s="170"/>
      <c r="G131" s="166"/>
    </row>
    <row r="132" spans="1:9" ht="27.95" customHeight="1" x14ac:dyDescent="0.25">
      <c r="A132" s="14"/>
      <c r="B132" s="225" t="s">
        <v>165</v>
      </c>
      <c r="C132" s="16"/>
      <c r="D132" s="226" t="s">
        <v>555</v>
      </c>
      <c r="E132" s="16"/>
      <c r="F132" s="170"/>
      <c r="G132" s="166"/>
    </row>
    <row r="133" spans="1:9" ht="27.95" customHeight="1" x14ac:dyDescent="0.25">
      <c r="A133" s="14"/>
      <c r="B133" s="225" t="s">
        <v>166</v>
      </c>
      <c r="C133" s="16"/>
      <c r="D133" s="226" t="s">
        <v>556</v>
      </c>
      <c r="E133" s="16"/>
      <c r="F133" s="170"/>
      <c r="G133" s="166"/>
    </row>
    <row r="134" spans="1:9" ht="27.95" customHeight="1" x14ac:dyDescent="0.25">
      <c r="A134" s="14"/>
      <c r="B134" s="225" t="s">
        <v>167</v>
      </c>
      <c r="C134" s="16"/>
      <c r="D134" s="226" t="s">
        <v>557</v>
      </c>
      <c r="E134" s="16"/>
      <c r="F134" s="170"/>
      <c r="G134" s="166"/>
    </row>
    <row r="135" spans="1:9" ht="27.95" customHeight="1" x14ac:dyDescent="0.25">
      <c r="A135" s="14"/>
      <c r="B135" s="225" t="s">
        <v>168</v>
      </c>
      <c r="C135" s="16"/>
      <c r="D135" s="226" t="s">
        <v>558</v>
      </c>
      <c r="E135" s="16"/>
      <c r="F135" s="170"/>
      <c r="G135" s="166"/>
    </row>
    <row r="136" spans="1:9" ht="9.9499999999999993" customHeight="1" x14ac:dyDescent="0.25">
      <c r="A136" s="14"/>
      <c r="B136" s="85"/>
      <c r="C136" s="16"/>
      <c r="D136" s="194"/>
      <c r="E136" s="16"/>
      <c r="F136" s="22"/>
      <c r="G136" s="166"/>
    </row>
    <row r="137" spans="1:9" ht="27.95" customHeight="1" x14ac:dyDescent="0.25">
      <c r="A137" s="14"/>
      <c r="B137" s="224" t="s">
        <v>169</v>
      </c>
      <c r="C137" s="191"/>
      <c r="D137" s="191" t="s">
        <v>559</v>
      </c>
      <c r="E137" s="16"/>
      <c r="F137" s="170" t="str">
        <f>IFERROR(ROUND(AVERAGE(F139:F141),0),"")</f>
        <v/>
      </c>
      <c r="G137" s="166"/>
      <c r="I137" s="201" t="str">
        <f>F137</f>
        <v/>
      </c>
    </row>
    <row r="138" spans="1:9" ht="9.9499999999999993" customHeight="1" x14ac:dyDescent="0.25">
      <c r="A138" s="14"/>
      <c r="B138" s="224"/>
      <c r="C138" s="191"/>
      <c r="D138" s="194"/>
      <c r="E138" s="16"/>
      <c r="F138" s="22"/>
      <c r="G138" s="166"/>
    </row>
    <row r="139" spans="1:9" ht="27.95" customHeight="1" x14ac:dyDescent="0.25">
      <c r="A139" s="14"/>
      <c r="B139" s="225" t="s">
        <v>170</v>
      </c>
      <c r="C139" s="16"/>
      <c r="D139" s="226" t="s">
        <v>560</v>
      </c>
      <c r="E139" s="16"/>
      <c r="F139" s="170"/>
      <c r="G139" s="166"/>
    </row>
    <row r="140" spans="1:9" ht="27.95" customHeight="1" x14ac:dyDescent="0.25">
      <c r="A140" s="14"/>
      <c r="B140" s="225" t="s">
        <v>171</v>
      </c>
      <c r="C140" s="16"/>
      <c r="D140" s="226" t="s">
        <v>561</v>
      </c>
      <c r="E140" s="16"/>
      <c r="F140" s="170"/>
      <c r="G140" s="166"/>
    </row>
    <row r="141" spans="1:9" ht="27.95" customHeight="1" x14ac:dyDescent="0.25">
      <c r="A141" s="14"/>
      <c r="B141" s="225" t="s">
        <v>172</v>
      </c>
      <c r="C141" s="16"/>
      <c r="D141" s="226" t="s">
        <v>562</v>
      </c>
      <c r="E141" s="16"/>
      <c r="F141" s="170"/>
      <c r="G141" s="166"/>
    </row>
    <row r="142" spans="1:9" ht="9.9499999999999993" customHeight="1" x14ac:dyDescent="0.25">
      <c r="A142" s="14"/>
      <c r="B142" s="85"/>
      <c r="C142" s="16"/>
      <c r="D142" s="194"/>
      <c r="E142" s="16"/>
      <c r="F142" s="22"/>
      <c r="G142" s="166"/>
    </row>
    <row r="143" spans="1:9" ht="27.95" customHeight="1" x14ac:dyDescent="0.25">
      <c r="A143" s="14"/>
      <c r="B143" s="224" t="s">
        <v>173</v>
      </c>
      <c r="C143" s="191"/>
      <c r="D143" s="191" t="s">
        <v>563</v>
      </c>
      <c r="E143" s="16"/>
      <c r="F143" s="170" t="str">
        <f>IFERROR(ROUND(AVERAGE(F145:F148),0),"")</f>
        <v/>
      </c>
      <c r="G143" s="166"/>
      <c r="I143" s="201" t="str">
        <f>F143</f>
        <v/>
      </c>
    </row>
    <row r="144" spans="1:9" ht="9.9499999999999993" customHeight="1" x14ac:dyDescent="0.25">
      <c r="A144" s="14"/>
      <c r="B144" s="224"/>
      <c r="C144" s="191"/>
      <c r="D144" s="194"/>
      <c r="E144" s="16"/>
      <c r="F144" s="22"/>
      <c r="G144" s="166"/>
    </row>
    <row r="145" spans="1:9" ht="27.95" customHeight="1" x14ac:dyDescent="0.25">
      <c r="A145" s="14"/>
      <c r="B145" s="225" t="s">
        <v>174</v>
      </c>
      <c r="C145" s="16"/>
      <c r="D145" s="226" t="s">
        <v>564</v>
      </c>
      <c r="E145" s="16"/>
      <c r="F145" s="170"/>
      <c r="G145" s="166"/>
    </row>
    <row r="146" spans="1:9" ht="27.95" customHeight="1" x14ac:dyDescent="0.25">
      <c r="A146" s="14"/>
      <c r="B146" s="225" t="s">
        <v>175</v>
      </c>
      <c r="C146" s="16"/>
      <c r="D146" s="226" t="s">
        <v>565</v>
      </c>
      <c r="E146" s="16"/>
      <c r="F146" s="170"/>
      <c r="G146" s="166"/>
    </row>
    <row r="147" spans="1:9" ht="27.95" customHeight="1" x14ac:dyDescent="0.25">
      <c r="A147" s="14"/>
      <c r="B147" s="225" t="s">
        <v>176</v>
      </c>
      <c r="C147" s="16"/>
      <c r="D147" s="226" t="s">
        <v>566</v>
      </c>
      <c r="E147" s="16"/>
      <c r="F147" s="170"/>
      <c r="G147" s="166"/>
    </row>
    <row r="148" spans="1:9" ht="27.95" customHeight="1" x14ac:dyDescent="0.25">
      <c r="A148" s="14"/>
      <c r="B148" s="225" t="s">
        <v>177</v>
      </c>
      <c r="C148" s="16"/>
      <c r="D148" s="226" t="s">
        <v>567</v>
      </c>
      <c r="E148" s="16"/>
      <c r="F148" s="170"/>
      <c r="G148" s="166"/>
    </row>
    <row r="149" spans="1:9" ht="9.9499999999999993" customHeight="1" x14ac:dyDescent="0.25">
      <c r="A149" s="14"/>
      <c r="B149" s="85"/>
      <c r="C149" s="16"/>
      <c r="D149" s="194"/>
      <c r="E149" s="16"/>
      <c r="F149" s="22"/>
      <c r="G149" s="166"/>
    </row>
    <row r="150" spans="1:9" ht="27.95" customHeight="1" x14ac:dyDescent="0.25">
      <c r="A150" s="14"/>
      <c r="B150" s="224" t="s">
        <v>178</v>
      </c>
      <c r="C150" s="191"/>
      <c r="D150" s="191" t="s">
        <v>568</v>
      </c>
      <c r="E150" s="16"/>
      <c r="F150" s="170" t="str">
        <f>IFERROR(ROUND(AVERAGE(F152:F156),0),"")</f>
        <v/>
      </c>
      <c r="G150" s="166"/>
      <c r="I150" s="201" t="str">
        <f>F150</f>
        <v/>
      </c>
    </row>
    <row r="151" spans="1:9" ht="9.9499999999999993" customHeight="1" x14ac:dyDescent="0.25">
      <c r="A151" s="14"/>
      <c r="B151" s="224"/>
      <c r="C151" s="191"/>
      <c r="D151" s="194"/>
      <c r="E151" s="16"/>
      <c r="F151" s="22"/>
      <c r="G151" s="166"/>
    </row>
    <row r="152" spans="1:9" ht="27.95" customHeight="1" x14ac:dyDescent="0.25">
      <c r="A152" s="14"/>
      <c r="B152" s="225" t="s">
        <v>179</v>
      </c>
      <c r="C152" s="16"/>
      <c r="D152" s="226" t="s">
        <v>569</v>
      </c>
      <c r="E152" s="16"/>
      <c r="F152" s="170"/>
      <c r="G152" s="166"/>
    </row>
    <row r="153" spans="1:9" ht="27.95" customHeight="1" x14ac:dyDescent="0.25">
      <c r="A153" s="14"/>
      <c r="B153" s="225" t="s">
        <v>180</v>
      </c>
      <c r="C153" s="16"/>
      <c r="D153" s="226" t="s">
        <v>570</v>
      </c>
      <c r="E153" s="16"/>
      <c r="F153" s="170"/>
      <c r="G153" s="166"/>
    </row>
    <row r="154" spans="1:9" ht="27.95" customHeight="1" x14ac:dyDescent="0.25">
      <c r="A154" s="14"/>
      <c r="B154" s="225" t="s">
        <v>181</v>
      </c>
      <c r="C154" s="16"/>
      <c r="D154" s="226" t="s">
        <v>571</v>
      </c>
      <c r="E154" s="16"/>
      <c r="F154" s="170"/>
      <c r="G154" s="166"/>
    </row>
    <row r="155" spans="1:9" ht="27.95" customHeight="1" x14ac:dyDescent="0.25">
      <c r="A155" s="14"/>
      <c r="B155" s="225" t="s">
        <v>182</v>
      </c>
      <c r="C155" s="16"/>
      <c r="D155" s="226" t="s">
        <v>572</v>
      </c>
      <c r="E155" s="16"/>
      <c r="F155" s="170"/>
      <c r="G155" s="166"/>
    </row>
    <row r="156" spans="1:9" ht="27.95" customHeight="1" x14ac:dyDescent="0.25">
      <c r="A156" s="14"/>
      <c r="B156" s="225" t="s">
        <v>183</v>
      </c>
      <c r="C156" s="16"/>
      <c r="D156" s="226" t="s">
        <v>573</v>
      </c>
      <c r="E156" s="16"/>
      <c r="F156" s="170"/>
      <c r="G156" s="166"/>
    </row>
    <row r="157" spans="1:9" ht="9.9499999999999993" customHeight="1" x14ac:dyDescent="0.25">
      <c r="A157" s="14"/>
      <c r="B157" s="85"/>
      <c r="C157" s="16"/>
      <c r="D157" s="194"/>
      <c r="E157" s="16"/>
      <c r="F157" s="22"/>
      <c r="G157" s="166"/>
    </row>
    <row r="158" spans="1:9" ht="27.95" customHeight="1" x14ac:dyDescent="0.25">
      <c r="A158" s="14"/>
      <c r="B158" s="224" t="s">
        <v>184</v>
      </c>
      <c r="C158" s="191"/>
      <c r="D158" s="191" t="s">
        <v>574</v>
      </c>
      <c r="E158" s="16"/>
      <c r="F158" s="170" t="str">
        <f>IFERROR(ROUND(AVERAGE(F160:F163),0),"")</f>
        <v/>
      </c>
      <c r="G158" s="166"/>
      <c r="I158" s="201" t="str">
        <f>F158</f>
        <v/>
      </c>
    </row>
    <row r="159" spans="1:9" ht="9.9499999999999993" customHeight="1" x14ac:dyDescent="0.25">
      <c r="A159" s="14"/>
      <c r="B159" s="224"/>
      <c r="C159" s="191"/>
      <c r="D159" s="194"/>
      <c r="E159" s="16"/>
      <c r="F159" s="22"/>
      <c r="G159" s="166"/>
    </row>
    <row r="160" spans="1:9" ht="27.95" customHeight="1" x14ac:dyDescent="0.25">
      <c r="A160" s="14"/>
      <c r="B160" s="225" t="s">
        <v>185</v>
      </c>
      <c r="C160" s="16"/>
      <c r="D160" s="226" t="s">
        <v>575</v>
      </c>
      <c r="E160" s="16"/>
      <c r="F160" s="170"/>
      <c r="G160" s="166"/>
    </row>
    <row r="161" spans="1:9" ht="27.95" customHeight="1" x14ac:dyDescent="0.25">
      <c r="A161" s="14"/>
      <c r="B161" s="225" t="s">
        <v>186</v>
      </c>
      <c r="C161" s="16"/>
      <c r="D161" s="226" t="s">
        <v>576</v>
      </c>
      <c r="E161" s="16"/>
      <c r="F161" s="170"/>
      <c r="G161" s="166"/>
    </row>
    <row r="162" spans="1:9" ht="27.95" customHeight="1" x14ac:dyDescent="0.25">
      <c r="A162" s="14"/>
      <c r="B162" s="225" t="s">
        <v>187</v>
      </c>
      <c r="C162" s="16"/>
      <c r="D162" s="226" t="s">
        <v>577</v>
      </c>
      <c r="E162" s="16"/>
      <c r="F162" s="170"/>
      <c r="G162" s="166"/>
    </row>
    <row r="163" spans="1:9" ht="27.95" customHeight="1" x14ac:dyDescent="0.25">
      <c r="A163" s="14"/>
      <c r="B163" s="225" t="s">
        <v>188</v>
      </c>
      <c r="C163" s="16"/>
      <c r="D163" s="226" t="s">
        <v>578</v>
      </c>
      <c r="E163" s="16"/>
      <c r="F163" s="170"/>
      <c r="G163" s="166"/>
    </row>
    <row r="164" spans="1:9" ht="9.9499999999999993" customHeight="1" x14ac:dyDescent="0.25">
      <c r="A164" s="14"/>
      <c r="B164" s="85"/>
      <c r="C164" s="16"/>
      <c r="D164" s="194"/>
      <c r="E164" s="16"/>
      <c r="F164" s="22"/>
      <c r="G164" s="166"/>
    </row>
    <row r="165" spans="1:9" ht="27.95" customHeight="1" x14ac:dyDescent="0.25">
      <c r="A165" s="14"/>
      <c r="B165" s="224" t="s">
        <v>189</v>
      </c>
      <c r="C165" s="191"/>
      <c r="D165" s="191" t="s">
        <v>579</v>
      </c>
      <c r="E165" s="16"/>
      <c r="F165" s="170" t="str">
        <f>IFERROR(ROUND(AVERAGE(F167:F171),0),"")</f>
        <v/>
      </c>
      <c r="G165" s="166"/>
      <c r="I165" s="201" t="str">
        <f>F165</f>
        <v/>
      </c>
    </row>
    <row r="166" spans="1:9" ht="9.9499999999999993" customHeight="1" x14ac:dyDescent="0.25">
      <c r="A166" s="14"/>
      <c r="B166" s="224"/>
      <c r="C166" s="191"/>
      <c r="D166" s="194"/>
      <c r="E166" s="16"/>
      <c r="F166" s="22"/>
      <c r="G166" s="166"/>
    </row>
    <row r="167" spans="1:9" ht="27.95" customHeight="1" x14ac:dyDescent="0.25">
      <c r="A167" s="14"/>
      <c r="B167" s="225" t="s">
        <v>190</v>
      </c>
      <c r="C167" s="16"/>
      <c r="D167" s="226" t="s">
        <v>580</v>
      </c>
      <c r="E167" s="16"/>
      <c r="F167" s="170"/>
      <c r="G167" s="166"/>
    </row>
    <row r="168" spans="1:9" ht="27.95" customHeight="1" x14ac:dyDescent="0.25">
      <c r="A168" s="14"/>
      <c r="B168" s="225" t="s">
        <v>191</v>
      </c>
      <c r="C168" s="16"/>
      <c r="D168" s="226" t="s">
        <v>581</v>
      </c>
      <c r="E168" s="16"/>
      <c r="F168" s="170"/>
      <c r="G168" s="166"/>
    </row>
    <row r="169" spans="1:9" ht="27.95" customHeight="1" x14ac:dyDescent="0.25">
      <c r="A169" s="14"/>
      <c r="B169" s="225" t="s">
        <v>192</v>
      </c>
      <c r="C169" s="16"/>
      <c r="D169" s="226" t="s">
        <v>582</v>
      </c>
      <c r="E169" s="16"/>
      <c r="F169" s="170"/>
      <c r="G169" s="166"/>
    </row>
    <row r="170" spans="1:9" ht="27.95" customHeight="1" x14ac:dyDescent="0.25">
      <c r="A170" s="14"/>
      <c r="B170" s="225" t="s">
        <v>193</v>
      </c>
      <c r="C170" s="16"/>
      <c r="D170" s="226" t="s">
        <v>583</v>
      </c>
      <c r="E170" s="16"/>
      <c r="F170" s="170"/>
      <c r="G170" s="166"/>
    </row>
    <row r="171" spans="1:9" ht="27.95" customHeight="1" x14ac:dyDescent="0.25">
      <c r="A171" s="14"/>
      <c r="B171" s="225" t="s">
        <v>194</v>
      </c>
      <c r="C171" s="16"/>
      <c r="D171" s="226" t="s">
        <v>584</v>
      </c>
      <c r="E171" s="16"/>
      <c r="F171" s="170"/>
      <c r="G171" s="166"/>
    </row>
    <row r="172" spans="1:9" ht="9.9499999999999993" customHeight="1" x14ac:dyDescent="0.25">
      <c r="A172" s="14"/>
      <c r="B172" s="85"/>
      <c r="C172" s="16"/>
      <c r="D172" s="194"/>
      <c r="E172" s="16"/>
      <c r="F172" s="22"/>
      <c r="G172" s="166"/>
    </row>
    <row r="173" spans="1:9" ht="27.95" customHeight="1" x14ac:dyDescent="0.25">
      <c r="A173" s="14"/>
      <c r="B173" s="224" t="s">
        <v>195</v>
      </c>
      <c r="C173" s="191"/>
      <c r="D173" s="191" t="s">
        <v>585</v>
      </c>
      <c r="E173" s="16"/>
      <c r="F173" s="170" t="str">
        <f>IFERROR(ROUND(AVERAGE(F175:F179),0),"")</f>
        <v/>
      </c>
      <c r="G173" s="166"/>
      <c r="I173" s="201" t="str">
        <f>F173</f>
        <v/>
      </c>
    </row>
    <row r="174" spans="1:9" ht="9.9499999999999993" customHeight="1" x14ac:dyDescent="0.25">
      <c r="A174" s="14"/>
      <c r="B174" s="224"/>
      <c r="C174" s="191"/>
      <c r="D174" s="194"/>
      <c r="E174" s="16"/>
      <c r="F174" s="22"/>
      <c r="G174" s="166"/>
    </row>
    <row r="175" spans="1:9" ht="27.95" customHeight="1" x14ac:dyDescent="0.25">
      <c r="A175" s="14"/>
      <c r="B175" s="225" t="s">
        <v>196</v>
      </c>
      <c r="C175" s="16"/>
      <c r="D175" s="226" t="s">
        <v>586</v>
      </c>
      <c r="E175" s="16"/>
      <c r="F175" s="170"/>
      <c r="G175" s="166"/>
    </row>
    <row r="176" spans="1:9" ht="27.95" customHeight="1" x14ac:dyDescent="0.25">
      <c r="A176" s="14"/>
      <c r="B176" s="225" t="s">
        <v>197</v>
      </c>
      <c r="C176" s="16"/>
      <c r="D176" s="226" t="s">
        <v>587</v>
      </c>
      <c r="E176" s="16"/>
      <c r="F176" s="170"/>
      <c r="G176" s="166"/>
    </row>
    <row r="177" spans="1:9" ht="27.95" customHeight="1" x14ac:dyDescent="0.25">
      <c r="A177" s="14"/>
      <c r="B177" s="225" t="s">
        <v>198</v>
      </c>
      <c r="C177" s="16"/>
      <c r="D177" s="226" t="s">
        <v>588</v>
      </c>
      <c r="E177" s="16"/>
      <c r="F177" s="170"/>
      <c r="G177" s="166"/>
    </row>
    <row r="178" spans="1:9" ht="27.95" customHeight="1" x14ac:dyDescent="0.25">
      <c r="A178" s="14"/>
      <c r="B178" s="225" t="s">
        <v>199</v>
      </c>
      <c r="C178" s="16"/>
      <c r="D178" s="226" t="s">
        <v>589</v>
      </c>
      <c r="E178" s="16"/>
      <c r="F178" s="170"/>
      <c r="G178" s="166"/>
    </row>
    <row r="179" spans="1:9" ht="27.95" customHeight="1" x14ac:dyDescent="0.25">
      <c r="A179" s="14"/>
      <c r="B179" s="225" t="s">
        <v>200</v>
      </c>
      <c r="C179" s="16"/>
      <c r="D179" s="226" t="s">
        <v>590</v>
      </c>
      <c r="E179" s="16"/>
      <c r="F179" s="170"/>
      <c r="G179" s="166"/>
    </row>
    <row r="180" spans="1:9" ht="9.9499999999999993" customHeight="1" x14ac:dyDescent="0.25">
      <c r="A180" s="14"/>
      <c r="B180" s="85"/>
      <c r="C180" s="16"/>
      <c r="D180" s="194"/>
      <c r="E180" s="16"/>
      <c r="F180" s="22"/>
      <c r="G180" s="166"/>
    </row>
    <row r="181" spans="1:9" ht="27.95" customHeight="1" x14ac:dyDescent="0.25">
      <c r="A181" s="14"/>
      <c r="B181" s="224" t="s">
        <v>201</v>
      </c>
      <c r="C181" s="191"/>
      <c r="D181" s="191" t="s">
        <v>591</v>
      </c>
      <c r="E181" s="16"/>
      <c r="F181" s="170" t="str">
        <f>IFERROR(ROUND(AVERAGE(F183:F187),0),"")</f>
        <v/>
      </c>
      <c r="G181" s="166"/>
      <c r="I181" s="201" t="str">
        <f>F181</f>
        <v/>
      </c>
    </row>
    <row r="182" spans="1:9" ht="9.9499999999999993" customHeight="1" x14ac:dyDescent="0.25">
      <c r="A182" s="14"/>
      <c r="B182" s="224"/>
      <c r="C182" s="191"/>
      <c r="D182" s="194"/>
      <c r="E182" s="16"/>
      <c r="F182" s="22"/>
      <c r="G182" s="166"/>
    </row>
    <row r="183" spans="1:9" ht="27.95" customHeight="1" x14ac:dyDescent="0.25">
      <c r="A183" s="14"/>
      <c r="B183" s="225" t="s">
        <v>202</v>
      </c>
      <c r="C183" s="16"/>
      <c r="D183" s="226" t="s">
        <v>592</v>
      </c>
      <c r="E183" s="16"/>
      <c r="F183" s="170"/>
      <c r="G183" s="166"/>
    </row>
    <row r="184" spans="1:9" ht="27.95" customHeight="1" x14ac:dyDescent="0.25">
      <c r="A184" s="14"/>
      <c r="B184" s="225" t="s">
        <v>203</v>
      </c>
      <c r="C184" s="16"/>
      <c r="D184" s="226" t="s">
        <v>593</v>
      </c>
      <c r="E184" s="16"/>
      <c r="F184" s="170"/>
      <c r="G184" s="166"/>
    </row>
    <row r="185" spans="1:9" ht="27.95" customHeight="1" x14ac:dyDescent="0.25">
      <c r="A185" s="14"/>
      <c r="B185" s="225" t="s">
        <v>204</v>
      </c>
      <c r="C185" s="16"/>
      <c r="D185" s="226" t="s">
        <v>594</v>
      </c>
      <c r="E185" s="16"/>
      <c r="F185" s="170"/>
      <c r="G185" s="166"/>
    </row>
    <row r="186" spans="1:9" ht="27.95" customHeight="1" x14ac:dyDescent="0.25">
      <c r="A186" s="14"/>
      <c r="B186" s="225" t="s">
        <v>205</v>
      </c>
      <c r="C186" s="16"/>
      <c r="D186" s="226" t="s">
        <v>595</v>
      </c>
      <c r="E186" s="16"/>
      <c r="F186" s="170"/>
      <c r="G186" s="166"/>
    </row>
    <row r="187" spans="1:9" ht="27.95" customHeight="1" x14ac:dyDescent="0.25">
      <c r="A187" s="14"/>
      <c r="B187" s="225" t="s">
        <v>206</v>
      </c>
      <c r="C187" s="16"/>
      <c r="D187" s="226" t="s">
        <v>596</v>
      </c>
      <c r="E187" s="16"/>
      <c r="F187" s="170"/>
      <c r="G187" s="166"/>
    </row>
    <row r="188" spans="1:9" ht="9.9499999999999993" customHeight="1" x14ac:dyDescent="0.25">
      <c r="A188" s="14"/>
      <c r="B188" s="85"/>
      <c r="C188" s="16"/>
      <c r="D188" s="194"/>
      <c r="E188" s="16"/>
      <c r="F188" s="22"/>
      <c r="G188" s="166"/>
    </row>
    <row r="189" spans="1:9" ht="27.95" customHeight="1" x14ac:dyDescent="0.25">
      <c r="A189" s="14"/>
      <c r="B189" s="224" t="s">
        <v>207</v>
      </c>
      <c r="C189" s="191"/>
      <c r="D189" s="191" t="s">
        <v>597</v>
      </c>
      <c r="E189" s="16"/>
      <c r="F189" s="170" t="str">
        <f>IFERROR(ROUND(AVERAGE(F191:F194),0),"")</f>
        <v/>
      </c>
      <c r="G189" s="166"/>
      <c r="I189" s="201" t="str">
        <f>F189</f>
        <v/>
      </c>
    </row>
    <row r="190" spans="1:9" ht="9.9499999999999993" customHeight="1" x14ac:dyDescent="0.25">
      <c r="A190" s="14"/>
      <c r="B190" s="224"/>
      <c r="C190" s="191"/>
      <c r="D190" s="194"/>
      <c r="E190" s="16"/>
      <c r="F190" s="22"/>
      <c r="G190" s="166"/>
    </row>
    <row r="191" spans="1:9" ht="27.95" customHeight="1" x14ac:dyDescent="0.25">
      <c r="A191" s="14"/>
      <c r="B191" s="225" t="s">
        <v>208</v>
      </c>
      <c r="C191" s="16"/>
      <c r="D191" s="226" t="s">
        <v>598</v>
      </c>
      <c r="E191" s="16"/>
      <c r="F191" s="170"/>
      <c r="G191" s="166"/>
    </row>
    <row r="192" spans="1:9" ht="27.95" customHeight="1" x14ac:dyDescent="0.25">
      <c r="A192" s="14"/>
      <c r="B192" s="225" t="s">
        <v>209</v>
      </c>
      <c r="C192" s="16"/>
      <c r="D192" s="226" t="s">
        <v>599</v>
      </c>
      <c r="E192" s="16"/>
      <c r="F192" s="170"/>
      <c r="G192" s="166"/>
    </row>
    <row r="193" spans="1:9" ht="27.95" customHeight="1" x14ac:dyDescent="0.25">
      <c r="A193" s="14"/>
      <c r="B193" s="225" t="s">
        <v>210</v>
      </c>
      <c r="C193" s="16"/>
      <c r="D193" s="226" t="s">
        <v>600</v>
      </c>
      <c r="E193" s="16"/>
      <c r="F193" s="170"/>
      <c r="G193" s="166"/>
    </row>
    <row r="194" spans="1:9" ht="27.95" customHeight="1" x14ac:dyDescent="0.25">
      <c r="A194" s="14"/>
      <c r="B194" s="225" t="s">
        <v>211</v>
      </c>
      <c r="C194" s="16"/>
      <c r="D194" s="226" t="s">
        <v>601</v>
      </c>
      <c r="E194" s="16"/>
      <c r="F194" s="170"/>
      <c r="G194" s="166"/>
    </row>
    <row r="195" spans="1:9" ht="9.9499999999999993" customHeight="1" x14ac:dyDescent="0.25">
      <c r="A195" s="14"/>
      <c r="B195" s="85"/>
      <c r="C195" s="16"/>
      <c r="D195" s="194"/>
      <c r="E195" s="16"/>
      <c r="F195" s="22"/>
      <c r="G195" s="166"/>
    </row>
    <row r="196" spans="1:9" ht="27.95" customHeight="1" x14ac:dyDescent="0.25">
      <c r="A196" s="14"/>
      <c r="B196" s="224" t="s">
        <v>212</v>
      </c>
      <c r="C196" s="191"/>
      <c r="D196" s="191" t="s">
        <v>602</v>
      </c>
      <c r="E196" s="16"/>
      <c r="F196" s="170" t="str">
        <f>IFERROR(ROUND(AVERAGE(F198:F203),0),"")</f>
        <v/>
      </c>
      <c r="G196" s="166"/>
      <c r="I196" s="201" t="str">
        <f>F196</f>
        <v/>
      </c>
    </row>
    <row r="197" spans="1:9" ht="9.9499999999999993" customHeight="1" x14ac:dyDescent="0.25">
      <c r="A197" s="14"/>
      <c r="B197" s="224"/>
      <c r="C197" s="191"/>
      <c r="D197" s="194"/>
      <c r="E197" s="16"/>
      <c r="F197" s="22"/>
      <c r="G197" s="166"/>
    </row>
    <row r="198" spans="1:9" ht="27.95" customHeight="1" x14ac:dyDescent="0.25">
      <c r="A198" s="14"/>
      <c r="B198" s="225" t="s">
        <v>213</v>
      </c>
      <c r="C198" s="16"/>
      <c r="D198" s="226" t="s">
        <v>603</v>
      </c>
      <c r="E198" s="16"/>
      <c r="F198" s="170"/>
      <c r="G198" s="166"/>
    </row>
    <row r="199" spans="1:9" ht="27.95" customHeight="1" x14ac:dyDescent="0.25">
      <c r="A199" s="14"/>
      <c r="B199" s="225" t="s">
        <v>216</v>
      </c>
      <c r="C199" s="16"/>
      <c r="D199" s="226" t="s">
        <v>604</v>
      </c>
      <c r="E199" s="16"/>
      <c r="F199" s="170"/>
      <c r="G199" s="166"/>
    </row>
    <row r="200" spans="1:9" ht="27.95" customHeight="1" x14ac:dyDescent="0.25">
      <c r="A200" s="14"/>
      <c r="B200" s="225" t="s">
        <v>217</v>
      </c>
      <c r="C200" s="16"/>
      <c r="D200" s="226" t="s">
        <v>605</v>
      </c>
      <c r="E200" s="16"/>
      <c r="F200" s="170"/>
      <c r="G200" s="166"/>
    </row>
    <row r="201" spans="1:9" ht="27.95" customHeight="1" x14ac:dyDescent="0.25">
      <c r="A201" s="14"/>
      <c r="B201" s="225" t="s">
        <v>218</v>
      </c>
      <c r="C201" s="16"/>
      <c r="D201" s="226" t="s">
        <v>606</v>
      </c>
      <c r="E201" s="16"/>
      <c r="F201" s="170"/>
      <c r="G201" s="166"/>
    </row>
    <row r="202" spans="1:9" ht="27.95" customHeight="1" x14ac:dyDescent="0.25">
      <c r="A202" s="14"/>
      <c r="B202" s="225" t="s">
        <v>219</v>
      </c>
      <c r="C202" s="16"/>
      <c r="D202" s="226" t="s">
        <v>607</v>
      </c>
      <c r="E202" s="16"/>
      <c r="F202" s="170"/>
      <c r="G202" s="166"/>
    </row>
    <row r="203" spans="1:9" ht="27.95" customHeight="1" x14ac:dyDescent="0.25">
      <c r="A203" s="14"/>
      <c r="B203" s="225" t="s">
        <v>220</v>
      </c>
      <c r="C203" s="16"/>
      <c r="D203" s="226" t="s">
        <v>608</v>
      </c>
      <c r="E203" s="16"/>
      <c r="F203" s="170"/>
      <c r="G203" s="166"/>
    </row>
    <row r="204" spans="1:9" ht="9.9499999999999993" customHeight="1" x14ac:dyDescent="0.25">
      <c r="A204" s="14"/>
      <c r="B204" s="85"/>
      <c r="C204" s="16"/>
      <c r="D204" s="194"/>
      <c r="E204" s="16"/>
      <c r="F204" s="22"/>
      <c r="G204" s="166"/>
    </row>
    <row r="205" spans="1:9" ht="27.95" customHeight="1" x14ac:dyDescent="0.25">
      <c r="A205" s="14"/>
      <c r="B205" s="224" t="s">
        <v>225</v>
      </c>
      <c r="C205" s="191"/>
      <c r="D205" s="191" t="s">
        <v>609</v>
      </c>
      <c r="E205" s="16"/>
      <c r="F205" s="170" t="str">
        <f>IFERROR(ROUND(AVERAGE(F207:F211),0),"")</f>
        <v/>
      </c>
      <c r="G205" s="166"/>
      <c r="I205" s="201" t="str">
        <f>F205</f>
        <v/>
      </c>
    </row>
    <row r="206" spans="1:9" ht="9.9499999999999993" customHeight="1" x14ac:dyDescent="0.25">
      <c r="A206" s="14"/>
      <c r="B206" s="224"/>
      <c r="C206" s="191"/>
      <c r="D206" s="194"/>
      <c r="E206" s="16"/>
      <c r="F206" s="22"/>
      <c r="G206" s="166"/>
    </row>
    <row r="207" spans="1:9" ht="27.95" customHeight="1" x14ac:dyDescent="0.25">
      <c r="A207" s="14"/>
      <c r="B207" s="225" t="s">
        <v>214</v>
      </c>
      <c r="C207" s="16"/>
      <c r="D207" s="226" t="s">
        <v>610</v>
      </c>
      <c r="E207" s="16"/>
      <c r="F207" s="170"/>
      <c r="G207" s="166"/>
    </row>
    <row r="208" spans="1:9" ht="27.95" customHeight="1" x14ac:dyDescent="0.25">
      <c r="A208" s="14"/>
      <c r="B208" s="225" t="s">
        <v>221</v>
      </c>
      <c r="C208" s="16"/>
      <c r="D208" s="226" t="s">
        <v>611</v>
      </c>
      <c r="E208" s="16"/>
      <c r="F208" s="170"/>
      <c r="G208" s="166"/>
    </row>
    <row r="209" spans="1:9" ht="27.95" customHeight="1" x14ac:dyDescent="0.25">
      <c r="A209" s="14"/>
      <c r="B209" s="225" t="s">
        <v>222</v>
      </c>
      <c r="C209" s="16"/>
      <c r="D209" s="226" t="s">
        <v>612</v>
      </c>
      <c r="E209" s="16"/>
      <c r="F209" s="170"/>
      <c r="G209" s="166"/>
    </row>
    <row r="210" spans="1:9" ht="27.95" customHeight="1" x14ac:dyDescent="0.25">
      <c r="A210" s="14"/>
      <c r="B210" s="225" t="s">
        <v>223</v>
      </c>
      <c r="C210" s="16"/>
      <c r="D210" s="226" t="s">
        <v>613</v>
      </c>
      <c r="E210" s="16"/>
      <c r="F210" s="170"/>
      <c r="G210" s="166"/>
    </row>
    <row r="211" spans="1:9" ht="27.95" customHeight="1" x14ac:dyDescent="0.25">
      <c r="A211" s="14"/>
      <c r="B211" s="225" t="s">
        <v>224</v>
      </c>
      <c r="C211" s="16"/>
      <c r="D211" s="226" t="s">
        <v>614</v>
      </c>
      <c r="E211" s="16"/>
      <c r="F211" s="170"/>
      <c r="G211" s="166"/>
    </row>
    <row r="212" spans="1:9" ht="9.9499999999999993" customHeight="1" x14ac:dyDescent="0.25">
      <c r="A212" s="14"/>
      <c r="B212" s="85"/>
      <c r="C212" s="16"/>
      <c r="D212" s="194"/>
      <c r="E212" s="16"/>
      <c r="F212" s="22"/>
      <c r="G212" s="166"/>
    </row>
    <row r="213" spans="1:9" ht="27.95" customHeight="1" x14ac:dyDescent="0.25">
      <c r="A213" s="14"/>
      <c r="B213" s="224" t="s">
        <v>226</v>
      </c>
      <c r="C213" s="191"/>
      <c r="D213" s="191" t="s">
        <v>615</v>
      </c>
      <c r="E213" s="16"/>
      <c r="F213" s="170" t="str">
        <f>IFERROR(ROUND(AVERAGE(F215:F219),0),"")</f>
        <v/>
      </c>
      <c r="G213" s="166"/>
      <c r="I213" s="201" t="str">
        <f>F213</f>
        <v/>
      </c>
    </row>
    <row r="214" spans="1:9" ht="9.9499999999999993" customHeight="1" x14ac:dyDescent="0.25">
      <c r="A214" s="14"/>
      <c r="B214" s="224"/>
      <c r="C214" s="191"/>
      <c r="D214" s="194"/>
      <c r="E214" s="16"/>
      <c r="F214" s="22"/>
      <c r="G214" s="166"/>
    </row>
    <row r="215" spans="1:9" ht="27.95" customHeight="1" x14ac:dyDescent="0.25">
      <c r="A215" s="14"/>
      <c r="B215" s="225" t="s">
        <v>215</v>
      </c>
      <c r="C215" s="16"/>
      <c r="D215" s="226" t="s">
        <v>616</v>
      </c>
      <c r="E215" s="16"/>
      <c r="F215" s="170"/>
      <c r="G215" s="166"/>
    </row>
    <row r="216" spans="1:9" ht="27.95" customHeight="1" x14ac:dyDescent="0.25">
      <c r="A216" s="14"/>
      <c r="B216" s="225" t="s">
        <v>229</v>
      </c>
      <c r="C216" s="16"/>
      <c r="D216" s="226" t="s">
        <v>617</v>
      </c>
      <c r="E216" s="16"/>
      <c r="F216" s="170"/>
      <c r="G216" s="166"/>
    </row>
    <row r="217" spans="1:9" ht="27.95" customHeight="1" x14ac:dyDescent="0.25">
      <c r="A217" s="14"/>
      <c r="B217" s="225" t="s">
        <v>230</v>
      </c>
      <c r="C217" s="16"/>
      <c r="D217" s="226" t="s">
        <v>618</v>
      </c>
      <c r="E217" s="16"/>
      <c r="F217" s="170"/>
      <c r="G217" s="166"/>
    </row>
    <row r="218" spans="1:9" ht="27.95" customHeight="1" x14ac:dyDescent="0.25">
      <c r="A218" s="14"/>
      <c r="B218" s="225" t="s">
        <v>231</v>
      </c>
      <c r="C218" s="16"/>
      <c r="D218" s="226" t="s">
        <v>619</v>
      </c>
      <c r="E218" s="16"/>
      <c r="F218" s="170"/>
      <c r="G218" s="166"/>
    </row>
    <row r="219" spans="1:9" ht="27.95" customHeight="1" x14ac:dyDescent="0.25">
      <c r="A219" s="14"/>
      <c r="B219" s="225" t="s">
        <v>232</v>
      </c>
      <c r="C219" s="16"/>
      <c r="D219" s="226" t="s">
        <v>620</v>
      </c>
      <c r="E219" s="16"/>
      <c r="F219" s="170"/>
      <c r="G219" s="166"/>
    </row>
    <row r="220" spans="1:9" ht="9.9499999999999993" customHeight="1" x14ac:dyDescent="0.25">
      <c r="A220" s="14"/>
      <c r="B220" s="85"/>
      <c r="C220" s="16"/>
      <c r="D220" s="194"/>
      <c r="E220" s="16"/>
      <c r="F220" s="22"/>
      <c r="G220" s="166"/>
    </row>
    <row r="221" spans="1:9" ht="27.95" customHeight="1" x14ac:dyDescent="0.25">
      <c r="A221" s="14"/>
      <c r="B221" s="224" t="s">
        <v>227</v>
      </c>
      <c r="C221" s="191"/>
      <c r="D221" s="191" t="s">
        <v>621</v>
      </c>
      <c r="E221" s="16"/>
      <c r="F221" s="170" t="str">
        <f>IFERROR(ROUND(AVERAGE(F223:F226),0),"")</f>
        <v/>
      </c>
      <c r="G221" s="166"/>
      <c r="I221" s="201" t="str">
        <f>F221</f>
        <v/>
      </c>
    </row>
    <row r="222" spans="1:9" ht="9.9499999999999993" customHeight="1" x14ac:dyDescent="0.25">
      <c r="A222" s="14"/>
      <c r="B222" s="224"/>
      <c r="C222" s="191"/>
      <c r="D222" s="194"/>
      <c r="E222" s="16"/>
      <c r="F222" s="22"/>
      <c r="G222" s="166"/>
    </row>
    <row r="223" spans="1:9" ht="27.95" customHeight="1" x14ac:dyDescent="0.25">
      <c r="A223" s="14"/>
      <c r="B223" s="225" t="s">
        <v>228</v>
      </c>
      <c r="C223" s="16"/>
      <c r="D223" s="226" t="s">
        <v>622</v>
      </c>
      <c r="E223" s="16"/>
      <c r="F223" s="170"/>
      <c r="G223" s="166"/>
    </row>
    <row r="224" spans="1:9" ht="27.95" customHeight="1" x14ac:dyDescent="0.25">
      <c r="A224" s="14"/>
      <c r="B224" s="225" t="s">
        <v>233</v>
      </c>
      <c r="C224" s="16"/>
      <c r="D224" s="226" t="s">
        <v>623</v>
      </c>
      <c r="E224" s="16"/>
      <c r="F224" s="170"/>
      <c r="G224" s="166"/>
    </row>
    <row r="225" spans="1:9" ht="27.95" customHeight="1" x14ac:dyDescent="0.25">
      <c r="A225" s="14"/>
      <c r="B225" s="225" t="s">
        <v>234</v>
      </c>
      <c r="C225" s="16"/>
      <c r="D225" s="226" t="s">
        <v>624</v>
      </c>
      <c r="E225" s="16"/>
      <c r="F225" s="170"/>
      <c r="G225" s="166"/>
    </row>
    <row r="226" spans="1:9" ht="27.95" customHeight="1" x14ac:dyDescent="0.25">
      <c r="A226" s="14"/>
      <c r="B226" s="225" t="s">
        <v>235</v>
      </c>
      <c r="C226" s="16"/>
      <c r="D226" s="226" t="s">
        <v>625</v>
      </c>
      <c r="E226" s="16"/>
      <c r="F226" s="170"/>
      <c r="G226" s="166"/>
    </row>
    <row r="227" spans="1:9" ht="9.9499999999999993" customHeight="1" x14ac:dyDescent="0.25">
      <c r="A227" s="14"/>
      <c r="B227" s="85"/>
      <c r="C227" s="16"/>
      <c r="D227" s="194"/>
      <c r="E227" s="16"/>
      <c r="F227" s="22"/>
      <c r="G227" s="166"/>
    </row>
    <row r="228" spans="1:9" ht="27.95" customHeight="1" x14ac:dyDescent="0.25">
      <c r="A228" s="14"/>
      <c r="B228" s="85"/>
      <c r="C228" s="16"/>
      <c r="D228" s="197" t="s">
        <v>1203</v>
      </c>
      <c r="E228" s="16"/>
      <c r="F228" s="231">
        <f>I228</f>
        <v>0</v>
      </c>
      <c r="G228" s="166"/>
      <c r="I228" s="201">
        <f>COUNTIF(I$9:I$221,3)</f>
        <v>0</v>
      </c>
    </row>
    <row r="229" spans="1:9" ht="27.95" customHeight="1" x14ac:dyDescent="0.25">
      <c r="A229" s="14"/>
      <c r="B229" s="85"/>
      <c r="C229" s="16"/>
      <c r="D229" s="197" t="s">
        <v>1204</v>
      </c>
      <c r="E229" s="16"/>
      <c r="F229" s="189">
        <f>I229</f>
        <v>0</v>
      </c>
      <c r="G229" s="166"/>
      <c r="I229" s="201">
        <f>COUNTIF(I$9:I$221,2)</f>
        <v>0</v>
      </c>
    </row>
    <row r="230" spans="1:9" ht="27.95" customHeight="1" x14ac:dyDescent="0.25">
      <c r="A230" s="14"/>
      <c r="B230" s="85"/>
      <c r="C230" s="16"/>
      <c r="D230" s="197" t="s">
        <v>1205</v>
      </c>
      <c r="E230" s="16"/>
      <c r="F230" s="159">
        <f>I230</f>
        <v>0</v>
      </c>
      <c r="G230" s="166"/>
      <c r="I230" s="201">
        <f>COUNTIF(I$9:I$221,1)</f>
        <v>0</v>
      </c>
    </row>
    <row r="231" spans="1:9" ht="27.95" customHeight="1" x14ac:dyDescent="0.25">
      <c r="A231" s="14"/>
      <c r="B231" s="85"/>
      <c r="C231" s="16"/>
      <c r="D231" s="197" t="s">
        <v>1206</v>
      </c>
      <c r="E231" s="16"/>
      <c r="F231" s="188">
        <f>I231</f>
        <v>0</v>
      </c>
      <c r="G231" s="166"/>
      <c r="I231" s="201">
        <f>COUNTIF(I$9:I$221,0)</f>
        <v>0</v>
      </c>
    </row>
    <row r="232" spans="1:9" ht="9.9499999999999993" customHeight="1" x14ac:dyDescent="0.25">
      <c r="A232" s="19"/>
      <c r="B232" s="46"/>
      <c r="C232" s="20"/>
      <c r="D232" s="198"/>
      <c r="E232" s="20"/>
      <c r="F232" s="199"/>
      <c r="G232" s="178"/>
    </row>
  </sheetData>
  <sheetProtection algorithmName="SHA-512" hashValue="EvEUghVL8B3HD6KzIwM2zQFzhQ8gi0poo7K6wJguKxcGAHEhJQUsQuDBo8blljsfYgHzVd96HebksABTqZNgog==" saltValue="akhHCBGiGEy0ZzskAfc4vA==" spinCount="100000" sheet="1" objects="1" scenarios="1"/>
  <mergeCells count="2">
    <mergeCell ref="B4:F4"/>
    <mergeCell ref="D6:F6"/>
  </mergeCells>
  <conditionalFormatting sqref="F213">
    <cfRule type="cellIs" dxfId="341" priority="7" operator="equal">
      <formula>1</formula>
    </cfRule>
    <cfRule type="cellIs" dxfId="340" priority="8" operator="equal">
      <formula>3</formula>
    </cfRule>
    <cfRule type="cellIs" dxfId="339" priority="9" operator="equal">
      <formula>2</formula>
    </cfRule>
    <cfRule type="cellIs" dxfId="338" priority="10" operator="equal">
      <formula>0</formula>
    </cfRule>
  </conditionalFormatting>
  <conditionalFormatting sqref="F221">
    <cfRule type="cellIs" dxfId="337" priority="2" operator="equal">
      <formula>1</formula>
    </cfRule>
    <cfRule type="cellIs" dxfId="336" priority="3" operator="equal">
      <formula>3</formula>
    </cfRule>
    <cfRule type="cellIs" dxfId="335" priority="4" operator="equal">
      <formula>2</formula>
    </cfRule>
    <cfRule type="cellIs" dxfId="334" priority="5" operator="equal">
      <formula>0</formula>
    </cfRule>
  </conditionalFormatting>
  <conditionalFormatting sqref="F11">
    <cfRule type="cellIs" dxfId="333" priority="157" operator="equal">
      <formula>1</formula>
    </cfRule>
    <cfRule type="cellIs" dxfId="332" priority="158" operator="equal">
      <formula>3</formula>
    </cfRule>
    <cfRule type="cellIs" dxfId="331" priority="159" operator="equal">
      <formula>2</formula>
    </cfRule>
    <cfRule type="cellIs" dxfId="330" priority="160" operator="equal">
      <formula>0</formula>
    </cfRule>
  </conditionalFormatting>
  <conditionalFormatting sqref="F12:F15">
    <cfRule type="cellIs" dxfId="329" priority="152" operator="equal">
      <formula>1</formula>
    </cfRule>
    <cfRule type="cellIs" dxfId="328" priority="153" operator="equal">
      <formula>3</formula>
    </cfRule>
    <cfRule type="cellIs" dxfId="327" priority="154" operator="equal">
      <formula>2</formula>
    </cfRule>
    <cfRule type="cellIs" dxfId="326" priority="155" operator="equal">
      <formula>0</formula>
    </cfRule>
  </conditionalFormatting>
  <conditionalFormatting sqref="F9">
    <cfRule type="cellIs" dxfId="325" priority="147" operator="equal">
      <formula>1</formula>
    </cfRule>
    <cfRule type="cellIs" dxfId="324" priority="148" operator="equal">
      <formula>3</formula>
    </cfRule>
    <cfRule type="cellIs" dxfId="323" priority="149" operator="equal">
      <formula>2</formula>
    </cfRule>
    <cfRule type="cellIs" dxfId="322" priority="150" operator="equal">
      <formula>0</formula>
    </cfRule>
  </conditionalFormatting>
  <conditionalFormatting sqref="F19:F25">
    <cfRule type="cellIs" dxfId="321" priority="142" operator="equal">
      <formula>1</formula>
    </cfRule>
    <cfRule type="cellIs" dxfId="320" priority="143" operator="equal">
      <formula>3</formula>
    </cfRule>
    <cfRule type="cellIs" dxfId="319" priority="144" operator="equal">
      <formula>2</formula>
    </cfRule>
    <cfRule type="cellIs" dxfId="318"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17" priority="137" operator="equal">
      <formula>1</formula>
    </cfRule>
    <cfRule type="cellIs" dxfId="316" priority="138" operator="equal">
      <formula>3</formula>
    </cfRule>
    <cfRule type="cellIs" dxfId="315" priority="139" operator="equal">
      <formula>2</formula>
    </cfRule>
    <cfRule type="cellIs" dxfId="314" priority="140" operator="equal">
      <formula>0</formula>
    </cfRule>
  </conditionalFormatting>
  <conditionalFormatting sqref="F17">
    <cfRule type="cellIs" dxfId="313" priority="132" operator="equal">
      <formula>1</formula>
    </cfRule>
    <cfRule type="cellIs" dxfId="312" priority="133" operator="equal">
      <formula>3</formula>
    </cfRule>
    <cfRule type="cellIs" dxfId="311" priority="134" operator="equal">
      <formula>2</formula>
    </cfRule>
    <cfRule type="cellIs" dxfId="310" priority="135" operator="equal">
      <formula>0</formula>
    </cfRule>
  </conditionalFormatting>
  <conditionalFormatting sqref="F27">
    <cfRule type="cellIs" dxfId="309" priority="127" operator="equal">
      <formula>1</formula>
    </cfRule>
    <cfRule type="cellIs" dxfId="308" priority="128" operator="equal">
      <formula>3</formula>
    </cfRule>
    <cfRule type="cellIs" dxfId="307" priority="129" operator="equal">
      <formula>2</formula>
    </cfRule>
    <cfRule type="cellIs" dxfId="306" priority="130" operator="equal">
      <formula>0</formula>
    </cfRule>
  </conditionalFormatting>
  <conditionalFormatting sqref="F36">
    <cfRule type="cellIs" dxfId="305" priority="122" operator="equal">
      <formula>1</formula>
    </cfRule>
    <cfRule type="cellIs" dxfId="304" priority="123" operator="equal">
      <formula>3</formula>
    </cfRule>
    <cfRule type="cellIs" dxfId="303" priority="124" operator="equal">
      <formula>2</formula>
    </cfRule>
    <cfRule type="cellIs" dxfId="302" priority="125" operator="equal">
      <formula>0</formula>
    </cfRule>
  </conditionalFormatting>
  <conditionalFormatting sqref="F42">
    <cfRule type="cellIs" dxfId="301" priority="117" operator="equal">
      <formula>1</formula>
    </cfRule>
    <cfRule type="cellIs" dxfId="300" priority="118" operator="equal">
      <formula>3</formula>
    </cfRule>
    <cfRule type="cellIs" dxfId="299" priority="119" operator="equal">
      <formula>2</formula>
    </cfRule>
    <cfRule type="cellIs" dxfId="298" priority="120" operator="equal">
      <formula>0</formula>
    </cfRule>
  </conditionalFormatting>
  <conditionalFormatting sqref="F49">
    <cfRule type="cellIs" dxfId="297" priority="112" operator="equal">
      <formula>1</formula>
    </cfRule>
    <cfRule type="cellIs" dxfId="296" priority="113" operator="equal">
      <formula>3</formula>
    </cfRule>
    <cfRule type="cellIs" dxfId="295" priority="114" operator="equal">
      <formula>2</formula>
    </cfRule>
    <cfRule type="cellIs" dxfId="294" priority="115" operator="equal">
      <formula>0</formula>
    </cfRule>
  </conditionalFormatting>
  <conditionalFormatting sqref="F57">
    <cfRule type="cellIs" dxfId="293" priority="107" operator="equal">
      <formula>1</formula>
    </cfRule>
    <cfRule type="cellIs" dxfId="292" priority="108" operator="equal">
      <formula>3</formula>
    </cfRule>
    <cfRule type="cellIs" dxfId="291" priority="109" operator="equal">
      <formula>2</formula>
    </cfRule>
    <cfRule type="cellIs" dxfId="290" priority="110" operator="equal">
      <formula>0</formula>
    </cfRule>
  </conditionalFormatting>
  <conditionalFormatting sqref="F65">
    <cfRule type="cellIs" dxfId="289" priority="102" operator="equal">
      <formula>1</formula>
    </cfRule>
    <cfRule type="cellIs" dxfId="288" priority="103" operator="equal">
      <formula>3</formula>
    </cfRule>
    <cfRule type="cellIs" dxfId="287" priority="104" operator="equal">
      <formula>2</formula>
    </cfRule>
    <cfRule type="cellIs" dxfId="286" priority="105" operator="equal">
      <formula>0</formula>
    </cfRule>
  </conditionalFormatting>
  <conditionalFormatting sqref="F73">
    <cfRule type="cellIs" dxfId="285" priority="97" operator="equal">
      <formula>1</formula>
    </cfRule>
    <cfRule type="cellIs" dxfId="284" priority="98" operator="equal">
      <formula>3</formula>
    </cfRule>
    <cfRule type="cellIs" dxfId="283" priority="99" operator="equal">
      <formula>2</formula>
    </cfRule>
    <cfRule type="cellIs" dxfId="282" priority="100" operator="equal">
      <formula>0</formula>
    </cfRule>
  </conditionalFormatting>
  <conditionalFormatting sqref="F81">
    <cfRule type="cellIs" dxfId="281" priority="92" operator="equal">
      <formula>1</formula>
    </cfRule>
    <cfRule type="cellIs" dxfId="280" priority="93" operator="equal">
      <formula>3</formula>
    </cfRule>
    <cfRule type="cellIs" dxfId="279" priority="94" operator="equal">
      <formula>2</formula>
    </cfRule>
    <cfRule type="cellIs" dxfId="278" priority="95" operator="equal">
      <formula>0</formula>
    </cfRule>
  </conditionalFormatting>
  <conditionalFormatting sqref="F89">
    <cfRule type="cellIs" dxfId="277" priority="87" operator="equal">
      <formula>1</formula>
    </cfRule>
    <cfRule type="cellIs" dxfId="276" priority="88" operator="equal">
      <formula>3</formula>
    </cfRule>
    <cfRule type="cellIs" dxfId="275" priority="89" operator="equal">
      <formula>2</formula>
    </cfRule>
    <cfRule type="cellIs" dxfId="274" priority="90" operator="equal">
      <formula>0</formula>
    </cfRule>
  </conditionalFormatting>
  <conditionalFormatting sqref="F97">
    <cfRule type="cellIs" dxfId="273" priority="82" operator="equal">
      <formula>1</formula>
    </cfRule>
    <cfRule type="cellIs" dxfId="272" priority="83" operator="equal">
      <formula>3</formula>
    </cfRule>
    <cfRule type="cellIs" dxfId="271" priority="84" operator="equal">
      <formula>2</formula>
    </cfRule>
    <cfRule type="cellIs" dxfId="270" priority="85" operator="equal">
      <formula>0</formula>
    </cfRule>
  </conditionalFormatting>
  <conditionalFormatting sqref="F104">
    <cfRule type="cellIs" dxfId="269" priority="77" operator="equal">
      <formula>1</formula>
    </cfRule>
    <cfRule type="cellIs" dxfId="268" priority="78" operator="equal">
      <formula>3</formula>
    </cfRule>
    <cfRule type="cellIs" dxfId="267" priority="79" operator="equal">
      <formula>2</formula>
    </cfRule>
    <cfRule type="cellIs" dxfId="266" priority="80" operator="equal">
      <formula>0</formula>
    </cfRule>
  </conditionalFormatting>
  <conditionalFormatting sqref="F112">
    <cfRule type="cellIs" dxfId="265" priority="72" operator="equal">
      <formula>1</formula>
    </cfRule>
    <cfRule type="cellIs" dxfId="264" priority="73" operator="equal">
      <formula>3</formula>
    </cfRule>
    <cfRule type="cellIs" dxfId="263" priority="74" operator="equal">
      <formula>2</formula>
    </cfRule>
    <cfRule type="cellIs" dxfId="262" priority="75" operator="equal">
      <formula>0</formula>
    </cfRule>
  </conditionalFormatting>
  <conditionalFormatting sqref="F120">
    <cfRule type="cellIs" dxfId="261" priority="67" operator="equal">
      <formula>1</formula>
    </cfRule>
    <cfRule type="cellIs" dxfId="260" priority="68" operator="equal">
      <formula>3</formula>
    </cfRule>
    <cfRule type="cellIs" dxfId="259" priority="69" operator="equal">
      <formula>2</formula>
    </cfRule>
    <cfRule type="cellIs" dxfId="258" priority="70" operator="equal">
      <formula>0</formula>
    </cfRule>
  </conditionalFormatting>
  <conditionalFormatting sqref="F129">
    <cfRule type="cellIs" dxfId="257" priority="62" operator="equal">
      <formula>1</formula>
    </cfRule>
    <cfRule type="cellIs" dxfId="256" priority="63" operator="equal">
      <formula>3</formula>
    </cfRule>
    <cfRule type="cellIs" dxfId="255" priority="64" operator="equal">
      <formula>2</formula>
    </cfRule>
    <cfRule type="cellIs" dxfId="254" priority="65" operator="equal">
      <formula>0</formula>
    </cfRule>
  </conditionalFormatting>
  <conditionalFormatting sqref="F137">
    <cfRule type="cellIs" dxfId="253" priority="57" operator="equal">
      <formula>1</formula>
    </cfRule>
    <cfRule type="cellIs" dxfId="252" priority="58" operator="equal">
      <formula>3</formula>
    </cfRule>
    <cfRule type="cellIs" dxfId="251" priority="59" operator="equal">
      <formula>2</formula>
    </cfRule>
    <cfRule type="cellIs" dxfId="250" priority="60" operator="equal">
      <formula>0</formula>
    </cfRule>
  </conditionalFormatting>
  <conditionalFormatting sqref="F143">
    <cfRule type="cellIs" dxfId="249" priority="52" operator="equal">
      <formula>1</formula>
    </cfRule>
    <cfRule type="cellIs" dxfId="248" priority="53" operator="equal">
      <formula>3</formula>
    </cfRule>
    <cfRule type="cellIs" dxfId="247" priority="54" operator="equal">
      <formula>2</formula>
    </cfRule>
    <cfRule type="cellIs" dxfId="246" priority="55" operator="equal">
      <formula>0</formula>
    </cfRule>
  </conditionalFormatting>
  <conditionalFormatting sqref="F150">
    <cfRule type="cellIs" dxfId="245" priority="47" operator="equal">
      <formula>1</formula>
    </cfRule>
    <cfRule type="cellIs" dxfId="244" priority="48" operator="equal">
      <formula>3</formula>
    </cfRule>
    <cfRule type="cellIs" dxfId="243" priority="49" operator="equal">
      <formula>2</formula>
    </cfRule>
    <cfRule type="cellIs" dxfId="242" priority="50" operator="equal">
      <formula>0</formula>
    </cfRule>
  </conditionalFormatting>
  <conditionalFormatting sqref="F158">
    <cfRule type="cellIs" dxfId="241" priority="42" operator="equal">
      <formula>1</formula>
    </cfRule>
    <cfRule type="cellIs" dxfId="240" priority="43" operator="equal">
      <formula>3</formula>
    </cfRule>
    <cfRule type="cellIs" dxfId="239" priority="44" operator="equal">
      <formula>2</formula>
    </cfRule>
    <cfRule type="cellIs" dxfId="238" priority="45" operator="equal">
      <formula>0</formula>
    </cfRule>
  </conditionalFormatting>
  <conditionalFormatting sqref="F165">
    <cfRule type="cellIs" dxfId="237" priority="37" operator="equal">
      <formula>1</formula>
    </cfRule>
    <cfRule type="cellIs" dxfId="236" priority="38" operator="equal">
      <formula>3</formula>
    </cfRule>
    <cfRule type="cellIs" dxfId="235" priority="39" operator="equal">
      <formula>2</formula>
    </cfRule>
    <cfRule type="cellIs" dxfId="234" priority="40" operator="equal">
      <formula>0</formula>
    </cfRule>
  </conditionalFormatting>
  <conditionalFormatting sqref="F173">
    <cfRule type="cellIs" dxfId="233" priority="32" operator="equal">
      <formula>1</formula>
    </cfRule>
    <cfRule type="cellIs" dxfId="232" priority="33" operator="equal">
      <formula>3</formula>
    </cfRule>
    <cfRule type="cellIs" dxfId="231" priority="34" operator="equal">
      <formula>2</formula>
    </cfRule>
    <cfRule type="cellIs" dxfId="230" priority="35" operator="equal">
      <formula>0</formula>
    </cfRule>
  </conditionalFormatting>
  <conditionalFormatting sqref="F181">
    <cfRule type="cellIs" dxfId="229" priority="27" operator="equal">
      <formula>1</formula>
    </cfRule>
    <cfRule type="cellIs" dxfId="228" priority="28" operator="equal">
      <formula>3</formula>
    </cfRule>
    <cfRule type="cellIs" dxfId="227" priority="29" operator="equal">
      <formula>2</formula>
    </cfRule>
    <cfRule type="cellIs" dxfId="226" priority="30" operator="equal">
      <formula>0</formula>
    </cfRule>
  </conditionalFormatting>
  <conditionalFormatting sqref="F189">
    <cfRule type="cellIs" dxfId="225" priority="22" operator="equal">
      <formula>1</formula>
    </cfRule>
    <cfRule type="cellIs" dxfId="224" priority="23" operator="equal">
      <formula>3</formula>
    </cfRule>
    <cfRule type="cellIs" dxfId="223" priority="24" operator="equal">
      <formula>2</formula>
    </cfRule>
    <cfRule type="cellIs" dxfId="222" priority="25" operator="equal">
      <formula>0</formula>
    </cfRule>
  </conditionalFormatting>
  <conditionalFormatting sqref="F196">
    <cfRule type="cellIs" dxfId="221" priority="17" operator="equal">
      <formula>1</formula>
    </cfRule>
    <cfRule type="cellIs" dxfId="220" priority="18" operator="equal">
      <formula>3</formula>
    </cfRule>
    <cfRule type="cellIs" dxfId="219" priority="19" operator="equal">
      <formula>2</formula>
    </cfRule>
    <cfRule type="cellIs" dxfId="218" priority="20" operator="equal">
      <formula>0</formula>
    </cfRule>
  </conditionalFormatting>
  <conditionalFormatting sqref="F205">
    <cfRule type="cellIs" dxfId="217" priority="12" operator="equal">
      <formula>1</formula>
    </cfRule>
    <cfRule type="cellIs" dxfId="216" priority="13" operator="equal">
      <formula>3</formula>
    </cfRule>
    <cfRule type="cellIs" dxfId="215" priority="14" operator="equal">
      <formula>2</formula>
    </cfRule>
    <cfRule type="cellIs" dxfId="214" priority="1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F5541A1-A6C3-4C99-A59F-AF2C3A42F797}">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recertification
Autoévaluation en management de projet&amp;R&amp;G</oddHeader>
    <oddFooter>&amp;L&amp;"Verdana,Standard"&amp;9© VZPM&amp;C&amp;"Verdana,Standard"&amp;9&amp;F&amp;R&amp;"Verdana,Standard"&amp;9&amp;A Page &amp;P/&amp;N</oddFooter>
  </headerFooter>
  <ignoredErrors>
    <ignoredError sqref="B8 B128 B48" numberStoredAsText="1"/>
    <ignoredError sqref="B9 B17 B27 B36 B42 B57 B65 B81 B97 B112 B129 B137 B143 B150 B158 B165 B173 B181 B189 B196 B205 B213 B221 B49 B73 B89 B104 B120" twoDigitTextYear="1"/>
    <ignoredError sqref="F221 F213 F205 F196 F189 F181 F173 F165 F158 F150 F143 F137 F129 F120 F112 F104 F97 F89 F81 F73 F65 F57 F49 F42 F36 F27 F17 F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 operator="notContains" id="{DB62BD49-4BD5-4F0A-9BD7-EF0C77E71A38}">
            <xm:f>ISERROR(SEARCH("",F221))</xm:f>
            <xm:f>""</xm:f>
            <x14:dxf>
              <fill>
                <patternFill>
                  <bgColor theme="0" tint="-0.14996795556505021"/>
                </patternFill>
              </fill>
            </x14:dxf>
          </x14:cfRule>
          <xm:sqref>F221</xm:sqref>
        </x14:conditionalFormatting>
        <x14:conditionalFormatting xmlns:xm="http://schemas.microsoft.com/office/excel/2006/main">
          <x14:cfRule type="notContainsText" priority="156" operator="notContains" id="{DA79F127-726D-42F2-81ED-0B9F145272E5}">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C7E3061B-136C-41B1-BEF8-AC67D94EE454}">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59465228-23F8-4F41-9F3E-43E75FC51335}">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5C53491D-A00A-4AA4-A5DC-EB5B6AE5CC96}">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67BD500F-D578-4326-BD22-7FC2FF2B2EF1}">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D9497CC5-4930-4F18-98A0-43F97AA76A2D}">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086A9CD5-06E1-4EEB-84E0-7E52254EA302}">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A4D06496-9ADF-4805-B389-7B74E40965A0}">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EAFB85D1-4682-4926-A562-F56C1253800D}">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11853067-1D4A-40EA-9065-985461AC1D7C}">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014E5310-84E3-4180-AD7D-2D8EC9B17FCD}">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52EE3610-4D24-4374-A995-A6F6CF8118E6}">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6D9053CE-8A62-40BB-8A65-A8FCC98EF167}">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4FC05845-3496-4E63-997F-C0D9466BC271}">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DE497D40-A609-4E5D-BE10-3869A786D8E5}">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CBBB98FE-1126-4AFD-A119-5BA79B2F046E}">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97B47D3B-D089-4B67-9663-BEBDB21E913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B390FFDC-37F5-473C-9D51-7FFD045744B4}">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9A3D724C-41F3-41D5-9C9A-BECADDE66377}">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4A6AFCF2-7CA4-4971-9BC3-BBA692AD42A7}">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86B60C28-4BD4-482F-95B4-B032B4099F4E}">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1261EEA0-F22B-48EE-AA4C-9D6ED2E2BF89}">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42ADDA05-0A8B-4887-84B7-DBB3A98A88EF}">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618F3B11-B811-4556-A103-D22A90DDDA63}">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E1986AF4-1455-4C22-B409-5205D90940E6}">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F3C4C147-542E-47F5-BE1D-05B9BFF4DA6D}">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564132BF-9228-485E-818C-66861981CFD8}">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12DC9454-9100-4ECA-8AAF-7B719BAA9B3E}">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6F0C7584-0F23-4BAF-96BB-324FCAC4D98F}">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B93453C5-7F58-462D-9575-E69D2D6F07D9}">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E7ADE6BB-5275-4077-8FBD-661C440EF932}">
            <xm:f>ISERROR(SEARCH("",F213))</xm:f>
            <xm:f>""</xm:f>
            <x14:dxf>
              <fill>
                <patternFill>
                  <bgColor theme="0" tint="-0.14996795556505021"/>
                </patternFill>
              </fill>
            </x14:dxf>
          </x14:cfRule>
          <xm:sqref>F213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M237"/>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95" customWidth="1"/>
    <col min="3" max="3" width="1.7109375" style="6" customWidth="1"/>
    <col min="4" max="4" width="118.7109375" style="187"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2"/>
      <c r="C1" s="12"/>
      <c r="D1" s="192"/>
      <c r="E1" s="12"/>
      <c r="F1" s="193"/>
      <c r="G1" s="177"/>
    </row>
    <row r="2" spans="1:9" ht="18" customHeight="1" x14ac:dyDescent="0.25">
      <c r="A2" s="14"/>
      <c r="B2" s="191" t="s">
        <v>396</v>
      </c>
      <c r="C2" s="16"/>
      <c r="D2" s="194"/>
      <c r="E2" s="16"/>
      <c r="F2" s="22"/>
      <c r="G2" s="166"/>
    </row>
    <row r="3" spans="1:9" ht="9.9499999999999993" customHeight="1" x14ac:dyDescent="0.25">
      <c r="A3" s="14"/>
      <c r="B3" s="16"/>
      <c r="C3" s="16"/>
      <c r="D3" s="194"/>
      <c r="E3" s="16"/>
      <c r="F3" s="22"/>
      <c r="G3" s="166"/>
    </row>
    <row r="4" spans="1:9" ht="24" customHeight="1" x14ac:dyDescent="0.25">
      <c r="A4" s="14"/>
      <c r="B4" s="392" t="s">
        <v>1326</v>
      </c>
      <c r="C4" s="392"/>
      <c r="D4" s="392"/>
      <c r="E4" s="392"/>
      <c r="F4" s="392"/>
      <c r="G4" s="166"/>
    </row>
    <row r="5" spans="1:9" ht="9.9499999999999993" customHeight="1" x14ac:dyDescent="0.25">
      <c r="A5" s="14"/>
      <c r="B5" s="16"/>
      <c r="C5" s="16"/>
      <c r="D5" s="194"/>
      <c r="E5" s="16"/>
      <c r="F5" s="22"/>
      <c r="G5" s="166"/>
    </row>
    <row r="6" spans="1:9" ht="30" customHeight="1" x14ac:dyDescent="0.25">
      <c r="A6" s="14"/>
      <c r="B6" s="200" t="s">
        <v>236</v>
      </c>
      <c r="C6" s="16"/>
      <c r="D6" s="393" t="s">
        <v>1202</v>
      </c>
      <c r="E6" s="393"/>
      <c r="F6" s="393"/>
      <c r="G6" s="166"/>
    </row>
    <row r="7" spans="1:9" ht="9.9499999999999993" customHeight="1" x14ac:dyDescent="0.25">
      <c r="A7" s="14"/>
      <c r="B7" s="85"/>
      <c r="C7" s="16"/>
      <c r="D7" s="194"/>
      <c r="E7" s="16"/>
      <c r="F7" s="22"/>
      <c r="G7" s="166"/>
    </row>
    <row r="8" spans="1:9" ht="27.95" customHeight="1" x14ac:dyDescent="0.25">
      <c r="A8" s="14"/>
      <c r="B8" s="223" t="s">
        <v>72</v>
      </c>
      <c r="C8" s="222"/>
      <c r="D8" s="222" t="s">
        <v>663</v>
      </c>
      <c r="E8" s="16"/>
      <c r="F8" s="195"/>
      <c r="G8" s="166"/>
    </row>
    <row r="9" spans="1:9" ht="27.95" customHeight="1" x14ac:dyDescent="0.25">
      <c r="A9" s="14"/>
      <c r="B9" s="224" t="s">
        <v>73</v>
      </c>
      <c r="C9" s="191"/>
      <c r="D9" s="191" t="s">
        <v>463</v>
      </c>
      <c r="E9" s="16"/>
      <c r="F9" s="170" t="str">
        <f>IFERROR(ROUND(AVERAGE(F11:F15),0),"")</f>
        <v/>
      </c>
      <c r="G9" s="166"/>
      <c r="I9" s="201" t="str">
        <f>F9</f>
        <v/>
      </c>
    </row>
    <row r="10" spans="1:9" ht="9.9499999999999993" customHeight="1" x14ac:dyDescent="0.25">
      <c r="A10" s="14"/>
      <c r="B10" s="224"/>
      <c r="C10" s="191"/>
      <c r="D10" s="194"/>
      <c r="E10" s="16"/>
      <c r="F10" s="196"/>
      <c r="G10" s="166"/>
    </row>
    <row r="11" spans="1:9" ht="27.95" customHeight="1" x14ac:dyDescent="0.25">
      <c r="A11" s="14"/>
      <c r="B11" s="225" t="s">
        <v>74</v>
      </c>
      <c r="C11" s="16"/>
      <c r="D11" s="226" t="s">
        <v>626</v>
      </c>
      <c r="E11" s="16"/>
      <c r="F11" s="170"/>
      <c r="G11" s="166"/>
    </row>
    <row r="12" spans="1:9" ht="27.95" customHeight="1" x14ac:dyDescent="0.25">
      <c r="A12" s="14"/>
      <c r="B12" s="225" t="s">
        <v>75</v>
      </c>
      <c r="C12" s="16"/>
      <c r="D12" s="226" t="s">
        <v>465</v>
      </c>
      <c r="E12" s="16"/>
      <c r="F12" s="170"/>
      <c r="G12" s="166"/>
    </row>
    <row r="13" spans="1:9" ht="27.95" customHeight="1" x14ac:dyDescent="0.25">
      <c r="A13" s="14"/>
      <c r="B13" s="225" t="s">
        <v>76</v>
      </c>
      <c r="C13" s="16"/>
      <c r="D13" s="226" t="s">
        <v>627</v>
      </c>
      <c r="E13" s="16"/>
      <c r="F13" s="170"/>
      <c r="G13" s="166"/>
    </row>
    <row r="14" spans="1:9" ht="27.95" customHeight="1" x14ac:dyDescent="0.25">
      <c r="A14" s="14"/>
      <c r="B14" s="225" t="s">
        <v>77</v>
      </c>
      <c r="C14" s="16"/>
      <c r="D14" s="226" t="s">
        <v>467</v>
      </c>
      <c r="E14" s="16"/>
      <c r="F14" s="170"/>
      <c r="G14" s="166"/>
    </row>
    <row r="15" spans="1:9" ht="27.95" customHeight="1" x14ac:dyDescent="0.25">
      <c r="A15" s="14"/>
      <c r="B15" s="225" t="s">
        <v>78</v>
      </c>
      <c r="C15" s="16"/>
      <c r="D15" s="226" t="s">
        <v>628</v>
      </c>
      <c r="E15" s="16"/>
      <c r="F15" s="170"/>
      <c r="G15" s="166"/>
    </row>
    <row r="16" spans="1:9" ht="9.9499999999999993" customHeight="1" x14ac:dyDescent="0.25">
      <c r="A16" s="14"/>
      <c r="B16" s="85"/>
      <c r="C16" s="16"/>
      <c r="D16" s="194"/>
      <c r="E16" s="16"/>
      <c r="F16" s="196"/>
      <c r="G16" s="166"/>
    </row>
    <row r="17" spans="1:9" ht="27.95" customHeight="1" x14ac:dyDescent="0.25">
      <c r="A17" s="14"/>
      <c r="B17" s="224" t="s">
        <v>79</v>
      </c>
      <c r="C17" s="191"/>
      <c r="D17" s="191" t="s">
        <v>469</v>
      </c>
      <c r="E17" s="16"/>
      <c r="F17" s="170" t="str">
        <f>IFERROR(ROUND(AVERAGE(F19:F25),0),"")</f>
        <v/>
      </c>
      <c r="G17" s="166"/>
      <c r="I17" s="201" t="str">
        <f>F17</f>
        <v/>
      </c>
    </row>
    <row r="18" spans="1:9" ht="9.9499999999999993" customHeight="1" x14ac:dyDescent="0.25">
      <c r="A18" s="14"/>
      <c r="B18" s="224"/>
      <c r="C18" s="191"/>
      <c r="D18" s="194"/>
      <c r="E18" s="16"/>
      <c r="F18" s="196"/>
      <c r="G18" s="166"/>
    </row>
    <row r="19" spans="1:9" ht="27.95" customHeight="1" x14ac:dyDescent="0.25">
      <c r="A19" s="14"/>
      <c r="B19" s="225" t="s">
        <v>80</v>
      </c>
      <c r="C19" s="16"/>
      <c r="D19" s="226" t="s">
        <v>471</v>
      </c>
      <c r="E19" s="16"/>
      <c r="F19" s="170"/>
      <c r="G19" s="166"/>
    </row>
    <row r="20" spans="1:9" ht="27.95" customHeight="1" x14ac:dyDescent="0.25">
      <c r="A20" s="14"/>
      <c r="B20" s="225" t="s">
        <v>81</v>
      </c>
      <c r="C20" s="16"/>
      <c r="D20" s="226" t="s">
        <v>470</v>
      </c>
      <c r="E20" s="16"/>
      <c r="F20" s="170"/>
      <c r="G20" s="166"/>
    </row>
    <row r="21" spans="1:9" ht="27.95" customHeight="1" x14ac:dyDescent="0.25">
      <c r="A21" s="14"/>
      <c r="B21" s="225" t="s">
        <v>82</v>
      </c>
      <c r="C21" s="16"/>
      <c r="D21" s="226" t="s">
        <v>629</v>
      </c>
      <c r="E21" s="16"/>
      <c r="F21" s="170"/>
      <c r="G21" s="166"/>
    </row>
    <row r="22" spans="1:9" ht="27.95" customHeight="1" x14ac:dyDescent="0.25">
      <c r="A22" s="14"/>
      <c r="B22" s="225" t="s">
        <v>83</v>
      </c>
      <c r="C22" s="16"/>
      <c r="D22" s="226" t="s">
        <v>630</v>
      </c>
      <c r="E22" s="16"/>
      <c r="F22" s="170"/>
      <c r="G22" s="166"/>
    </row>
    <row r="23" spans="1:9" ht="27.95" customHeight="1" x14ac:dyDescent="0.25">
      <c r="A23" s="14"/>
      <c r="B23" s="225" t="s">
        <v>84</v>
      </c>
      <c r="C23" s="16"/>
      <c r="D23" s="226" t="s">
        <v>631</v>
      </c>
      <c r="E23" s="16"/>
      <c r="F23" s="170"/>
      <c r="G23" s="166"/>
    </row>
    <row r="24" spans="1:9" ht="27.95" customHeight="1" x14ac:dyDescent="0.25">
      <c r="A24" s="14"/>
      <c r="B24" s="225" t="s">
        <v>85</v>
      </c>
      <c r="C24" s="16"/>
      <c r="D24" s="226" t="s">
        <v>632</v>
      </c>
      <c r="E24" s="16"/>
      <c r="F24" s="170"/>
      <c r="G24" s="166"/>
    </row>
    <row r="25" spans="1:9" ht="27.95" customHeight="1" x14ac:dyDescent="0.25">
      <c r="A25" s="14"/>
      <c r="B25" s="225" t="s">
        <v>86</v>
      </c>
      <c r="C25" s="16"/>
      <c r="D25" s="226" t="s">
        <v>633</v>
      </c>
      <c r="E25" s="16"/>
      <c r="F25" s="170"/>
      <c r="G25" s="166"/>
    </row>
    <row r="26" spans="1:9" ht="9.9499999999999993" customHeight="1" x14ac:dyDescent="0.25">
      <c r="A26" s="14"/>
      <c r="B26" s="85"/>
      <c r="C26" s="16"/>
      <c r="D26" s="194"/>
      <c r="E26" s="16"/>
      <c r="F26" s="196"/>
      <c r="G26" s="166"/>
    </row>
    <row r="27" spans="1:9" ht="27.95" customHeight="1" x14ac:dyDescent="0.25">
      <c r="A27" s="14"/>
      <c r="B27" s="224" t="s">
        <v>87</v>
      </c>
      <c r="C27" s="191"/>
      <c r="D27" s="191" t="s">
        <v>477</v>
      </c>
      <c r="E27" s="16"/>
      <c r="F27" s="170" t="str">
        <f>IFERROR(ROUND(AVERAGE(F29:F34),0),"")</f>
        <v/>
      </c>
      <c r="G27" s="166"/>
      <c r="I27" s="201" t="str">
        <f>F27</f>
        <v/>
      </c>
    </row>
    <row r="28" spans="1:9" ht="9.9499999999999993" customHeight="1" x14ac:dyDescent="0.25">
      <c r="A28" s="14"/>
      <c r="B28" s="224"/>
      <c r="C28" s="191"/>
      <c r="D28" s="194"/>
      <c r="E28" s="16"/>
      <c r="F28" s="196"/>
      <c r="G28" s="166"/>
    </row>
    <row r="29" spans="1:9" ht="27.95" customHeight="1" x14ac:dyDescent="0.25">
      <c r="A29" s="14"/>
      <c r="B29" s="225" t="s">
        <v>88</v>
      </c>
      <c r="C29" s="16"/>
      <c r="D29" s="226" t="s">
        <v>634</v>
      </c>
      <c r="E29" s="16"/>
      <c r="F29" s="170"/>
      <c r="G29" s="166"/>
    </row>
    <row r="30" spans="1:9" ht="27.95" customHeight="1" x14ac:dyDescent="0.25">
      <c r="A30" s="14"/>
      <c r="B30" s="225" t="s">
        <v>89</v>
      </c>
      <c r="C30" s="16"/>
      <c r="D30" s="226" t="s">
        <v>635</v>
      </c>
      <c r="E30" s="16"/>
      <c r="F30" s="170"/>
      <c r="G30" s="166"/>
    </row>
    <row r="31" spans="1:9" ht="27.95" customHeight="1" x14ac:dyDescent="0.25">
      <c r="A31" s="14"/>
      <c r="B31" s="225" t="s">
        <v>90</v>
      </c>
      <c r="C31" s="16"/>
      <c r="D31" s="226" t="s">
        <v>636</v>
      </c>
      <c r="E31" s="16"/>
      <c r="F31" s="170"/>
      <c r="G31" s="166"/>
    </row>
    <row r="32" spans="1:9" ht="27.95" customHeight="1" x14ac:dyDescent="0.25">
      <c r="A32" s="14"/>
      <c r="B32" s="225" t="s">
        <v>91</v>
      </c>
      <c r="C32" s="16"/>
      <c r="D32" s="226" t="s">
        <v>637</v>
      </c>
      <c r="E32" s="16"/>
      <c r="F32" s="170"/>
      <c r="G32" s="166"/>
    </row>
    <row r="33" spans="1:9" ht="27.95" customHeight="1" x14ac:dyDescent="0.25">
      <c r="A33" s="14"/>
      <c r="B33" s="225" t="s">
        <v>92</v>
      </c>
      <c r="C33" s="16"/>
      <c r="D33" s="226" t="s">
        <v>638</v>
      </c>
      <c r="E33" s="16"/>
      <c r="F33" s="170"/>
      <c r="G33" s="166"/>
    </row>
    <row r="34" spans="1:9" ht="27.95" customHeight="1" x14ac:dyDescent="0.25">
      <c r="A34" s="14"/>
      <c r="B34" s="225" t="s">
        <v>93</v>
      </c>
      <c r="C34" s="16"/>
      <c r="D34" s="226" t="s">
        <v>639</v>
      </c>
      <c r="E34" s="16"/>
      <c r="F34" s="170"/>
      <c r="G34" s="166"/>
    </row>
    <row r="35" spans="1:9" ht="9.9499999999999993" customHeight="1" x14ac:dyDescent="0.25">
      <c r="A35" s="14"/>
      <c r="B35" s="85"/>
      <c r="C35" s="16"/>
      <c r="D35" s="194"/>
      <c r="E35" s="16"/>
      <c r="F35" s="196"/>
      <c r="G35" s="166"/>
    </row>
    <row r="36" spans="1:9" ht="27.95" customHeight="1" x14ac:dyDescent="0.25">
      <c r="A36" s="14"/>
      <c r="B36" s="224" t="s">
        <v>94</v>
      </c>
      <c r="C36" s="191"/>
      <c r="D36" s="191" t="s">
        <v>484</v>
      </c>
      <c r="E36" s="16"/>
      <c r="F36" s="170" t="str">
        <f>IFERROR(ROUND(AVERAGE(F38:F40),0),"")</f>
        <v/>
      </c>
      <c r="G36" s="166"/>
      <c r="I36" s="201" t="str">
        <f>F36</f>
        <v/>
      </c>
    </row>
    <row r="37" spans="1:9" ht="9.9499999999999993" customHeight="1" x14ac:dyDescent="0.25">
      <c r="A37" s="14"/>
      <c r="B37" s="224"/>
      <c r="C37" s="191"/>
      <c r="D37" s="194"/>
      <c r="E37" s="16"/>
      <c r="F37" s="196"/>
      <c r="G37" s="166"/>
    </row>
    <row r="38" spans="1:9" ht="27.95" customHeight="1" x14ac:dyDescent="0.25">
      <c r="A38" s="14"/>
      <c r="B38" s="225" t="s">
        <v>95</v>
      </c>
      <c r="C38" s="16"/>
      <c r="D38" s="226" t="s">
        <v>640</v>
      </c>
      <c r="E38" s="16"/>
      <c r="F38" s="170"/>
      <c r="G38" s="166"/>
    </row>
    <row r="39" spans="1:9" ht="27.95" customHeight="1" x14ac:dyDescent="0.25">
      <c r="A39" s="14"/>
      <c r="B39" s="225" t="s">
        <v>96</v>
      </c>
      <c r="C39" s="16"/>
      <c r="D39" s="226" t="s">
        <v>641</v>
      </c>
      <c r="E39" s="16"/>
      <c r="F39" s="170"/>
      <c r="G39" s="166"/>
    </row>
    <row r="40" spans="1:9" ht="27.95" customHeight="1" x14ac:dyDescent="0.25">
      <c r="A40" s="14"/>
      <c r="B40" s="225" t="s">
        <v>97</v>
      </c>
      <c r="C40" s="16"/>
      <c r="D40" s="226" t="s">
        <v>642</v>
      </c>
      <c r="E40" s="16"/>
      <c r="F40" s="170"/>
      <c r="G40" s="166"/>
    </row>
    <row r="41" spans="1:9" ht="9.9499999999999993" customHeight="1" x14ac:dyDescent="0.25">
      <c r="A41" s="14"/>
      <c r="B41" s="85"/>
      <c r="C41" s="16"/>
      <c r="D41" s="194"/>
      <c r="E41" s="16"/>
      <c r="F41" s="196"/>
      <c r="G41" s="166"/>
    </row>
    <row r="42" spans="1:9" ht="27.95" customHeight="1" x14ac:dyDescent="0.25">
      <c r="A42" s="14"/>
      <c r="B42" s="224" t="s">
        <v>98</v>
      </c>
      <c r="C42" s="191"/>
      <c r="D42" s="191" t="s">
        <v>488</v>
      </c>
      <c r="E42" s="16"/>
      <c r="F42" s="170" t="str">
        <f>IFERROR(ROUND(AVERAGE(F44:F46),0),"")</f>
        <v/>
      </c>
      <c r="G42" s="166"/>
      <c r="I42" s="201" t="str">
        <f>F42</f>
        <v/>
      </c>
    </row>
    <row r="43" spans="1:9" ht="9.9499999999999993" customHeight="1" x14ac:dyDescent="0.25">
      <c r="A43" s="14"/>
      <c r="B43" s="224"/>
      <c r="C43" s="191"/>
      <c r="D43" s="194"/>
      <c r="E43" s="16"/>
      <c r="F43" s="196"/>
      <c r="G43" s="166"/>
    </row>
    <row r="44" spans="1:9" ht="27.95" customHeight="1" x14ac:dyDescent="0.25">
      <c r="A44" s="14"/>
      <c r="B44" s="225" t="s">
        <v>99</v>
      </c>
      <c r="C44" s="16"/>
      <c r="D44" s="226" t="s">
        <v>643</v>
      </c>
      <c r="E44" s="16"/>
      <c r="F44" s="170"/>
      <c r="G44" s="166"/>
    </row>
    <row r="45" spans="1:9" ht="27.95" customHeight="1" x14ac:dyDescent="0.25">
      <c r="A45" s="14"/>
      <c r="B45" s="225" t="s">
        <v>100</v>
      </c>
      <c r="C45" s="16"/>
      <c r="D45" s="226" t="s">
        <v>644</v>
      </c>
      <c r="E45" s="16"/>
      <c r="F45" s="170"/>
      <c r="G45" s="166"/>
    </row>
    <row r="46" spans="1:9" ht="27.95" customHeight="1" x14ac:dyDescent="0.25">
      <c r="A46" s="14"/>
      <c r="B46" s="225" t="s">
        <v>101</v>
      </c>
      <c r="C46" s="16"/>
      <c r="D46" s="226" t="s">
        <v>645</v>
      </c>
      <c r="E46" s="16"/>
      <c r="F46" s="170"/>
      <c r="G46" s="166"/>
    </row>
    <row r="47" spans="1:9" ht="9.9499999999999993" customHeight="1" x14ac:dyDescent="0.25">
      <c r="A47" s="14"/>
      <c r="B47" s="85"/>
      <c r="C47" s="16"/>
      <c r="D47" s="194"/>
      <c r="E47" s="16"/>
      <c r="F47" s="22"/>
      <c r="G47" s="166"/>
    </row>
    <row r="48" spans="1:9" ht="18" customHeight="1" x14ac:dyDescent="0.25">
      <c r="A48" s="14"/>
      <c r="B48" s="223" t="s">
        <v>102</v>
      </c>
      <c r="C48" s="222"/>
      <c r="D48" s="222" t="s">
        <v>492</v>
      </c>
      <c r="E48" s="16"/>
      <c r="F48" s="22"/>
      <c r="G48" s="166"/>
    </row>
    <row r="49" spans="1:9" ht="27.95" customHeight="1" x14ac:dyDescent="0.25">
      <c r="A49" s="14"/>
      <c r="B49" s="224" t="s">
        <v>103</v>
      </c>
      <c r="C49" s="191"/>
      <c r="D49" s="191" t="s">
        <v>493</v>
      </c>
      <c r="E49" s="16"/>
      <c r="F49" s="170" t="str">
        <f>IFERROR(ROUND(AVERAGE(F51:F55),0),"")</f>
        <v/>
      </c>
      <c r="G49" s="166"/>
      <c r="I49" s="201" t="str">
        <f>F49</f>
        <v/>
      </c>
    </row>
    <row r="50" spans="1:9" ht="9.9499999999999993" customHeight="1" x14ac:dyDescent="0.25">
      <c r="A50" s="14"/>
      <c r="B50" s="224"/>
      <c r="C50" s="191"/>
      <c r="D50" s="194"/>
      <c r="E50" s="16"/>
      <c r="F50" s="196"/>
      <c r="G50" s="166"/>
    </row>
    <row r="51" spans="1:9" ht="27.95" customHeight="1" x14ac:dyDescent="0.25">
      <c r="A51" s="14"/>
      <c r="B51" s="225" t="s">
        <v>104</v>
      </c>
      <c r="C51" s="16"/>
      <c r="D51" s="226" t="s">
        <v>494</v>
      </c>
      <c r="E51" s="16"/>
      <c r="F51" s="170"/>
      <c r="G51" s="166"/>
    </row>
    <row r="52" spans="1:9" ht="27.95" customHeight="1" x14ac:dyDescent="0.25">
      <c r="A52" s="14"/>
      <c r="B52" s="225" t="s">
        <v>105</v>
      </c>
      <c r="C52" s="16"/>
      <c r="D52" s="226" t="s">
        <v>495</v>
      </c>
      <c r="E52" s="16"/>
      <c r="F52" s="170"/>
      <c r="G52" s="166"/>
    </row>
    <row r="53" spans="1:9" ht="27.95" customHeight="1" x14ac:dyDescent="0.25">
      <c r="A53" s="14"/>
      <c r="B53" s="225" t="s">
        <v>106</v>
      </c>
      <c r="C53" s="16"/>
      <c r="D53" s="226" t="s">
        <v>646</v>
      </c>
      <c r="E53" s="16"/>
      <c r="F53" s="170"/>
      <c r="G53" s="166"/>
    </row>
    <row r="54" spans="1:9" ht="27.95" customHeight="1" x14ac:dyDescent="0.25">
      <c r="A54" s="14"/>
      <c r="B54" s="225" t="s">
        <v>107</v>
      </c>
      <c r="C54" s="16"/>
      <c r="D54" s="226" t="s">
        <v>497</v>
      </c>
      <c r="E54" s="16"/>
      <c r="F54" s="170"/>
      <c r="G54" s="166"/>
    </row>
    <row r="55" spans="1:9" ht="27.95" customHeight="1" x14ac:dyDescent="0.25">
      <c r="A55" s="14"/>
      <c r="B55" s="225" t="s">
        <v>108</v>
      </c>
      <c r="C55" s="16"/>
      <c r="D55" s="226" t="s">
        <v>498</v>
      </c>
      <c r="E55" s="16"/>
      <c r="F55" s="170"/>
      <c r="G55" s="166"/>
    </row>
    <row r="56" spans="1:9" ht="9.9499999999999993" customHeight="1" x14ac:dyDescent="0.25">
      <c r="A56" s="14"/>
      <c r="B56" s="85"/>
      <c r="C56" s="16"/>
      <c r="D56" s="194"/>
      <c r="E56" s="16"/>
      <c r="F56" s="196"/>
      <c r="G56" s="166"/>
    </row>
    <row r="57" spans="1:9" ht="27.95" customHeight="1" x14ac:dyDescent="0.25">
      <c r="A57" s="14"/>
      <c r="B57" s="224" t="s">
        <v>109</v>
      </c>
      <c r="C57" s="191"/>
      <c r="D57" s="191" t="s">
        <v>499</v>
      </c>
      <c r="E57" s="16"/>
      <c r="F57" s="170" t="str">
        <f>IFERROR(ROUND(AVERAGE(F59:F63),0),"")</f>
        <v/>
      </c>
      <c r="G57" s="166"/>
      <c r="I57" s="201" t="str">
        <f>F57</f>
        <v/>
      </c>
    </row>
    <row r="58" spans="1:9" ht="9.9499999999999993" customHeight="1" x14ac:dyDescent="0.25">
      <c r="A58" s="14"/>
      <c r="B58" s="224"/>
      <c r="C58" s="191"/>
      <c r="D58" s="194"/>
      <c r="E58" s="16"/>
      <c r="F58" s="196"/>
      <c r="G58" s="166"/>
    </row>
    <row r="59" spans="1:9" ht="27.95" customHeight="1" x14ac:dyDescent="0.25">
      <c r="A59" s="14"/>
      <c r="B59" s="225" t="s">
        <v>110</v>
      </c>
      <c r="C59" s="16"/>
      <c r="D59" s="226" t="s">
        <v>500</v>
      </c>
      <c r="E59" s="16"/>
      <c r="F59" s="170"/>
      <c r="G59" s="166"/>
    </row>
    <row r="60" spans="1:9" ht="27.95" customHeight="1" x14ac:dyDescent="0.25">
      <c r="A60" s="14"/>
      <c r="B60" s="225" t="s">
        <v>111</v>
      </c>
      <c r="C60" s="16"/>
      <c r="D60" s="226" t="s">
        <v>501</v>
      </c>
      <c r="E60" s="16"/>
      <c r="F60" s="170"/>
      <c r="G60" s="166"/>
    </row>
    <row r="61" spans="1:9" ht="27.95" customHeight="1" x14ac:dyDescent="0.25">
      <c r="A61" s="14"/>
      <c r="B61" s="225" t="s">
        <v>112</v>
      </c>
      <c r="C61" s="16"/>
      <c r="D61" s="226" t="s">
        <v>503</v>
      </c>
      <c r="E61" s="16"/>
      <c r="F61" s="170"/>
      <c r="G61" s="166"/>
    </row>
    <row r="62" spans="1:9" ht="27.95" customHeight="1" x14ac:dyDescent="0.25">
      <c r="A62" s="14"/>
      <c r="B62" s="225" t="s">
        <v>113</v>
      </c>
      <c r="C62" s="16"/>
      <c r="D62" s="226" t="s">
        <v>504</v>
      </c>
      <c r="E62" s="16"/>
      <c r="F62" s="170"/>
      <c r="G62" s="166"/>
    </row>
    <row r="63" spans="1:9" ht="27.95" customHeight="1" x14ac:dyDescent="0.25">
      <c r="A63" s="14"/>
      <c r="B63" s="225" t="s">
        <v>114</v>
      </c>
      <c r="C63" s="16"/>
      <c r="D63" s="226" t="s">
        <v>504</v>
      </c>
      <c r="E63" s="16"/>
      <c r="F63" s="170"/>
      <c r="G63" s="166"/>
    </row>
    <row r="64" spans="1:9" ht="9.9499999999999993" customHeight="1" x14ac:dyDescent="0.25">
      <c r="A64" s="14"/>
      <c r="B64" s="85"/>
      <c r="C64" s="16"/>
      <c r="D64" s="194"/>
      <c r="E64" s="16"/>
      <c r="F64" s="196"/>
      <c r="G64" s="166"/>
    </row>
    <row r="65" spans="1:9" ht="27.95" customHeight="1" x14ac:dyDescent="0.25">
      <c r="A65" s="14"/>
      <c r="B65" s="224" t="s">
        <v>115</v>
      </c>
      <c r="C65" s="191"/>
      <c r="D65" s="191" t="s">
        <v>505</v>
      </c>
      <c r="E65" s="16"/>
      <c r="F65" s="170" t="str">
        <f>IFERROR(ROUND(AVERAGE(F67:F71),0),"")</f>
        <v/>
      </c>
      <c r="G65" s="166"/>
      <c r="I65" s="201" t="str">
        <f>F65</f>
        <v/>
      </c>
    </row>
    <row r="66" spans="1:9" ht="9.9499999999999993" customHeight="1" x14ac:dyDescent="0.25">
      <c r="A66" s="14"/>
      <c r="B66" s="224"/>
      <c r="C66" s="191"/>
      <c r="D66" s="194"/>
      <c r="E66" s="16"/>
      <c r="F66" s="196"/>
      <c r="G66" s="166"/>
    </row>
    <row r="67" spans="1:9" ht="27.95" customHeight="1" x14ac:dyDescent="0.25">
      <c r="A67" s="14"/>
      <c r="B67" s="225" t="s">
        <v>116</v>
      </c>
      <c r="C67" s="16"/>
      <c r="D67" s="226" t="s">
        <v>506</v>
      </c>
      <c r="E67" s="16"/>
      <c r="F67" s="170"/>
      <c r="G67" s="166"/>
    </row>
    <row r="68" spans="1:9" ht="27.95" customHeight="1" x14ac:dyDescent="0.25">
      <c r="A68" s="14"/>
      <c r="B68" s="225" t="s">
        <v>117</v>
      </c>
      <c r="C68" s="16"/>
      <c r="D68" s="226" t="s">
        <v>507</v>
      </c>
      <c r="E68" s="16"/>
      <c r="F68" s="170"/>
      <c r="G68" s="166"/>
    </row>
    <row r="69" spans="1:9" ht="27.95" customHeight="1" x14ac:dyDescent="0.25">
      <c r="A69" s="14"/>
      <c r="B69" s="225" t="s">
        <v>118</v>
      </c>
      <c r="C69" s="16"/>
      <c r="D69" s="226" t="s">
        <v>508</v>
      </c>
      <c r="E69" s="16"/>
      <c r="F69" s="170"/>
      <c r="G69" s="166"/>
    </row>
    <row r="70" spans="1:9" ht="27.95" customHeight="1" x14ac:dyDescent="0.25">
      <c r="A70" s="14"/>
      <c r="B70" s="225" t="s">
        <v>119</v>
      </c>
      <c r="C70" s="16"/>
      <c r="D70" s="226" t="s">
        <v>509</v>
      </c>
      <c r="E70" s="16"/>
      <c r="F70" s="170"/>
      <c r="G70" s="166"/>
    </row>
    <row r="71" spans="1:9" ht="27.95" customHeight="1" x14ac:dyDescent="0.25">
      <c r="A71" s="14"/>
      <c r="B71" s="225" t="s">
        <v>120</v>
      </c>
      <c r="C71" s="16"/>
      <c r="D71" s="226" t="s">
        <v>647</v>
      </c>
      <c r="E71" s="16"/>
      <c r="F71" s="170"/>
      <c r="G71" s="166"/>
    </row>
    <row r="72" spans="1:9" ht="9.9499999999999993" customHeight="1" x14ac:dyDescent="0.25">
      <c r="A72" s="14"/>
      <c r="B72" s="85"/>
      <c r="C72" s="16"/>
      <c r="D72" s="194"/>
      <c r="E72" s="16"/>
      <c r="F72" s="196"/>
      <c r="G72" s="166"/>
    </row>
    <row r="73" spans="1:9" ht="27.95" customHeight="1" x14ac:dyDescent="0.25">
      <c r="A73" s="14"/>
      <c r="B73" s="224" t="s">
        <v>121</v>
      </c>
      <c r="C73" s="191"/>
      <c r="D73" s="191" t="s">
        <v>511</v>
      </c>
      <c r="E73" s="16"/>
      <c r="F73" s="170" t="str">
        <f>IFERROR(ROUND(AVERAGE(F75:F79),0),"")</f>
        <v/>
      </c>
      <c r="G73" s="166"/>
      <c r="I73" s="201" t="str">
        <f>F73</f>
        <v/>
      </c>
    </row>
    <row r="74" spans="1:9" ht="9.9499999999999993" customHeight="1" x14ac:dyDescent="0.25">
      <c r="A74" s="14"/>
      <c r="B74" s="224"/>
      <c r="C74" s="191"/>
      <c r="D74" s="194"/>
      <c r="E74" s="16"/>
      <c r="F74" s="196"/>
      <c r="G74" s="166"/>
    </row>
    <row r="75" spans="1:9" ht="27.95" customHeight="1" x14ac:dyDescent="0.25">
      <c r="A75" s="14"/>
      <c r="B75" s="225" t="s">
        <v>128</v>
      </c>
      <c r="C75" s="16"/>
      <c r="D75" s="226" t="s">
        <v>512</v>
      </c>
      <c r="E75" s="16"/>
      <c r="F75" s="170"/>
      <c r="G75" s="166"/>
    </row>
    <row r="76" spans="1:9" ht="27.95" customHeight="1" x14ac:dyDescent="0.25">
      <c r="A76" s="14"/>
      <c r="B76" s="225" t="s">
        <v>129</v>
      </c>
      <c r="C76" s="16"/>
      <c r="D76" s="226" t="s">
        <v>513</v>
      </c>
      <c r="E76" s="16"/>
      <c r="F76" s="170"/>
      <c r="G76" s="166"/>
    </row>
    <row r="77" spans="1:9" ht="27.95" customHeight="1" x14ac:dyDescent="0.25">
      <c r="A77" s="14"/>
      <c r="B77" s="225" t="s">
        <v>130</v>
      </c>
      <c r="C77" s="16"/>
      <c r="D77" s="226" t="s">
        <v>649</v>
      </c>
      <c r="E77" s="16"/>
      <c r="F77" s="170"/>
      <c r="G77" s="166"/>
    </row>
    <row r="78" spans="1:9" ht="27.95" customHeight="1" x14ac:dyDescent="0.25">
      <c r="A78" s="14"/>
      <c r="B78" s="225" t="s">
        <v>131</v>
      </c>
      <c r="C78" s="16"/>
      <c r="D78" s="226" t="s">
        <v>515</v>
      </c>
      <c r="E78" s="16"/>
      <c r="F78" s="170"/>
      <c r="G78" s="166"/>
    </row>
    <row r="79" spans="1:9" ht="27.95" customHeight="1" x14ac:dyDescent="0.25">
      <c r="A79" s="14"/>
      <c r="B79" s="225" t="s">
        <v>132</v>
      </c>
      <c r="C79" s="16"/>
      <c r="D79" s="226" t="s">
        <v>648</v>
      </c>
      <c r="E79" s="16"/>
      <c r="F79" s="170"/>
      <c r="G79" s="166"/>
    </row>
    <row r="80" spans="1:9" ht="9.9499999999999993" customHeight="1" x14ac:dyDescent="0.25">
      <c r="A80" s="14"/>
      <c r="B80" s="85"/>
      <c r="C80" s="16"/>
      <c r="D80" s="194"/>
      <c r="E80" s="16"/>
      <c r="F80" s="196"/>
      <c r="G80" s="166"/>
    </row>
    <row r="81" spans="1:9" ht="27.95" customHeight="1" x14ac:dyDescent="0.25">
      <c r="A81" s="14"/>
      <c r="B81" s="224" t="s">
        <v>122</v>
      </c>
      <c r="C81" s="191"/>
      <c r="D81" s="191" t="s">
        <v>517</v>
      </c>
      <c r="E81" s="16"/>
      <c r="F81" s="170" t="str">
        <f>IFERROR(ROUND(AVERAGE(F83:F87),0),"")</f>
        <v/>
      </c>
      <c r="G81" s="166"/>
      <c r="I81" s="201" t="str">
        <f>F81</f>
        <v/>
      </c>
    </row>
    <row r="82" spans="1:9" ht="9.9499999999999993" customHeight="1" x14ac:dyDescent="0.25">
      <c r="A82" s="14"/>
      <c r="B82" s="224"/>
      <c r="C82" s="191"/>
      <c r="D82" s="194"/>
      <c r="E82" s="16"/>
      <c r="F82" s="196"/>
      <c r="G82" s="166"/>
    </row>
    <row r="83" spans="1:9" ht="27.95" customHeight="1" x14ac:dyDescent="0.25">
      <c r="A83" s="14"/>
      <c r="B83" s="225" t="s">
        <v>123</v>
      </c>
      <c r="C83" s="16"/>
      <c r="D83" s="226" t="s">
        <v>650</v>
      </c>
      <c r="E83" s="16"/>
      <c r="F83" s="170"/>
      <c r="G83" s="166"/>
    </row>
    <row r="84" spans="1:9" ht="27.95" customHeight="1" x14ac:dyDescent="0.25">
      <c r="A84" s="14"/>
      <c r="B84" s="225" t="s">
        <v>124</v>
      </c>
      <c r="C84" s="16"/>
      <c r="D84" s="226" t="s">
        <v>519</v>
      </c>
      <c r="E84" s="16"/>
      <c r="F84" s="170"/>
      <c r="G84" s="166"/>
    </row>
    <row r="85" spans="1:9" ht="27.95" customHeight="1" x14ac:dyDescent="0.25">
      <c r="A85" s="14"/>
      <c r="B85" s="225" t="s">
        <v>125</v>
      </c>
      <c r="C85" s="16"/>
      <c r="D85" s="226" t="s">
        <v>520</v>
      </c>
      <c r="E85" s="16"/>
      <c r="F85" s="170"/>
      <c r="G85" s="166"/>
    </row>
    <row r="86" spans="1:9" ht="27.95" customHeight="1" x14ac:dyDescent="0.25">
      <c r="A86" s="14"/>
      <c r="B86" s="225" t="s">
        <v>126</v>
      </c>
      <c r="C86" s="16"/>
      <c r="D86" s="226" t="s">
        <v>521</v>
      </c>
      <c r="E86" s="16"/>
      <c r="F86" s="170"/>
      <c r="G86" s="166"/>
    </row>
    <row r="87" spans="1:9" ht="27.95" customHeight="1" x14ac:dyDescent="0.25">
      <c r="A87" s="14"/>
      <c r="B87" s="225" t="s">
        <v>127</v>
      </c>
      <c r="C87" s="16"/>
      <c r="D87" s="226" t="s">
        <v>522</v>
      </c>
      <c r="E87" s="16"/>
      <c r="F87" s="170"/>
      <c r="G87" s="166"/>
    </row>
    <row r="88" spans="1:9" ht="9.9499999999999993" customHeight="1" x14ac:dyDescent="0.25">
      <c r="A88" s="14"/>
      <c r="B88" s="85"/>
      <c r="C88" s="16"/>
      <c r="D88" s="194"/>
      <c r="E88" s="16"/>
      <c r="F88" s="196"/>
      <c r="G88" s="166"/>
    </row>
    <row r="89" spans="1:9" ht="27.95" customHeight="1" x14ac:dyDescent="0.25">
      <c r="A89" s="14"/>
      <c r="B89" s="224" t="s">
        <v>133</v>
      </c>
      <c r="C89" s="191"/>
      <c r="D89" s="191" t="s">
        <v>523</v>
      </c>
      <c r="E89" s="16"/>
      <c r="F89" s="170" t="str">
        <f>IFERROR(ROUND(AVERAGE(F91:F95),0),"")</f>
        <v/>
      </c>
      <c r="G89" s="166"/>
      <c r="I89" s="201" t="str">
        <f>F89</f>
        <v/>
      </c>
    </row>
    <row r="90" spans="1:9" ht="9.9499999999999993" customHeight="1" x14ac:dyDescent="0.25">
      <c r="A90" s="14"/>
      <c r="B90" s="224"/>
      <c r="C90" s="191"/>
      <c r="D90" s="194"/>
      <c r="E90" s="16"/>
      <c r="F90" s="196"/>
      <c r="G90" s="166"/>
    </row>
    <row r="91" spans="1:9" ht="27.95" customHeight="1" x14ac:dyDescent="0.25">
      <c r="A91" s="14"/>
      <c r="B91" s="225" t="s">
        <v>134</v>
      </c>
      <c r="C91" s="16"/>
      <c r="D91" s="226" t="s">
        <v>524</v>
      </c>
      <c r="E91" s="16"/>
      <c r="F91" s="170"/>
      <c r="G91" s="166"/>
    </row>
    <row r="92" spans="1:9" ht="27.95" customHeight="1" x14ac:dyDescent="0.25">
      <c r="A92" s="14"/>
      <c r="B92" s="225" t="s">
        <v>135</v>
      </c>
      <c r="C92" s="16"/>
      <c r="D92" s="226" t="s">
        <v>651</v>
      </c>
      <c r="E92" s="16"/>
      <c r="F92" s="170"/>
      <c r="G92" s="166"/>
    </row>
    <row r="93" spans="1:9" ht="27.95" customHeight="1" x14ac:dyDescent="0.25">
      <c r="A93" s="14"/>
      <c r="B93" s="225" t="s">
        <v>136</v>
      </c>
      <c r="C93" s="16"/>
      <c r="D93" s="226" t="s">
        <v>652</v>
      </c>
      <c r="E93" s="16"/>
      <c r="F93" s="170"/>
      <c r="G93" s="166"/>
    </row>
    <row r="94" spans="1:9" ht="27.95" customHeight="1" x14ac:dyDescent="0.25">
      <c r="A94" s="14"/>
      <c r="B94" s="225" t="s">
        <v>137</v>
      </c>
      <c r="C94" s="16"/>
      <c r="D94" s="226" t="s">
        <v>527</v>
      </c>
      <c r="E94" s="16"/>
      <c r="F94" s="170"/>
      <c r="G94" s="166"/>
    </row>
    <row r="95" spans="1:9" ht="27.95" customHeight="1" x14ac:dyDescent="0.25">
      <c r="A95" s="14"/>
      <c r="B95" s="225" t="s">
        <v>138</v>
      </c>
      <c r="C95" s="16"/>
      <c r="D95" s="226" t="s">
        <v>528</v>
      </c>
      <c r="E95" s="16"/>
      <c r="F95" s="170"/>
      <c r="G95" s="166"/>
    </row>
    <row r="96" spans="1:9" ht="9.9499999999999993" customHeight="1" x14ac:dyDescent="0.25">
      <c r="A96" s="14"/>
      <c r="B96" s="85"/>
      <c r="C96" s="16"/>
      <c r="D96" s="194"/>
      <c r="E96" s="16"/>
      <c r="F96" s="196"/>
      <c r="G96" s="166"/>
    </row>
    <row r="97" spans="1:9" ht="27.95" customHeight="1" x14ac:dyDescent="0.25">
      <c r="A97" s="14"/>
      <c r="B97" s="224" t="s">
        <v>139</v>
      </c>
      <c r="C97" s="191"/>
      <c r="D97" s="191" t="s">
        <v>529</v>
      </c>
      <c r="E97" s="16"/>
      <c r="F97" s="170" t="str">
        <f>IFERROR(ROUND(AVERAGE(F99:F102),0),"")</f>
        <v/>
      </c>
      <c r="G97" s="166"/>
      <c r="I97" s="201" t="str">
        <f>F97</f>
        <v/>
      </c>
    </row>
    <row r="98" spans="1:9" ht="9.9499999999999993" customHeight="1" x14ac:dyDescent="0.25">
      <c r="A98" s="14"/>
      <c r="B98" s="224"/>
      <c r="C98" s="191"/>
      <c r="D98" s="194"/>
      <c r="E98" s="16"/>
      <c r="F98" s="196"/>
      <c r="G98" s="166"/>
    </row>
    <row r="99" spans="1:9" ht="27.95" customHeight="1" x14ac:dyDescent="0.25">
      <c r="A99" s="14"/>
      <c r="B99" s="225" t="s">
        <v>140</v>
      </c>
      <c r="C99" s="16"/>
      <c r="D99" s="226" t="s">
        <v>530</v>
      </c>
      <c r="E99" s="16"/>
      <c r="F99" s="170"/>
      <c r="G99" s="166"/>
    </row>
    <row r="100" spans="1:9" ht="27.95" customHeight="1" x14ac:dyDescent="0.25">
      <c r="A100" s="14"/>
      <c r="B100" s="225" t="s">
        <v>141</v>
      </c>
      <c r="C100" s="16"/>
      <c r="D100" s="226" t="s">
        <v>531</v>
      </c>
      <c r="E100" s="16"/>
      <c r="F100" s="170"/>
      <c r="G100" s="166"/>
    </row>
    <row r="101" spans="1:9" ht="27.95" customHeight="1" x14ac:dyDescent="0.25">
      <c r="A101" s="14"/>
      <c r="B101" s="225" t="s">
        <v>142</v>
      </c>
      <c r="C101" s="16"/>
      <c r="D101" s="226" t="s">
        <v>532</v>
      </c>
      <c r="E101" s="16"/>
      <c r="F101" s="170"/>
      <c r="G101" s="166"/>
    </row>
    <row r="102" spans="1:9" ht="27.95" customHeight="1" x14ac:dyDescent="0.25">
      <c r="A102" s="14"/>
      <c r="B102" s="225" t="s">
        <v>143</v>
      </c>
      <c r="C102" s="16"/>
      <c r="D102" s="226" t="s">
        <v>653</v>
      </c>
      <c r="E102" s="16"/>
      <c r="F102" s="170"/>
      <c r="G102" s="166"/>
    </row>
    <row r="103" spans="1:9" ht="9.9499999999999993" customHeight="1" x14ac:dyDescent="0.25">
      <c r="A103" s="14"/>
      <c r="B103" s="85"/>
      <c r="C103" s="16"/>
      <c r="D103" s="194"/>
      <c r="E103" s="16"/>
      <c r="F103" s="196"/>
      <c r="G103" s="166"/>
    </row>
    <row r="104" spans="1:9" ht="27.95" customHeight="1" x14ac:dyDescent="0.25">
      <c r="A104" s="14"/>
      <c r="B104" s="224" t="s">
        <v>144</v>
      </c>
      <c r="C104" s="191"/>
      <c r="D104" s="191" t="s">
        <v>534</v>
      </c>
      <c r="E104" s="16"/>
      <c r="F104" s="170" t="str">
        <f>IFERROR(ROUND(AVERAGE(F106:F110),0),"")</f>
        <v/>
      </c>
      <c r="G104" s="166"/>
      <c r="I104" s="201" t="str">
        <f>F104</f>
        <v/>
      </c>
    </row>
    <row r="105" spans="1:9" ht="9.9499999999999993" customHeight="1" x14ac:dyDescent="0.25">
      <c r="A105" s="14"/>
      <c r="B105" s="224"/>
      <c r="C105" s="191"/>
      <c r="D105" s="194"/>
      <c r="E105" s="16"/>
      <c r="F105" s="196"/>
      <c r="G105" s="166"/>
    </row>
    <row r="106" spans="1:9" ht="27.95" customHeight="1" x14ac:dyDescent="0.25">
      <c r="A106" s="14"/>
      <c r="B106" s="225" t="s">
        <v>145</v>
      </c>
      <c r="C106" s="16"/>
      <c r="D106" s="226" t="s">
        <v>535</v>
      </c>
      <c r="E106" s="16"/>
      <c r="F106" s="170"/>
      <c r="G106" s="166"/>
    </row>
    <row r="107" spans="1:9" ht="27.95" customHeight="1" x14ac:dyDescent="0.25">
      <c r="A107" s="14"/>
      <c r="B107" s="225" t="s">
        <v>146</v>
      </c>
      <c r="C107" s="16"/>
      <c r="D107" s="226" t="s">
        <v>536</v>
      </c>
      <c r="E107" s="16"/>
      <c r="F107" s="170"/>
      <c r="G107" s="166"/>
    </row>
    <row r="108" spans="1:9" ht="27.95" customHeight="1" x14ac:dyDescent="0.25">
      <c r="A108" s="14"/>
      <c r="B108" s="225" t="s">
        <v>147</v>
      </c>
      <c r="C108" s="16"/>
      <c r="D108" s="226" t="s">
        <v>654</v>
      </c>
      <c r="E108" s="16"/>
      <c r="F108" s="170"/>
      <c r="G108" s="166"/>
    </row>
    <row r="109" spans="1:9" ht="27.95" customHeight="1" x14ac:dyDescent="0.25">
      <c r="A109" s="14"/>
      <c r="B109" s="225" t="s">
        <v>148</v>
      </c>
      <c r="C109" s="16"/>
      <c r="D109" s="226" t="s">
        <v>538</v>
      </c>
      <c r="E109" s="16"/>
      <c r="F109" s="170"/>
      <c r="G109" s="166"/>
    </row>
    <row r="110" spans="1:9" ht="27.95" customHeight="1" x14ac:dyDescent="0.25">
      <c r="A110" s="14"/>
      <c r="B110" s="225" t="s">
        <v>149</v>
      </c>
      <c r="C110" s="16"/>
      <c r="D110" s="226" t="s">
        <v>655</v>
      </c>
      <c r="E110" s="16"/>
      <c r="F110" s="170"/>
      <c r="G110" s="166"/>
    </row>
    <row r="111" spans="1:9" ht="9.9499999999999993" customHeight="1" x14ac:dyDescent="0.25">
      <c r="A111" s="14"/>
      <c r="B111" s="85"/>
      <c r="C111" s="16"/>
      <c r="D111" s="194"/>
      <c r="E111" s="16"/>
      <c r="F111" s="196"/>
      <c r="G111" s="166"/>
    </row>
    <row r="112" spans="1:9" ht="27.95" customHeight="1" x14ac:dyDescent="0.25">
      <c r="A112" s="14"/>
      <c r="B112" s="224" t="s">
        <v>150</v>
      </c>
      <c r="C112" s="191"/>
      <c r="D112" s="191" t="s">
        <v>540</v>
      </c>
      <c r="E112" s="16"/>
      <c r="F112" s="170" t="str">
        <f>IFERROR(ROUND(AVERAGE(F114:F118),0),"")</f>
        <v/>
      </c>
      <c r="G112" s="166"/>
      <c r="I112" s="201" t="str">
        <f>F112</f>
        <v/>
      </c>
    </row>
    <row r="113" spans="1:9" ht="9.9499999999999993" customHeight="1" x14ac:dyDescent="0.25">
      <c r="A113" s="14"/>
      <c r="B113" s="224"/>
      <c r="C113" s="191"/>
      <c r="D113" s="194"/>
      <c r="E113" s="16"/>
      <c r="F113" s="196"/>
      <c r="G113" s="166"/>
    </row>
    <row r="114" spans="1:9" ht="27.95" customHeight="1" x14ac:dyDescent="0.25">
      <c r="A114" s="14"/>
      <c r="B114" s="225" t="s">
        <v>151</v>
      </c>
      <c r="C114" s="16"/>
      <c r="D114" s="226" t="s">
        <v>541</v>
      </c>
      <c r="E114" s="16"/>
      <c r="F114" s="170"/>
      <c r="G114" s="166"/>
    </row>
    <row r="115" spans="1:9" ht="27.95" customHeight="1" x14ac:dyDescent="0.25">
      <c r="A115" s="14"/>
      <c r="B115" s="225" t="s">
        <v>152</v>
      </c>
      <c r="C115" s="16"/>
      <c r="D115" s="226" t="s">
        <v>542</v>
      </c>
      <c r="E115" s="16"/>
      <c r="F115" s="170"/>
      <c r="G115" s="166"/>
    </row>
    <row r="116" spans="1:9" ht="27.95" customHeight="1" x14ac:dyDescent="0.25">
      <c r="A116" s="14"/>
      <c r="B116" s="225" t="s">
        <v>153</v>
      </c>
      <c r="C116" s="16"/>
      <c r="D116" s="226" t="s">
        <v>656</v>
      </c>
      <c r="E116" s="16"/>
      <c r="F116" s="170"/>
      <c r="G116" s="166"/>
    </row>
    <row r="117" spans="1:9" ht="27.95" customHeight="1" x14ac:dyDescent="0.25">
      <c r="A117" s="14"/>
      <c r="B117" s="225" t="s">
        <v>154</v>
      </c>
      <c r="C117" s="16"/>
      <c r="D117" s="226" t="s">
        <v>661</v>
      </c>
      <c r="E117" s="16"/>
      <c r="F117" s="170"/>
      <c r="G117" s="166"/>
    </row>
    <row r="118" spans="1:9" ht="27.95" customHeight="1" x14ac:dyDescent="0.25">
      <c r="A118" s="14"/>
      <c r="B118" s="225" t="s">
        <v>155</v>
      </c>
      <c r="C118" s="16"/>
      <c r="D118" s="226" t="s">
        <v>545</v>
      </c>
      <c r="E118" s="16"/>
      <c r="F118" s="170"/>
      <c r="G118" s="166"/>
    </row>
    <row r="119" spans="1:9" ht="9.9499999999999993" customHeight="1" x14ac:dyDescent="0.25">
      <c r="A119" s="14"/>
      <c r="B119" s="85"/>
      <c r="C119" s="16"/>
      <c r="D119" s="194"/>
      <c r="E119" s="16"/>
      <c r="F119" s="196"/>
      <c r="G119" s="166"/>
    </row>
    <row r="120" spans="1:9" ht="27.95" customHeight="1" x14ac:dyDescent="0.25">
      <c r="A120" s="14"/>
      <c r="B120" s="224" t="s">
        <v>156</v>
      </c>
      <c r="C120" s="191"/>
      <c r="D120" s="191" t="s">
        <v>546</v>
      </c>
      <c r="E120" s="16"/>
      <c r="F120" s="170" t="str">
        <f>IFERROR(ROUND(AVERAGE(F122:F126),0),"")</f>
        <v/>
      </c>
      <c r="G120" s="166"/>
      <c r="I120" s="201" t="str">
        <f>F120</f>
        <v/>
      </c>
    </row>
    <row r="121" spans="1:9" ht="9.9499999999999993" customHeight="1" x14ac:dyDescent="0.25">
      <c r="A121" s="14"/>
      <c r="B121" s="224"/>
      <c r="C121" s="191"/>
      <c r="D121" s="194"/>
      <c r="E121" s="16"/>
      <c r="F121" s="196"/>
      <c r="G121" s="166"/>
    </row>
    <row r="122" spans="1:9" ht="27.95" customHeight="1" x14ac:dyDescent="0.25">
      <c r="A122" s="14"/>
      <c r="B122" s="225" t="s">
        <v>157</v>
      </c>
      <c r="C122" s="16"/>
      <c r="D122" s="226" t="s">
        <v>658</v>
      </c>
      <c r="E122" s="16"/>
      <c r="F122" s="170"/>
      <c r="G122" s="166"/>
    </row>
    <row r="123" spans="1:9" ht="27.95" customHeight="1" x14ac:dyDescent="0.25">
      <c r="A123" s="14"/>
      <c r="B123" s="225" t="s">
        <v>158</v>
      </c>
      <c r="C123" s="16"/>
      <c r="D123" s="226" t="s">
        <v>548</v>
      </c>
      <c r="E123" s="16"/>
      <c r="F123" s="170"/>
      <c r="G123" s="166"/>
    </row>
    <row r="124" spans="1:9" ht="27.95" customHeight="1" x14ac:dyDescent="0.25">
      <c r="A124" s="14"/>
      <c r="B124" s="225" t="s">
        <v>159</v>
      </c>
      <c r="C124" s="16"/>
      <c r="D124" s="226" t="s">
        <v>549</v>
      </c>
      <c r="E124" s="16"/>
      <c r="F124" s="170"/>
      <c r="G124" s="166"/>
    </row>
    <row r="125" spans="1:9" ht="27.95" customHeight="1" x14ac:dyDescent="0.25">
      <c r="A125" s="14"/>
      <c r="B125" s="225" t="s">
        <v>160</v>
      </c>
      <c r="C125" s="16"/>
      <c r="D125" s="226" t="s">
        <v>659</v>
      </c>
      <c r="E125" s="16"/>
      <c r="F125" s="170"/>
      <c r="G125" s="166"/>
    </row>
    <row r="126" spans="1:9" ht="27.95" customHeight="1" x14ac:dyDescent="0.25">
      <c r="A126" s="14"/>
      <c r="B126" s="225" t="s">
        <v>161</v>
      </c>
      <c r="C126" s="16"/>
      <c r="D126" s="226" t="s">
        <v>551</v>
      </c>
      <c r="E126" s="16"/>
      <c r="F126" s="170"/>
      <c r="G126" s="166"/>
    </row>
    <row r="127" spans="1:9" ht="9.9499999999999993" customHeight="1" x14ac:dyDescent="0.25">
      <c r="A127" s="14"/>
      <c r="B127" s="85"/>
      <c r="C127" s="16"/>
      <c r="D127" s="194"/>
      <c r="E127" s="16"/>
      <c r="F127" s="22"/>
      <c r="G127" s="166"/>
    </row>
    <row r="128" spans="1:9" ht="18" customHeight="1" x14ac:dyDescent="0.25">
      <c r="A128" s="14"/>
      <c r="B128" s="223" t="s">
        <v>162</v>
      </c>
      <c r="C128" s="222"/>
      <c r="D128" s="222" t="s">
        <v>552</v>
      </c>
      <c r="E128" s="16"/>
      <c r="F128" s="22"/>
      <c r="G128" s="166"/>
    </row>
    <row r="129" spans="1:13" ht="27.95" customHeight="1" x14ac:dyDescent="0.25">
      <c r="A129" s="14"/>
      <c r="B129" s="224" t="s">
        <v>163</v>
      </c>
      <c r="C129" s="191"/>
      <c r="D129" s="191" t="s">
        <v>662</v>
      </c>
      <c r="E129" s="16"/>
      <c r="F129" s="170" t="str">
        <f>IFERROR(ROUND(AVERAGE(F131:F138),0),"")</f>
        <v/>
      </c>
      <c r="G129" s="166"/>
      <c r="I129" s="201" t="str">
        <f>F129</f>
        <v/>
      </c>
    </row>
    <row r="130" spans="1:13" ht="9.9499999999999993" customHeight="1" x14ac:dyDescent="0.25">
      <c r="A130" s="14"/>
      <c r="B130" s="224"/>
      <c r="C130" s="191"/>
      <c r="D130" s="194"/>
      <c r="E130" s="16"/>
      <c r="F130" s="22"/>
      <c r="G130" s="166"/>
    </row>
    <row r="131" spans="1:13" ht="27.95" customHeight="1" x14ac:dyDescent="0.25">
      <c r="A131" s="14"/>
      <c r="B131" s="225" t="s">
        <v>164</v>
      </c>
      <c r="C131" s="16"/>
      <c r="D131" s="226" t="s">
        <v>554</v>
      </c>
      <c r="E131" s="16"/>
      <c r="F131" s="170"/>
      <c r="G131" s="166"/>
    </row>
    <row r="132" spans="1:13" ht="27.95" customHeight="1" x14ac:dyDescent="0.25">
      <c r="A132" s="14"/>
      <c r="B132" s="225" t="s">
        <v>165</v>
      </c>
      <c r="C132" s="16"/>
      <c r="D132" s="226" t="s">
        <v>665</v>
      </c>
      <c r="E132" s="16"/>
      <c r="F132" s="170"/>
      <c r="G132" s="166"/>
    </row>
    <row r="133" spans="1:13" s="8" customFormat="1" ht="27.95" customHeight="1" x14ac:dyDescent="0.25">
      <c r="A133" s="14"/>
      <c r="B133" s="225" t="s">
        <v>166</v>
      </c>
      <c r="C133" s="16"/>
      <c r="D133" s="226" t="s">
        <v>666</v>
      </c>
      <c r="E133" s="16"/>
      <c r="F133" s="170"/>
      <c r="G133" s="166"/>
      <c r="H133" s="6"/>
      <c r="I133" s="7"/>
      <c r="K133" s="7"/>
      <c r="L133" s="7"/>
      <c r="M133" s="7"/>
    </row>
    <row r="134" spans="1:13" s="8" customFormat="1" ht="27.95" customHeight="1" x14ac:dyDescent="0.25">
      <c r="A134" s="14"/>
      <c r="B134" s="225" t="s">
        <v>167</v>
      </c>
      <c r="C134" s="16"/>
      <c r="D134" s="226" t="s">
        <v>667</v>
      </c>
      <c r="E134" s="16"/>
      <c r="F134" s="170"/>
      <c r="G134" s="166"/>
      <c r="H134" s="6"/>
      <c r="I134" s="7"/>
      <c r="K134" s="7"/>
      <c r="L134" s="7"/>
      <c r="M134" s="7"/>
    </row>
    <row r="135" spans="1:13" s="8" customFormat="1" ht="27.95" customHeight="1" x14ac:dyDescent="0.25">
      <c r="A135" s="14"/>
      <c r="B135" s="225" t="s">
        <v>168</v>
      </c>
      <c r="C135" s="16"/>
      <c r="D135" s="226" t="s">
        <v>668</v>
      </c>
      <c r="E135" s="16"/>
      <c r="F135" s="170"/>
      <c r="G135" s="166"/>
      <c r="H135" s="6"/>
      <c r="I135" s="7"/>
      <c r="K135" s="7"/>
      <c r="L135" s="7"/>
      <c r="M135" s="7"/>
    </row>
    <row r="136" spans="1:13" s="8" customFormat="1" ht="27.95" customHeight="1" x14ac:dyDescent="0.25">
      <c r="A136" s="14"/>
      <c r="B136" s="225" t="s">
        <v>237</v>
      </c>
      <c r="C136" s="16"/>
      <c r="D136" s="226" t="s">
        <v>669</v>
      </c>
      <c r="E136" s="16"/>
      <c r="F136" s="170"/>
      <c r="G136" s="166"/>
      <c r="H136" s="6"/>
      <c r="I136" s="7"/>
      <c r="K136" s="7"/>
      <c r="L136" s="7"/>
      <c r="M136" s="7"/>
    </row>
    <row r="137" spans="1:13" s="8" customFormat="1" ht="27.95" customHeight="1" x14ac:dyDescent="0.25">
      <c r="A137" s="14"/>
      <c r="B137" s="225" t="s">
        <v>238</v>
      </c>
      <c r="C137" s="16"/>
      <c r="D137" s="226" t="s">
        <v>670</v>
      </c>
      <c r="E137" s="16"/>
      <c r="F137" s="170"/>
      <c r="G137" s="166"/>
      <c r="H137" s="6"/>
      <c r="I137" s="7"/>
      <c r="K137" s="7"/>
      <c r="L137" s="7"/>
      <c r="M137" s="7"/>
    </row>
    <row r="138" spans="1:13" s="8" customFormat="1" ht="27.95" customHeight="1" x14ac:dyDescent="0.25">
      <c r="A138" s="14"/>
      <c r="B138" s="225" t="s">
        <v>664</v>
      </c>
      <c r="C138" s="16"/>
      <c r="D138" s="226" t="s">
        <v>671</v>
      </c>
      <c r="E138" s="16"/>
      <c r="F138" s="170"/>
      <c r="G138" s="166"/>
      <c r="H138" s="6"/>
      <c r="I138" s="7"/>
      <c r="K138" s="7"/>
      <c r="L138" s="7"/>
      <c r="M138" s="7"/>
    </row>
    <row r="139" spans="1:13" s="8" customFormat="1" ht="9.9499999999999993" customHeight="1" x14ac:dyDescent="0.25">
      <c r="A139" s="14"/>
      <c r="B139" s="85"/>
      <c r="C139" s="16"/>
      <c r="D139" s="194"/>
      <c r="E139" s="16"/>
      <c r="F139" s="22"/>
      <c r="G139" s="166"/>
      <c r="H139" s="6"/>
      <c r="I139" s="7"/>
      <c r="K139" s="7"/>
      <c r="L139" s="7"/>
      <c r="M139" s="7"/>
    </row>
    <row r="140" spans="1:13" s="8" customFormat="1" ht="27.95" customHeight="1" x14ac:dyDescent="0.25">
      <c r="A140" s="14"/>
      <c r="B140" s="224" t="s">
        <v>169</v>
      </c>
      <c r="C140" s="191"/>
      <c r="D140" s="191" t="s">
        <v>672</v>
      </c>
      <c r="E140" s="16"/>
      <c r="F140" s="170" t="str">
        <f>IFERROR(ROUND(AVERAGE(F142:F146),0),"")</f>
        <v/>
      </c>
      <c r="G140" s="166"/>
      <c r="H140" s="6"/>
      <c r="I140" s="201" t="str">
        <f>F140</f>
        <v/>
      </c>
      <c r="K140" s="7"/>
      <c r="L140" s="7"/>
      <c r="M140" s="7"/>
    </row>
    <row r="141" spans="1:13" s="8" customFormat="1" ht="9.9499999999999993" customHeight="1" x14ac:dyDescent="0.25">
      <c r="A141" s="14"/>
      <c r="B141" s="224"/>
      <c r="C141" s="191"/>
      <c r="D141" s="194"/>
      <c r="E141" s="16"/>
      <c r="F141" s="22"/>
      <c r="G141" s="166"/>
      <c r="H141" s="6"/>
      <c r="I141" s="7"/>
      <c r="K141" s="7"/>
      <c r="L141" s="7"/>
      <c r="M141" s="7"/>
    </row>
    <row r="142" spans="1:13" s="8" customFormat="1" ht="27.95" customHeight="1" x14ac:dyDescent="0.25">
      <c r="A142" s="14"/>
      <c r="B142" s="225" t="s">
        <v>170</v>
      </c>
      <c r="C142" s="16"/>
      <c r="D142" s="226" t="s">
        <v>673</v>
      </c>
      <c r="E142" s="16"/>
      <c r="F142" s="170"/>
      <c r="G142" s="166"/>
      <c r="H142" s="6"/>
      <c r="I142" s="7"/>
      <c r="K142" s="7"/>
      <c r="L142" s="7"/>
      <c r="M142" s="7"/>
    </row>
    <row r="143" spans="1:13" s="8" customFormat="1" ht="27.95" customHeight="1" x14ac:dyDescent="0.25">
      <c r="A143" s="14"/>
      <c r="B143" s="225" t="s">
        <v>171</v>
      </c>
      <c r="C143" s="16"/>
      <c r="D143" s="226" t="s">
        <v>674</v>
      </c>
      <c r="E143" s="16"/>
      <c r="F143" s="170"/>
      <c r="G143" s="166"/>
      <c r="H143" s="6"/>
      <c r="I143" s="7"/>
      <c r="K143" s="7"/>
      <c r="L143" s="7"/>
      <c r="M143" s="7"/>
    </row>
    <row r="144" spans="1:13" s="8" customFormat="1" ht="27.95" customHeight="1" x14ac:dyDescent="0.25">
      <c r="A144" s="14"/>
      <c r="B144" s="225" t="s">
        <v>172</v>
      </c>
      <c r="C144" s="16"/>
      <c r="D144" s="226" t="s">
        <v>675</v>
      </c>
      <c r="E144" s="16"/>
      <c r="F144" s="170"/>
      <c r="G144" s="166"/>
      <c r="H144" s="6"/>
      <c r="I144" s="7"/>
      <c r="K144" s="7"/>
      <c r="L144" s="7"/>
      <c r="M144" s="7"/>
    </row>
    <row r="145" spans="1:13" s="8" customFormat="1" ht="27.95" customHeight="1" x14ac:dyDescent="0.25">
      <c r="A145" s="14"/>
      <c r="B145" s="225" t="s">
        <v>239</v>
      </c>
      <c r="C145" s="16"/>
      <c r="D145" s="226" t="s">
        <v>676</v>
      </c>
      <c r="E145" s="16"/>
      <c r="F145" s="170"/>
      <c r="G145" s="166"/>
      <c r="H145" s="6"/>
      <c r="I145" s="7"/>
      <c r="K145" s="7"/>
      <c r="L145" s="7"/>
      <c r="M145" s="7"/>
    </row>
    <row r="146" spans="1:13" s="8" customFormat="1" ht="27.95" customHeight="1" x14ac:dyDescent="0.25">
      <c r="A146" s="14"/>
      <c r="B146" s="225" t="s">
        <v>240</v>
      </c>
      <c r="C146" s="16"/>
      <c r="D146" s="226" t="s">
        <v>677</v>
      </c>
      <c r="E146" s="16"/>
      <c r="F146" s="170"/>
      <c r="G146" s="166"/>
      <c r="H146" s="6"/>
      <c r="I146" s="7"/>
      <c r="K146" s="7"/>
      <c r="L146" s="7"/>
      <c r="M146" s="7"/>
    </row>
    <row r="147" spans="1:13" s="8" customFormat="1" ht="9.9499999999999993" customHeight="1" x14ac:dyDescent="0.25">
      <c r="A147" s="14"/>
      <c r="B147" s="85"/>
      <c r="C147" s="16"/>
      <c r="D147" s="194"/>
      <c r="E147" s="16"/>
      <c r="F147" s="22"/>
      <c r="G147" s="166"/>
      <c r="H147" s="6"/>
      <c r="I147" s="7"/>
      <c r="K147" s="7"/>
      <c r="L147" s="7"/>
      <c r="M147" s="7"/>
    </row>
    <row r="148" spans="1:13" s="8" customFormat="1" ht="27.95" customHeight="1" x14ac:dyDescent="0.25">
      <c r="A148" s="14"/>
      <c r="B148" s="224" t="s">
        <v>173</v>
      </c>
      <c r="C148" s="191"/>
      <c r="D148" s="191" t="s">
        <v>563</v>
      </c>
      <c r="E148" s="16"/>
      <c r="F148" s="170" t="str">
        <f>IFERROR(ROUND(AVERAGE(F150:F153),0),"")</f>
        <v/>
      </c>
      <c r="G148" s="166"/>
      <c r="H148" s="6"/>
      <c r="I148" s="201" t="str">
        <f>F148</f>
        <v/>
      </c>
      <c r="K148" s="7"/>
      <c r="L148" s="7"/>
      <c r="M148" s="7"/>
    </row>
    <row r="149" spans="1:13" s="8" customFormat="1" ht="9.9499999999999993" customHeight="1" x14ac:dyDescent="0.25">
      <c r="A149" s="14"/>
      <c r="B149" s="224"/>
      <c r="C149" s="191"/>
      <c r="D149" s="194"/>
      <c r="E149" s="16"/>
      <c r="F149" s="22"/>
      <c r="G149" s="166"/>
      <c r="H149" s="6"/>
      <c r="I149" s="7"/>
      <c r="K149" s="7"/>
      <c r="L149" s="7"/>
      <c r="M149" s="7"/>
    </row>
    <row r="150" spans="1:13" s="8" customFormat="1" ht="27.95" customHeight="1" x14ac:dyDescent="0.25">
      <c r="A150" s="14"/>
      <c r="B150" s="225" t="s">
        <v>174</v>
      </c>
      <c r="C150" s="16"/>
      <c r="D150" s="226" t="s">
        <v>678</v>
      </c>
      <c r="E150" s="16"/>
      <c r="F150" s="170"/>
      <c r="G150" s="166"/>
      <c r="H150" s="6"/>
      <c r="I150" s="7"/>
      <c r="K150" s="7"/>
      <c r="L150" s="7"/>
      <c r="M150" s="7"/>
    </row>
    <row r="151" spans="1:13" s="8" customFormat="1" ht="27.95" customHeight="1" x14ac:dyDescent="0.25">
      <c r="A151" s="14"/>
      <c r="B151" s="225" t="s">
        <v>175</v>
      </c>
      <c r="C151" s="16"/>
      <c r="D151" s="226" t="s">
        <v>679</v>
      </c>
      <c r="E151" s="16"/>
      <c r="F151" s="170"/>
      <c r="G151" s="166"/>
      <c r="H151" s="6"/>
      <c r="I151" s="7"/>
      <c r="K151" s="7"/>
      <c r="L151" s="7"/>
      <c r="M151" s="7"/>
    </row>
    <row r="152" spans="1:13" s="8" customFormat="1" ht="27.95" customHeight="1" x14ac:dyDescent="0.25">
      <c r="A152" s="14"/>
      <c r="B152" s="225" t="s">
        <v>176</v>
      </c>
      <c r="C152" s="16"/>
      <c r="D152" s="226" t="s">
        <v>680</v>
      </c>
      <c r="E152" s="16"/>
      <c r="F152" s="170"/>
      <c r="G152" s="166"/>
      <c r="H152" s="6"/>
      <c r="I152" s="7"/>
      <c r="K152" s="7"/>
      <c r="L152" s="7"/>
      <c r="M152" s="7"/>
    </row>
    <row r="153" spans="1:13" s="8" customFormat="1" ht="27.95" customHeight="1" x14ac:dyDescent="0.25">
      <c r="A153" s="14"/>
      <c r="B153" s="225" t="s">
        <v>177</v>
      </c>
      <c r="C153" s="16"/>
      <c r="D153" s="226" t="s">
        <v>681</v>
      </c>
      <c r="E153" s="16"/>
      <c r="F153" s="170"/>
      <c r="G153" s="166"/>
      <c r="H153" s="6"/>
      <c r="I153" s="7"/>
      <c r="K153" s="7"/>
      <c r="L153" s="7"/>
      <c r="M153" s="7"/>
    </row>
    <row r="154" spans="1:13" s="8" customFormat="1" ht="9.9499999999999993" customHeight="1" x14ac:dyDescent="0.25">
      <c r="A154" s="14"/>
      <c r="B154" s="85"/>
      <c r="C154" s="16"/>
      <c r="D154" s="194"/>
      <c r="E154" s="16"/>
      <c r="F154" s="22"/>
      <c r="G154" s="166"/>
      <c r="H154" s="6"/>
      <c r="I154" s="7"/>
      <c r="K154" s="7"/>
      <c r="L154" s="7"/>
      <c r="M154" s="7"/>
    </row>
    <row r="155" spans="1:13" s="8" customFormat="1" ht="27.95" customHeight="1" x14ac:dyDescent="0.25">
      <c r="A155" s="14"/>
      <c r="B155" s="224" t="s">
        <v>178</v>
      </c>
      <c r="C155" s="191"/>
      <c r="D155" s="191" t="s">
        <v>568</v>
      </c>
      <c r="E155" s="16"/>
      <c r="F155" s="170" t="str">
        <f>IFERROR(ROUND(AVERAGE(F157:F159),0),"")</f>
        <v/>
      </c>
      <c r="G155" s="166"/>
      <c r="H155" s="6"/>
      <c r="I155" s="201" t="str">
        <f>F155</f>
        <v/>
      </c>
      <c r="K155" s="7"/>
      <c r="L155" s="7"/>
      <c r="M155" s="7"/>
    </row>
    <row r="156" spans="1:13" s="8" customFormat="1" ht="9.9499999999999993" customHeight="1" x14ac:dyDescent="0.25">
      <c r="A156" s="14"/>
      <c r="B156" s="224"/>
      <c r="C156" s="191"/>
      <c r="D156" s="194"/>
      <c r="E156" s="16"/>
      <c r="F156" s="22"/>
      <c r="G156" s="166"/>
      <c r="H156" s="6"/>
      <c r="I156" s="7"/>
      <c r="K156" s="7"/>
      <c r="L156" s="7"/>
      <c r="M156" s="7"/>
    </row>
    <row r="157" spans="1:13" s="8" customFormat="1" ht="27.95" customHeight="1" x14ac:dyDescent="0.25">
      <c r="A157" s="14"/>
      <c r="B157" s="225" t="s">
        <v>179</v>
      </c>
      <c r="C157" s="16"/>
      <c r="D157" s="226" t="s">
        <v>682</v>
      </c>
      <c r="E157" s="16"/>
      <c r="F157" s="170"/>
      <c r="G157" s="166"/>
      <c r="H157" s="6"/>
      <c r="I157" s="7"/>
      <c r="K157" s="7"/>
      <c r="L157" s="7"/>
      <c r="M157" s="7"/>
    </row>
    <row r="158" spans="1:13" s="8" customFormat="1" ht="27.95" customHeight="1" x14ac:dyDescent="0.25">
      <c r="A158" s="14"/>
      <c r="B158" s="225" t="s">
        <v>180</v>
      </c>
      <c r="C158" s="16"/>
      <c r="D158" s="226" t="s">
        <v>683</v>
      </c>
      <c r="E158" s="16"/>
      <c r="F158" s="170"/>
      <c r="G158" s="166"/>
      <c r="H158" s="6"/>
      <c r="I158" s="7"/>
      <c r="K158" s="7"/>
      <c r="L158" s="7"/>
      <c r="M158" s="7"/>
    </row>
    <row r="159" spans="1:13" s="8" customFormat="1" ht="27.95" customHeight="1" x14ac:dyDescent="0.25">
      <c r="A159" s="14"/>
      <c r="B159" s="225" t="s">
        <v>181</v>
      </c>
      <c r="C159" s="16"/>
      <c r="D159" s="226" t="s">
        <v>684</v>
      </c>
      <c r="E159" s="16"/>
      <c r="F159" s="170"/>
      <c r="G159" s="166"/>
      <c r="H159" s="6"/>
      <c r="I159" s="7"/>
      <c r="K159" s="7"/>
      <c r="L159" s="7"/>
      <c r="M159" s="7"/>
    </row>
    <row r="160" spans="1:13" s="8" customFormat="1" ht="9.9499999999999993" customHeight="1" x14ac:dyDescent="0.25">
      <c r="A160" s="14"/>
      <c r="B160" s="85"/>
      <c r="C160" s="16"/>
      <c r="D160" s="194"/>
      <c r="E160" s="16"/>
      <c r="F160" s="22"/>
      <c r="G160" s="166"/>
      <c r="H160" s="6"/>
      <c r="I160" s="7"/>
      <c r="K160" s="7"/>
      <c r="L160" s="7"/>
      <c r="M160" s="7"/>
    </row>
    <row r="161" spans="1:13" s="8" customFormat="1" ht="27.95" customHeight="1" x14ac:dyDescent="0.25">
      <c r="A161" s="14"/>
      <c r="B161" s="224" t="s">
        <v>184</v>
      </c>
      <c r="C161" s="191"/>
      <c r="D161" s="191" t="s">
        <v>574</v>
      </c>
      <c r="E161" s="16"/>
      <c r="F161" s="170" t="str">
        <f>IFERROR(ROUND(AVERAGE(F163:F166),0),"")</f>
        <v/>
      </c>
      <c r="G161" s="166"/>
      <c r="H161" s="6"/>
      <c r="I161" s="201" t="str">
        <f>F161</f>
        <v/>
      </c>
      <c r="K161" s="7"/>
      <c r="L161" s="7"/>
      <c r="M161" s="7"/>
    </row>
    <row r="162" spans="1:13" s="8" customFormat="1" ht="9.9499999999999993" customHeight="1" x14ac:dyDescent="0.25">
      <c r="A162" s="14"/>
      <c r="B162" s="224"/>
      <c r="C162" s="191"/>
      <c r="D162" s="194"/>
      <c r="E162" s="16"/>
      <c r="F162" s="22"/>
      <c r="G162" s="166"/>
      <c r="H162" s="6"/>
      <c r="I162" s="7"/>
      <c r="K162" s="7"/>
      <c r="L162" s="7"/>
      <c r="M162" s="7"/>
    </row>
    <row r="163" spans="1:13" s="8" customFormat="1" ht="27.95" customHeight="1" x14ac:dyDescent="0.25">
      <c r="A163" s="14"/>
      <c r="B163" s="225" t="s">
        <v>185</v>
      </c>
      <c r="C163" s="16"/>
      <c r="D163" s="226" t="s">
        <v>685</v>
      </c>
      <c r="E163" s="16"/>
      <c r="F163" s="170"/>
      <c r="G163" s="166"/>
      <c r="H163" s="6"/>
      <c r="I163" s="7"/>
      <c r="K163" s="7"/>
      <c r="L163" s="7"/>
      <c r="M163" s="7"/>
    </row>
    <row r="164" spans="1:13" s="8" customFormat="1" ht="27.95" customHeight="1" x14ac:dyDescent="0.25">
      <c r="A164" s="14"/>
      <c r="B164" s="225" t="s">
        <v>186</v>
      </c>
      <c r="C164" s="16"/>
      <c r="D164" s="226" t="s">
        <v>686</v>
      </c>
      <c r="E164" s="16"/>
      <c r="F164" s="170"/>
      <c r="G164" s="166"/>
      <c r="H164" s="6"/>
      <c r="I164" s="7"/>
      <c r="K164" s="7"/>
      <c r="L164" s="7"/>
      <c r="M164" s="7"/>
    </row>
    <row r="165" spans="1:13" s="8" customFormat="1" ht="27.95" customHeight="1" x14ac:dyDescent="0.25">
      <c r="A165" s="14"/>
      <c r="B165" s="225" t="s">
        <v>187</v>
      </c>
      <c r="C165" s="16"/>
      <c r="D165" s="226" t="s">
        <v>577</v>
      </c>
      <c r="E165" s="16"/>
      <c r="F165" s="170"/>
      <c r="G165" s="166"/>
      <c r="H165" s="6"/>
      <c r="I165" s="7"/>
      <c r="K165" s="7"/>
      <c r="L165" s="7"/>
      <c r="M165" s="7"/>
    </row>
    <row r="166" spans="1:13" s="8" customFormat="1" ht="27.95" customHeight="1" x14ac:dyDescent="0.25">
      <c r="A166" s="14"/>
      <c r="B166" s="225" t="s">
        <v>188</v>
      </c>
      <c r="C166" s="16"/>
      <c r="D166" s="226" t="s">
        <v>687</v>
      </c>
      <c r="E166" s="16"/>
      <c r="F166" s="170"/>
      <c r="G166" s="166"/>
      <c r="H166" s="6"/>
      <c r="I166" s="7"/>
      <c r="K166" s="7"/>
      <c r="L166" s="7"/>
      <c r="M166" s="7"/>
    </row>
    <row r="167" spans="1:13" s="8" customFormat="1" ht="9.9499999999999993" customHeight="1" x14ac:dyDescent="0.25">
      <c r="A167" s="14"/>
      <c r="B167" s="85"/>
      <c r="C167" s="16"/>
      <c r="D167" s="194"/>
      <c r="E167" s="16"/>
      <c r="F167" s="22"/>
      <c r="G167" s="166"/>
      <c r="H167" s="6"/>
      <c r="I167" s="7"/>
      <c r="K167" s="7"/>
      <c r="L167" s="7"/>
      <c r="M167" s="7"/>
    </row>
    <row r="168" spans="1:13" s="8" customFormat="1" ht="27.95" customHeight="1" x14ac:dyDescent="0.25">
      <c r="A168" s="14"/>
      <c r="B168" s="224" t="s">
        <v>189</v>
      </c>
      <c r="C168" s="191"/>
      <c r="D168" s="191" t="s">
        <v>579</v>
      </c>
      <c r="E168" s="16"/>
      <c r="F168" s="170" t="str">
        <f>IFERROR(ROUND(AVERAGE(F170:F171),0),"")</f>
        <v/>
      </c>
      <c r="G168" s="166"/>
      <c r="H168" s="6"/>
      <c r="I168" s="201" t="str">
        <f>F168</f>
        <v/>
      </c>
      <c r="K168" s="7"/>
      <c r="L168" s="7"/>
      <c r="M168" s="7"/>
    </row>
    <row r="169" spans="1:13" s="8" customFormat="1" ht="9.9499999999999993" customHeight="1" x14ac:dyDescent="0.25">
      <c r="A169" s="14"/>
      <c r="B169" s="224"/>
      <c r="C169" s="191"/>
      <c r="D169" s="194"/>
      <c r="E169" s="16"/>
      <c r="F169" s="22"/>
      <c r="G169" s="166"/>
      <c r="H169" s="6"/>
      <c r="I169" s="7"/>
      <c r="K169" s="7"/>
      <c r="L169" s="7"/>
      <c r="M169" s="7"/>
    </row>
    <row r="170" spans="1:13" s="8" customFormat="1" ht="27.95" customHeight="1" x14ac:dyDescent="0.25">
      <c r="A170" s="14"/>
      <c r="B170" s="225" t="s">
        <v>190</v>
      </c>
      <c r="C170" s="16"/>
      <c r="D170" s="226" t="s">
        <v>688</v>
      </c>
      <c r="E170" s="16"/>
      <c r="F170" s="170"/>
      <c r="G170" s="166"/>
      <c r="H170" s="6"/>
      <c r="I170" s="7"/>
      <c r="K170" s="7"/>
      <c r="L170" s="7"/>
      <c r="M170" s="7"/>
    </row>
    <row r="171" spans="1:13" s="8" customFormat="1" ht="27.95" customHeight="1" x14ac:dyDescent="0.25">
      <c r="A171" s="14"/>
      <c r="B171" s="225" t="s">
        <v>191</v>
      </c>
      <c r="C171" s="16"/>
      <c r="D171" s="226" t="s">
        <v>689</v>
      </c>
      <c r="E171" s="16"/>
      <c r="F171" s="170"/>
      <c r="G171" s="166"/>
      <c r="H171" s="6"/>
      <c r="I171" s="7"/>
      <c r="K171" s="7"/>
      <c r="L171" s="7"/>
      <c r="M171" s="7"/>
    </row>
    <row r="172" spans="1:13" s="8" customFormat="1" ht="9.9499999999999993" customHeight="1" x14ac:dyDescent="0.25">
      <c r="A172" s="14"/>
      <c r="B172" s="85"/>
      <c r="C172" s="16"/>
      <c r="D172" s="194"/>
      <c r="E172" s="16"/>
      <c r="F172" s="22"/>
      <c r="G172" s="166"/>
      <c r="H172" s="6"/>
      <c r="I172" s="7"/>
      <c r="K172" s="7"/>
      <c r="L172" s="7"/>
      <c r="M172" s="7"/>
    </row>
    <row r="173" spans="1:13" s="8" customFormat="1" ht="27.95" customHeight="1" x14ac:dyDescent="0.25">
      <c r="A173" s="14"/>
      <c r="B173" s="224" t="s">
        <v>195</v>
      </c>
      <c r="C173" s="191"/>
      <c r="D173" s="191" t="s">
        <v>585</v>
      </c>
      <c r="E173" s="16"/>
      <c r="F173" s="170" t="str">
        <f>IFERROR(ROUND(AVERAGE(F175:F179),0),"")</f>
        <v/>
      </c>
      <c r="G173" s="166"/>
      <c r="H173" s="6"/>
      <c r="I173" s="201" t="str">
        <f>F173</f>
        <v/>
      </c>
      <c r="K173" s="7"/>
      <c r="L173" s="7"/>
      <c r="M173" s="7"/>
    </row>
    <row r="174" spans="1:13" s="8" customFormat="1" ht="9.9499999999999993" customHeight="1" x14ac:dyDescent="0.25">
      <c r="A174" s="14"/>
      <c r="B174" s="224"/>
      <c r="C174" s="191"/>
      <c r="D174" s="194"/>
      <c r="E174" s="16"/>
      <c r="F174" s="22"/>
      <c r="G174" s="166"/>
      <c r="H174" s="6"/>
      <c r="I174" s="7"/>
      <c r="K174" s="7"/>
      <c r="L174" s="7"/>
      <c r="M174" s="7"/>
    </row>
    <row r="175" spans="1:13" s="8" customFormat="1" ht="27.95" customHeight="1" x14ac:dyDescent="0.25">
      <c r="A175" s="14"/>
      <c r="B175" s="225" t="s">
        <v>196</v>
      </c>
      <c r="C175" s="16"/>
      <c r="D175" s="226" t="s">
        <v>690</v>
      </c>
      <c r="E175" s="16"/>
      <c r="F175" s="170"/>
      <c r="G175" s="166"/>
      <c r="H175" s="6"/>
      <c r="I175" s="7"/>
      <c r="K175" s="7"/>
      <c r="L175" s="7"/>
      <c r="M175" s="7"/>
    </row>
    <row r="176" spans="1:13" s="8" customFormat="1" ht="27.95" customHeight="1" x14ac:dyDescent="0.25">
      <c r="A176" s="14"/>
      <c r="B176" s="225" t="s">
        <v>197</v>
      </c>
      <c r="C176" s="16"/>
      <c r="D176" s="226" t="s">
        <v>691</v>
      </c>
      <c r="E176" s="16"/>
      <c r="F176" s="170"/>
      <c r="G176" s="166"/>
      <c r="H176" s="6"/>
      <c r="I176" s="7"/>
      <c r="K176" s="7"/>
      <c r="L176" s="7"/>
      <c r="M176" s="7"/>
    </row>
    <row r="177" spans="1:13" s="8" customFormat="1" ht="27.95" customHeight="1" x14ac:dyDescent="0.25">
      <c r="A177" s="14"/>
      <c r="B177" s="225" t="s">
        <v>198</v>
      </c>
      <c r="C177" s="16"/>
      <c r="D177" s="226" t="s">
        <v>692</v>
      </c>
      <c r="E177" s="16"/>
      <c r="F177" s="170"/>
      <c r="G177" s="166"/>
      <c r="H177" s="6"/>
      <c r="I177" s="7"/>
      <c r="K177" s="7"/>
      <c r="L177" s="7"/>
      <c r="M177" s="7"/>
    </row>
    <row r="178" spans="1:13" s="8" customFormat="1" ht="27.95" customHeight="1" x14ac:dyDescent="0.25">
      <c r="A178" s="14"/>
      <c r="B178" s="225" t="s">
        <v>199</v>
      </c>
      <c r="C178" s="16"/>
      <c r="D178" s="226" t="s">
        <v>693</v>
      </c>
      <c r="E178" s="16"/>
      <c r="F178" s="170"/>
      <c r="G178" s="166"/>
      <c r="H178" s="6"/>
      <c r="I178" s="7"/>
      <c r="K178" s="7"/>
      <c r="L178" s="7"/>
      <c r="M178" s="7"/>
    </row>
    <row r="179" spans="1:13" s="8" customFormat="1" ht="27.95" customHeight="1" x14ac:dyDescent="0.25">
      <c r="A179" s="14"/>
      <c r="B179" s="225" t="s">
        <v>200</v>
      </c>
      <c r="C179" s="16"/>
      <c r="D179" s="226" t="s">
        <v>694</v>
      </c>
      <c r="E179" s="16"/>
      <c r="F179" s="170"/>
      <c r="G179" s="166"/>
      <c r="H179" s="6"/>
      <c r="I179" s="7"/>
      <c r="K179" s="7"/>
      <c r="L179" s="7"/>
      <c r="M179" s="7"/>
    </row>
    <row r="180" spans="1:13" s="8" customFormat="1" ht="9.9499999999999993" customHeight="1" x14ac:dyDescent="0.25">
      <c r="A180" s="14"/>
      <c r="B180" s="85"/>
      <c r="C180" s="16"/>
      <c r="D180" s="194"/>
      <c r="E180" s="16"/>
      <c r="F180" s="22"/>
      <c r="G180" s="166"/>
      <c r="H180" s="6"/>
      <c r="I180" s="7"/>
      <c r="K180" s="7"/>
      <c r="L180" s="7"/>
      <c r="M180" s="7"/>
    </row>
    <row r="181" spans="1:13" s="8" customFormat="1" ht="27.95" customHeight="1" x14ac:dyDescent="0.25">
      <c r="A181" s="14"/>
      <c r="B181" s="224" t="s">
        <v>201</v>
      </c>
      <c r="C181" s="191"/>
      <c r="D181" s="191" t="s">
        <v>591</v>
      </c>
      <c r="E181" s="16"/>
      <c r="F181" s="170" t="str">
        <f>IFERROR(ROUND(AVERAGE(F183:F187),0),"")</f>
        <v/>
      </c>
      <c r="G181" s="166"/>
      <c r="H181" s="6"/>
      <c r="I181" s="201" t="str">
        <f>F181</f>
        <v/>
      </c>
      <c r="K181" s="7"/>
      <c r="L181" s="7"/>
      <c r="M181" s="7"/>
    </row>
    <row r="182" spans="1:13" s="8" customFormat="1" ht="9.9499999999999993" customHeight="1" x14ac:dyDescent="0.25">
      <c r="A182" s="14"/>
      <c r="B182" s="224"/>
      <c r="C182" s="191"/>
      <c r="D182" s="194"/>
      <c r="E182" s="16"/>
      <c r="F182" s="22"/>
      <c r="G182" s="166"/>
      <c r="H182" s="6"/>
      <c r="I182" s="7"/>
      <c r="K182" s="7"/>
      <c r="L182" s="7"/>
      <c r="M182" s="7"/>
    </row>
    <row r="183" spans="1:13" s="8" customFormat="1" ht="27.95" customHeight="1" x14ac:dyDescent="0.25">
      <c r="A183" s="14"/>
      <c r="B183" s="225" t="s">
        <v>202</v>
      </c>
      <c r="C183" s="16"/>
      <c r="D183" s="226" t="s">
        <v>695</v>
      </c>
      <c r="E183" s="16"/>
      <c r="F183" s="170"/>
      <c r="G183" s="166"/>
      <c r="H183" s="6"/>
      <c r="I183" s="7"/>
      <c r="K183" s="7"/>
      <c r="L183" s="7"/>
      <c r="M183" s="7"/>
    </row>
    <row r="184" spans="1:13" s="8" customFormat="1" ht="27.95" customHeight="1" x14ac:dyDescent="0.25">
      <c r="A184" s="14"/>
      <c r="B184" s="225" t="s">
        <v>203</v>
      </c>
      <c r="C184" s="16"/>
      <c r="D184" s="226" t="s">
        <v>696</v>
      </c>
      <c r="E184" s="16"/>
      <c r="F184" s="170"/>
      <c r="G184" s="166"/>
      <c r="H184" s="6"/>
      <c r="I184" s="7"/>
      <c r="K184" s="7"/>
      <c r="L184" s="7"/>
      <c r="M184" s="7"/>
    </row>
    <row r="185" spans="1:13" s="8" customFormat="1" ht="27.95" customHeight="1" x14ac:dyDescent="0.25">
      <c r="A185" s="14"/>
      <c r="B185" s="225" t="s">
        <v>204</v>
      </c>
      <c r="C185" s="16"/>
      <c r="D185" s="226" t="s">
        <v>594</v>
      </c>
      <c r="E185" s="16"/>
      <c r="F185" s="170"/>
      <c r="G185" s="166"/>
      <c r="H185" s="6"/>
      <c r="I185" s="7"/>
      <c r="K185" s="7"/>
      <c r="L185" s="7"/>
      <c r="M185" s="7"/>
    </row>
    <row r="186" spans="1:13" s="8" customFormat="1" ht="27.95" customHeight="1" x14ac:dyDescent="0.25">
      <c r="A186" s="14"/>
      <c r="B186" s="225" t="s">
        <v>205</v>
      </c>
      <c r="C186" s="16"/>
      <c r="D186" s="226" t="s">
        <v>595</v>
      </c>
      <c r="E186" s="16"/>
      <c r="F186" s="170"/>
      <c r="G186" s="166"/>
      <c r="H186" s="6"/>
      <c r="I186" s="7"/>
      <c r="K186" s="7"/>
      <c r="L186" s="7"/>
      <c r="M186" s="7"/>
    </row>
    <row r="187" spans="1:13" s="8" customFormat="1" ht="27.95" customHeight="1" x14ac:dyDescent="0.25">
      <c r="A187" s="14"/>
      <c r="B187" s="225" t="s">
        <v>206</v>
      </c>
      <c r="C187" s="16"/>
      <c r="D187" s="226" t="s">
        <v>596</v>
      </c>
      <c r="E187" s="16"/>
      <c r="F187" s="170"/>
      <c r="G187" s="166"/>
      <c r="H187" s="6"/>
      <c r="I187" s="7"/>
      <c r="K187" s="7"/>
      <c r="L187" s="7"/>
      <c r="M187" s="7"/>
    </row>
    <row r="188" spans="1:13" s="8" customFormat="1" ht="9.9499999999999993" customHeight="1" x14ac:dyDescent="0.25">
      <c r="A188" s="14"/>
      <c r="B188" s="85"/>
      <c r="C188" s="16"/>
      <c r="D188" s="194"/>
      <c r="E188" s="16"/>
      <c r="F188" s="22"/>
      <c r="G188" s="166"/>
      <c r="H188" s="6"/>
      <c r="I188" s="7"/>
      <c r="K188" s="7"/>
      <c r="L188" s="7"/>
      <c r="M188" s="7"/>
    </row>
    <row r="189" spans="1:13" s="8" customFormat="1" ht="27.95" customHeight="1" x14ac:dyDescent="0.25">
      <c r="A189" s="14"/>
      <c r="B189" s="224" t="s">
        <v>207</v>
      </c>
      <c r="C189" s="191"/>
      <c r="D189" s="191" t="s">
        <v>697</v>
      </c>
      <c r="E189" s="16"/>
      <c r="F189" s="170" t="str">
        <f>IFERROR(ROUND(AVERAGE(F191:F193),0),"")</f>
        <v/>
      </c>
      <c r="G189" s="166"/>
      <c r="H189" s="6"/>
      <c r="I189" s="201" t="str">
        <f>F189</f>
        <v/>
      </c>
      <c r="K189" s="7"/>
      <c r="L189" s="7"/>
      <c r="M189" s="7"/>
    </row>
    <row r="190" spans="1:13" s="8" customFormat="1" ht="9.9499999999999993" customHeight="1" x14ac:dyDescent="0.25">
      <c r="A190" s="14"/>
      <c r="B190" s="224"/>
      <c r="C190" s="191"/>
      <c r="D190" s="194"/>
      <c r="E190" s="16"/>
      <c r="F190" s="22"/>
      <c r="G190" s="166"/>
      <c r="H190" s="6"/>
      <c r="I190" s="7"/>
      <c r="K190" s="7"/>
      <c r="L190" s="7"/>
      <c r="M190" s="7"/>
    </row>
    <row r="191" spans="1:13" s="8" customFormat="1" ht="27.95" customHeight="1" x14ac:dyDescent="0.25">
      <c r="A191" s="14"/>
      <c r="B191" s="225" t="s">
        <v>208</v>
      </c>
      <c r="C191" s="16"/>
      <c r="D191" s="226" t="s">
        <v>698</v>
      </c>
      <c r="E191" s="16"/>
      <c r="F191" s="170"/>
      <c r="G191" s="166"/>
      <c r="H191" s="6"/>
      <c r="I191" s="7"/>
      <c r="K191" s="7"/>
      <c r="L191" s="7"/>
      <c r="M191" s="7"/>
    </row>
    <row r="192" spans="1:13" s="8" customFormat="1" ht="27.95" customHeight="1" x14ac:dyDescent="0.25">
      <c r="A192" s="14"/>
      <c r="B192" s="225" t="s">
        <v>209</v>
      </c>
      <c r="C192" s="16"/>
      <c r="D192" s="226" t="s">
        <v>699</v>
      </c>
      <c r="E192" s="16"/>
      <c r="F192" s="170"/>
      <c r="G192" s="166"/>
      <c r="H192" s="6"/>
      <c r="I192" s="7"/>
      <c r="K192" s="7"/>
      <c r="L192" s="7"/>
      <c r="M192" s="7"/>
    </row>
    <row r="193" spans="1:13" s="8" customFormat="1" ht="27.95" customHeight="1" x14ac:dyDescent="0.25">
      <c r="A193" s="14"/>
      <c r="B193" s="225" t="s">
        <v>210</v>
      </c>
      <c r="C193" s="16"/>
      <c r="D193" s="226" t="s">
        <v>700</v>
      </c>
      <c r="E193" s="16"/>
      <c r="F193" s="170"/>
      <c r="G193" s="166"/>
      <c r="H193" s="6"/>
      <c r="I193" s="7"/>
      <c r="K193" s="7"/>
      <c r="L193" s="7"/>
      <c r="M193" s="7"/>
    </row>
    <row r="194" spans="1:13" s="8" customFormat="1" ht="9.9499999999999993" customHeight="1" x14ac:dyDescent="0.25">
      <c r="A194" s="14"/>
      <c r="B194" s="85"/>
      <c r="C194" s="16"/>
      <c r="D194" s="194"/>
      <c r="E194" s="16"/>
      <c r="F194" s="22"/>
      <c r="G194" s="166"/>
      <c r="H194" s="6"/>
      <c r="I194" s="7"/>
      <c r="K194" s="7"/>
      <c r="L194" s="7"/>
      <c r="M194" s="7"/>
    </row>
    <row r="195" spans="1:13" s="8" customFormat="1" ht="27.95" customHeight="1" x14ac:dyDescent="0.25">
      <c r="A195" s="14"/>
      <c r="B195" s="224" t="s">
        <v>212</v>
      </c>
      <c r="C195" s="191"/>
      <c r="D195" s="191" t="s">
        <v>602</v>
      </c>
      <c r="E195" s="16"/>
      <c r="F195" s="170" t="str">
        <f>IFERROR(ROUND(AVERAGE(F197:F201),0),"")</f>
        <v/>
      </c>
      <c r="G195" s="166"/>
      <c r="H195" s="6"/>
      <c r="I195" s="201" t="str">
        <f>F195</f>
        <v/>
      </c>
      <c r="K195" s="7"/>
      <c r="L195" s="7"/>
      <c r="M195" s="7"/>
    </row>
    <row r="196" spans="1:13" s="8" customFormat="1" ht="9.9499999999999993" customHeight="1" x14ac:dyDescent="0.25">
      <c r="A196" s="14"/>
      <c r="B196" s="224"/>
      <c r="C196" s="191"/>
      <c r="D196" s="194"/>
      <c r="E196" s="16"/>
      <c r="F196" s="22"/>
      <c r="G196" s="166"/>
      <c r="H196" s="6"/>
      <c r="I196" s="7"/>
      <c r="K196" s="7"/>
      <c r="L196" s="7"/>
      <c r="M196" s="7"/>
    </row>
    <row r="197" spans="1:13" s="8" customFormat="1" ht="27.95" customHeight="1" x14ac:dyDescent="0.25">
      <c r="A197" s="14"/>
      <c r="B197" s="225" t="s">
        <v>213</v>
      </c>
      <c r="C197" s="16"/>
      <c r="D197" s="226" t="s">
        <v>701</v>
      </c>
      <c r="E197" s="16"/>
      <c r="F197" s="170"/>
      <c r="G197" s="166"/>
      <c r="H197" s="6"/>
      <c r="I197" s="7"/>
      <c r="K197" s="7"/>
      <c r="L197" s="7"/>
      <c r="M197" s="7"/>
    </row>
    <row r="198" spans="1:13" s="8" customFormat="1" ht="27.95" customHeight="1" x14ac:dyDescent="0.25">
      <c r="A198" s="14"/>
      <c r="B198" s="225" t="s">
        <v>216</v>
      </c>
      <c r="C198" s="16"/>
      <c r="D198" s="226" t="s">
        <v>702</v>
      </c>
      <c r="E198" s="16"/>
      <c r="F198" s="170"/>
      <c r="G198" s="166"/>
      <c r="H198" s="6"/>
      <c r="I198" s="7"/>
      <c r="K198" s="7"/>
      <c r="L198" s="7"/>
      <c r="M198" s="7"/>
    </row>
    <row r="199" spans="1:13" s="8" customFormat="1" ht="27.95" customHeight="1" x14ac:dyDescent="0.25">
      <c r="A199" s="14"/>
      <c r="B199" s="225" t="s">
        <v>217</v>
      </c>
      <c r="C199" s="16"/>
      <c r="D199" s="226" t="s">
        <v>703</v>
      </c>
      <c r="E199" s="16"/>
      <c r="F199" s="170"/>
      <c r="G199" s="166"/>
      <c r="H199" s="6"/>
      <c r="I199" s="7"/>
      <c r="K199" s="7"/>
      <c r="L199" s="7"/>
      <c r="M199" s="7"/>
    </row>
    <row r="200" spans="1:13" s="8" customFormat="1" ht="27.95" customHeight="1" x14ac:dyDescent="0.25">
      <c r="A200" s="14"/>
      <c r="B200" s="225" t="s">
        <v>218</v>
      </c>
      <c r="C200" s="16"/>
      <c r="D200" s="226" t="s">
        <v>704</v>
      </c>
      <c r="E200" s="16"/>
      <c r="F200" s="170"/>
      <c r="G200" s="166"/>
      <c r="H200" s="6"/>
      <c r="I200" s="7"/>
      <c r="K200" s="7"/>
      <c r="L200" s="7"/>
      <c r="M200" s="7"/>
    </row>
    <row r="201" spans="1:13" s="8" customFormat="1" ht="27.95" customHeight="1" x14ac:dyDescent="0.25">
      <c r="A201" s="14"/>
      <c r="B201" s="225" t="s">
        <v>219</v>
      </c>
      <c r="C201" s="16"/>
      <c r="D201" s="226" t="s">
        <v>705</v>
      </c>
      <c r="E201" s="16"/>
      <c r="F201" s="170"/>
      <c r="G201" s="166"/>
      <c r="H201" s="6"/>
      <c r="I201" s="7"/>
      <c r="K201" s="7"/>
      <c r="L201" s="7"/>
      <c r="M201" s="7"/>
    </row>
    <row r="202" spans="1:13" s="8" customFormat="1" ht="9.9499999999999993" customHeight="1" x14ac:dyDescent="0.25">
      <c r="A202" s="14"/>
      <c r="B202" s="85"/>
      <c r="C202" s="16"/>
      <c r="D202" s="194"/>
      <c r="E202" s="16"/>
      <c r="F202" s="22"/>
      <c r="G202" s="166"/>
      <c r="H202" s="6"/>
      <c r="I202" s="7"/>
      <c r="K202" s="7"/>
      <c r="L202" s="7"/>
      <c r="M202" s="7"/>
    </row>
    <row r="203" spans="1:13" s="8" customFormat="1" ht="27.95" customHeight="1" x14ac:dyDescent="0.25">
      <c r="A203" s="14"/>
      <c r="B203" s="224" t="s">
        <v>225</v>
      </c>
      <c r="C203" s="191"/>
      <c r="D203" s="191" t="s">
        <v>609</v>
      </c>
      <c r="E203" s="16"/>
      <c r="F203" s="170" t="str">
        <f>IFERROR(ROUND(AVERAGE(F205:F209),0),"")</f>
        <v/>
      </c>
      <c r="G203" s="166"/>
      <c r="H203" s="6"/>
      <c r="I203" s="201" t="str">
        <f>F203</f>
        <v/>
      </c>
      <c r="K203" s="7"/>
      <c r="L203" s="7"/>
      <c r="M203" s="7"/>
    </row>
    <row r="204" spans="1:13" s="8" customFormat="1" ht="9.9499999999999993" customHeight="1" x14ac:dyDescent="0.25">
      <c r="A204" s="14"/>
      <c r="B204" s="224"/>
      <c r="C204" s="191"/>
      <c r="D204" s="194"/>
      <c r="E204" s="16"/>
      <c r="F204" s="22"/>
      <c r="G204" s="166"/>
      <c r="H204" s="6"/>
      <c r="I204" s="7"/>
      <c r="K204" s="7"/>
      <c r="L204" s="7"/>
      <c r="M204" s="7"/>
    </row>
    <row r="205" spans="1:13" s="8" customFormat="1" ht="27.95" customHeight="1" x14ac:dyDescent="0.25">
      <c r="A205" s="14"/>
      <c r="B205" s="225" t="s">
        <v>214</v>
      </c>
      <c r="C205" s="16"/>
      <c r="D205" s="226" t="s">
        <v>706</v>
      </c>
      <c r="E205" s="16"/>
      <c r="F205" s="170"/>
      <c r="G205" s="166"/>
      <c r="H205" s="6"/>
      <c r="I205" s="7"/>
      <c r="K205" s="7"/>
      <c r="L205" s="7"/>
      <c r="M205" s="7"/>
    </row>
    <row r="206" spans="1:13" s="8" customFormat="1" ht="27.95" customHeight="1" x14ac:dyDescent="0.25">
      <c r="A206" s="14"/>
      <c r="B206" s="225" t="s">
        <v>221</v>
      </c>
      <c r="C206" s="16"/>
      <c r="D206" s="226" t="s">
        <v>611</v>
      </c>
      <c r="E206" s="16"/>
      <c r="F206" s="170"/>
      <c r="G206" s="166"/>
      <c r="H206" s="6"/>
      <c r="I206" s="7"/>
      <c r="K206" s="7"/>
      <c r="L206" s="7"/>
      <c r="M206" s="7"/>
    </row>
    <row r="207" spans="1:13" s="8" customFormat="1" ht="27.95" customHeight="1" x14ac:dyDescent="0.25">
      <c r="A207" s="14"/>
      <c r="B207" s="225" t="s">
        <v>222</v>
      </c>
      <c r="C207" s="16"/>
      <c r="D207" s="226" t="s">
        <v>707</v>
      </c>
      <c r="E207" s="16"/>
      <c r="F207" s="170"/>
      <c r="G207" s="166"/>
      <c r="H207" s="6"/>
      <c r="I207" s="7"/>
      <c r="K207" s="7"/>
      <c r="L207" s="7"/>
      <c r="M207" s="7"/>
    </row>
    <row r="208" spans="1:13" s="8" customFormat="1" ht="27.95" customHeight="1" x14ac:dyDescent="0.25">
      <c r="A208" s="14"/>
      <c r="B208" s="225" t="s">
        <v>223</v>
      </c>
      <c r="C208" s="16"/>
      <c r="D208" s="226" t="s">
        <v>708</v>
      </c>
      <c r="E208" s="16"/>
      <c r="F208" s="170"/>
      <c r="G208" s="166"/>
      <c r="H208" s="6"/>
      <c r="I208" s="7"/>
      <c r="K208" s="7"/>
      <c r="L208" s="7"/>
      <c r="M208" s="7"/>
    </row>
    <row r="209" spans="1:13" s="8" customFormat="1" ht="27.95" customHeight="1" x14ac:dyDescent="0.25">
      <c r="A209" s="14"/>
      <c r="B209" s="225" t="s">
        <v>224</v>
      </c>
      <c r="C209" s="16"/>
      <c r="D209" s="226" t="s">
        <v>614</v>
      </c>
      <c r="E209" s="16"/>
      <c r="F209" s="170"/>
      <c r="G209" s="166"/>
      <c r="H209" s="6"/>
      <c r="I209" s="7"/>
      <c r="K209" s="7"/>
      <c r="L209" s="7"/>
      <c r="M209" s="7"/>
    </row>
    <row r="210" spans="1:13" s="8" customFormat="1" ht="9.9499999999999993" customHeight="1" x14ac:dyDescent="0.25">
      <c r="A210" s="14"/>
      <c r="B210" s="85"/>
      <c r="C210" s="16"/>
      <c r="D210" s="194"/>
      <c r="E210" s="16"/>
      <c r="F210" s="22"/>
      <c r="G210" s="166"/>
      <c r="H210" s="6"/>
      <c r="I210" s="7"/>
      <c r="K210" s="7"/>
      <c r="L210" s="7"/>
      <c r="M210" s="7"/>
    </row>
    <row r="211" spans="1:13" s="8" customFormat="1" ht="27.95" customHeight="1" x14ac:dyDescent="0.25">
      <c r="A211" s="14"/>
      <c r="B211" s="224" t="s">
        <v>226</v>
      </c>
      <c r="C211" s="191"/>
      <c r="D211" s="191" t="s">
        <v>615</v>
      </c>
      <c r="E211" s="16"/>
      <c r="F211" s="170" t="str">
        <f>IFERROR(ROUND(AVERAGE(F213:F217),0),"")</f>
        <v/>
      </c>
      <c r="G211" s="166"/>
      <c r="H211" s="6"/>
      <c r="I211" s="201" t="str">
        <f>F211</f>
        <v/>
      </c>
      <c r="K211" s="7"/>
      <c r="L211" s="7"/>
      <c r="M211" s="7"/>
    </row>
    <row r="212" spans="1:13" s="8" customFormat="1" ht="9.9499999999999993" customHeight="1" x14ac:dyDescent="0.25">
      <c r="A212" s="14"/>
      <c r="B212" s="224"/>
      <c r="C212" s="191"/>
      <c r="D212" s="194"/>
      <c r="E212" s="16"/>
      <c r="F212" s="22"/>
      <c r="G212" s="166"/>
      <c r="H212" s="6"/>
      <c r="I212" s="7"/>
      <c r="K212" s="7"/>
      <c r="L212" s="7"/>
      <c r="M212" s="7"/>
    </row>
    <row r="213" spans="1:13" s="8" customFormat="1" ht="27.95" customHeight="1" x14ac:dyDescent="0.25">
      <c r="A213" s="14"/>
      <c r="B213" s="225" t="s">
        <v>215</v>
      </c>
      <c r="C213" s="16"/>
      <c r="D213" s="226" t="s">
        <v>709</v>
      </c>
      <c r="E213" s="16"/>
      <c r="F213" s="170"/>
      <c r="G213" s="166"/>
      <c r="H213" s="6"/>
      <c r="I213" s="7"/>
      <c r="K213" s="7"/>
      <c r="L213" s="7"/>
      <c r="M213" s="7"/>
    </row>
    <row r="214" spans="1:13" s="8" customFormat="1" ht="27.95" customHeight="1" x14ac:dyDescent="0.25">
      <c r="A214" s="14"/>
      <c r="B214" s="225" t="s">
        <v>229</v>
      </c>
      <c r="C214" s="16"/>
      <c r="D214" s="226" t="s">
        <v>710</v>
      </c>
      <c r="E214" s="16"/>
      <c r="F214" s="170"/>
      <c r="G214" s="166"/>
      <c r="H214" s="6"/>
      <c r="I214" s="7"/>
      <c r="K214" s="7"/>
      <c r="L214" s="7"/>
      <c r="M214" s="7"/>
    </row>
    <row r="215" spans="1:13" s="8" customFormat="1" ht="27.95" customHeight="1" x14ac:dyDescent="0.25">
      <c r="A215" s="14"/>
      <c r="B215" s="225" t="s">
        <v>230</v>
      </c>
      <c r="C215" s="16"/>
      <c r="D215" s="226" t="s">
        <v>617</v>
      </c>
      <c r="E215" s="16"/>
      <c r="F215" s="170"/>
      <c r="G215" s="166"/>
      <c r="H215" s="6"/>
      <c r="I215" s="7"/>
      <c r="K215" s="7"/>
      <c r="L215" s="7"/>
      <c r="M215" s="7"/>
    </row>
    <row r="216" spans="1:13" s="8" customFormat="1" ht="27.95" customHeight="1" x14ac:dyDescent="0.25">
      <c r="A216" s="14"/>
      <c r="B216" s="225" t="s">
        <v>231</v>
      </c>
      <c r="C216" s="16"/>
      <c r="D216" s="226" t="s">
        <v>711</v>
      </c>
      <c r="E216" s="16"/>
      <c r="F216" s="170"/>
      <c r="G216" s="166"/>
      <c r="H216" s="6"/>
      <c r="I216" s="7"/>
      <c r="K216" s="7"/>
      <c r="L216" s="7"/>
      <c r="M216" s="7"/>
    </row>
    <row r="217" spans="1:13" s="8" customFormat="1" ht="27.95" customHeight="1" x14ac:dyDescent="0.25">
      <c r="A217" s="14"/>
      <c r="B217" s="225" t="s">
        <v>232</v>
      </c>
      <c r="C217" s="16"/>
      <c r="D217" s="226" t="s">
        <v>712</v>
      </c>
      <c r="E217" s="16"/>
      <c r="F217" s="170"/>
      <c r="G217" s="166"/>
      <c r="H217" s="6"/>
      <c r="I217" s="7"/>
      <c r="K217" s="7"/>
      <c r="L217" s="7"/>
      <c r="M217" s="7"/>
    </row>
    <row r="218" spans="1:13" s="8" customFormat="1" ht="9.9499999999999993" customHeight="1" x14ac:dyDescent="0.25">
      <c r="A218" s="14"/>
      <c r="B218" s="85"/>
      <c r="C218" s="16"/>
      <c r="D218" s="194"/>
      <c r="E218" s="16"/>
      <c r="F218" s="22"/>
      <c r="G218" s="166"/>
      <c r="H218" s="6"/>
      <c r="I218" s="7"/>
      <c r="K218" s="7"/>
      <c r="L218" s="7"/>
      <c r="M218" s="7"/>
    </row>
    <row r="219" spans="1:13" s="8" customFormat="1" ht="27.95" customHeight="1" x14ac:dyDescent="0.25">
      <c r="A219" s="14"/>
      <c r="B219" s="224" t="s">
        <v>227</v>
      </c>
      <c r="C219" s="191"/>
      <c r="D219" s="191" t="s">
        <v>621</v>
      </c>
      <c r="E219" s="16"/>
      <c r="F219" s="170" t="str">
        <f>IFERROR(ROUND(AVERAGE(F221:F224),0),"")</f>
        <v/>
      </c>
      <c r="G219" s="166"/>
      <c r="H219" s="6"/>
      <c r="I219" s="201" t="str">
        <f>F219</f>
        <v/>
      </c>
      <c r="K219" s="7"/>
      <c r="L219" s="7"/>
      <c r="M219" s="7"/>
    </row>
    <row r="220" spans="1:13" s="8" customFormat="1" ht="9.9499999999999993" customHeight="1" x14ac:dyDescent="0.25">
      <c r="A220" s="14"/>
      <c r="B220" s="224"/>
      <c r="C220" s="191"/>
      <c r="D220" s="194"/>
      <c r="E220" s="16"/>
      <c r="F220" s="22"/>
      <c r="G220" s="166"/>
      <c r="H220" s="6"/>
      <c r="I220" s="7"/>
      <c r="K220" s="7"/>
      <c r="L220" s="7"/>
      <c r="M220" s="7"/>
    </row>
    <row r="221" spans="1:13" s="8" customFormat="1" ht="27.95" customHeight="1" x14ac:dyDescent="0.25">
      <c r="A221" s="14"/>
      <c r="B221" s="225" t="s">
        <v>228</v>
      </c>
      <c r="C221" s="16"/>
      <c r="D221" s="226" t="s">
        <v>713</v>
      </c>
      <c r="E221" s="16"/>
      <c r="F221" s="170"/>
      <c r="G221" s="166"/>
      <c r="H221" s="6"/>
      <c r="I221" s="7"/>
      <c r="K221" s="7"/>
      <c r="L221" s="7"/>
      <c r="M221" s="7"/>
    </row>
    <row r="222" spans="1:13" s="8" customFormat="1" ht="27.95" customHeight="1" x14ac:dyDescent="0.25">
      <c r="A222" s="14"/>
      <c r="B222" s="225" t="s">
        <v>233</v>
      </c>
      <c r="C222" s="16"/>
      <c r="D222" s="226" t="s">
        <v>623</v>
      </c>
      <c r="E222" s="16"/>
      <c r="F222" s="170"/>
      <c r="G222" s="166"/>
      <c r="H222" s="6"/>
      <c r="I222" s="7"/>
      <c r="K222" s="7"/>
      <c r="L222" s="7"/>
      <c r="M222" s="7"/>
    </row>
    <row r="223" spans="1:13" s="8" customFormat="1" ht="27.95" customHeight="1" x14ac:dyDescent="0.25">
      <c r="A223" s="14"/>
      <c r="B223" s="225" t="s">
        <v>234</v>
      </c>
      <c r="C223" s="16"/>
      <c r="D223" s="226" t="s">
        <v>624</v>
      </c>
      <c r="E223" s="16"/>
      <c r="F223" s="170"/>
      <c r="G223" s="166"/>
      <c r="H223" s="6"/>
      <c r="I223" s="7"/>
      <c r="K223" s="7"/>
      <c r="L223" s="7"/>
      <c r="M223" s="7"/>
    </row>
    <row r="224" spans="1:13" s="8" customFormat="1" ht="27.95" customHeight="1" x14ac:dyDescent="0.25">
      <c r="A224" s="14"/>
      <c r="B224" s="225" t="s">
        <v>235</v>
      </c>
      <c r="C224" s="16"/>
      <c r="D224" s="226" t="s">
        <v>714</v>
      </c>
      <c r="E224" s="16"/>
      <c r="F224" s="170"/>
      <c r="G224" s="166"/>
      <c r="H224" s="6"/>
      <c r="I224" s="7"/>
      <c r="K224" s="7"/>
      <c r="L224" s="7"/>
      <c r="M224" s="7"/>
    </row>
    <row r="225" spans="1:13" s="8" customFormat="1" ht="9.9499999999999993" customHeight="1" x14ac:dyDescent="0.25">
      <c r="A225" s="14"/>
      <c r="B225" s="85"/>
      <c r="C225" s="16"/>
      <c r="D225" s="194"/>
      <c r="E225" s="16"/>
      <c r="F225" s="22"/>
      <c r="G225" s="166"/>
      <c r="H225" s="6"/>
      <c r="I225" s="7"/>
      <c r="K225" s="7"/>
      <c r="L225" s="7"/>
      <c r="M225" s="7"/>
    </row>
    <row r="226" spans="1:13" s="8" customFormat="1" ht="27.95" customHeight="1" x14ac:dyDescent="0.25">
      <c r="A226" s="14"/>
      <c r="B226" s="224" t="s">
        <v>241</v>
      </c>
      <c r="C226" s="191"/>
      <c r="D226" s="191" t="s">
        <v>715</v>
      </c>
      <c r="E226" s="16"/>
      <c r="F226" s="170" t="str">
        <f>IFERROR(ROUND(AVERAGE(F228:F231),0),"")</f>
        <v/>
      </c>
      <c r="G226" s="166"/>
      <c r="H226" s="6"/>
      <c r="I226" s="201" t="str">
        <f>F226</f>
        <v/>
      </c>
      <c r="K226" s="7"/>
      <c r="L226" s="7"/>
      <c r="M226" s="7"/>
    </row>
    <row r="227" spans="1:13" s="8" customFormat="1" ht="9.9499999999999993" customHeight="1" x14ac:dyDescent="0.25">
      <c r="A227" s="14"/>
      <c r="B227" s="85"/>
      <c r="C227" s="16"/>
      <c r="D227" s="194"/>
      <c r="E227" s="16"/>
      <c r="F227" s="22"/>
      <c r="G227" s="166"/>
      <c r="H227" s="6"/>
      <c r="I227" s="7"/>
      <c r="K227" s="7"/>
      <c r="L227" s="7"/>
      <c r="M227" s="7"/>
    </row>
    <row r="228" spans="1:13" s="8" customFormat="1" ht="27.95" customHeight="1" x14ac:dyDescent="0.25">
      <c r="A228" s="14"/>
      <c r="B228" s="225" t="s">
        <v>242</v>
      </c>
      <c r="C228" s="16"/>
      <c r="D228" s="226" t="s">
        <v>716</v>
      </c>
      <c r="E228" s="16"/>
      <c r="F228" s="170"/>
      <c r="G228" s="166"/>
      <c r="H228" s="6"/>
      <c r="I228" s="7"/>
      <c r="K228" s="7"/>
      <c r="L228" s="7"/>
      <c r="M228" s="7"/>
    </row>
    <row r="229" spans="1:13" s="8" customFormat="1" ht="27.95" customHeight="1" x14ac:dyDescent="0.25">
      <c r="A229" s="14"/>
      <c r="B229" s="225" t="s">
        <v>243</v>
      </c>
      <c r="C229" s="16"/>
      <c r="D229" s="226" t="s">
        <v>717</v>
      </c>
      <c r="E229" s="16"/>
      <c r="F229" s="170"/>
      <c r="G229" s="166"/>
      <c r="H229" s="6"/>
      <c r="I229" s="7"/>
      <c r="K229" s="7"/>
      <c r="L229" s="7"/>
      <c r="M229" s="7"/>
    </row>
    <row r="230" spans="1:13" s="8" customFormat="1" ht="27.95" customHeight="1" x14ac:dyDescent="0.25">
      <c r="A230" s="14"/>
      <c r="B230" s="225" t="s">
        <v>244</v>
      </c>
      <c r="C230" s="16"/>
      <c r="D230" s="226" t="s">
        <v>718</v>
      </c>
      <c r="E230" s="16"/>
      <c r="F230" s="170"/>
      <c r="G230" s="166"/>
      <c r="H230" s="6"/>
      <c r="I230" s="7"/>
      <c r="K230" s="7"/>
      <c r="L230" s="7"/>
      <c r="M230" s="7"/>
    </row>
    <row r="231" spans="1:13" s="8" customFormat="1" ht="27.95" customHeight="1" x14ac:dyDescent="0.25">
      <c r="A231" s="14"/>
      <c r="B231" s="225" t="s">
        <v>245</v>
      </c>
      <c r="C231" s="16"/>
      <c r="D231" s="226" t="s">
        <v>719</v>
      </c>
      <c r="E231" s="16"/>
      <c r="F231" s="170"/>
      <c r="G231" s="166"/>
      <c r="H231" s="6"/>
      <c r="I231" s="7"/>
      <c r="K231" s="7"/>
      <c r="L231" s="7"/>
      <c r="M231" s="7"/>
    </row>
    <row r="232" spans="1:13" s="8" customFormat="1" ht="9.9499999999999993" customHeight="1" x14ac:dyDescent="0.25">
      <c r="A232" s="14"/>
      <c r="B232" s="85"/>
      <c r="C232" s="16"/>
      <c r="D232" s="194"/>
      <c r="E232" s="16"/>
      <c r="F232" s="22"/>
      <c r="G232" s="166"/>
      <c r="H232" s="6"/>
      <c r="I232" s="7"/>
      <c r="K232" s="7"/>
      <c r="L232" s="7"/>
      <c r="M232" s="7"/>
    </row>
    <row r="233" spans="1:13" s="8" customFormat="1" ht="27.95" customHeight="1" x14ac:dyDescent="0.25">
      <c r="A233" s="14"/>
      <c r="B233" s="85"/>
      <c r="C233" s="16"/>
      <c r="D233" s="197" t="s">
        <v>1203</v>
      </c>
      <c r="E233" s="16"/>
      <c r="F233" s="231">
        <f>I233</f>
        <v>0</v>
      </c>
      <c r="G233" s="166"/>
      <c r="H233" s="6"/>
      <c r="I233" s="201">
        <f>COUNTIF(I$9:I$226,3)</f>
        <v>0</v>
      </c>
      <c r="K233" s="7"/>
      <c r="L233" s="7"/>
      <c r="M233" s="7"/>
    </row>
    <row r="234" spans="1:13" s="8" customFormat="1" ht="27.95" customHeight="1" x14ac:dyDescent="0.25">
      <c r="A234" s="14"/>
      <c r="B234" s="85"/>
      <c r="C234" s="16"/>
      <c r="D234" s="197" t="s">
        <v>1204</v>
      </c>
      <c r="E234" s="16"/>
      <c r="F234" s="189">
        <f>I234</f>
        <v>0</v>
      </c>
      <c r="G234" s="166"/>
      <c r="H234" s="6"/>
      <c r="I234" s="201">
        <f>COUNTIF(I$9:I$226,2)</f>
        <v>0</v>
      </c>
      <c r="K234" s="7"/>
      <c r="L234" s="7"/>
      <c r="M234" s="7"/>
    </row>
    <row r="235" spans="1:13" s="8" customFormat="1" ht="27.95" customHeight="1" x14ac:dyDescent="0.25">
      <c r="A235" s="14"/>
      <c r="B235" s="85"/>
      <c r="C235" s="16"/>
      <c r="D235" s="197" t="s">
        <v>1205</v>
      </c>
      <c r="E235" s="16"/>
      <c r="F235" s="159">
        <f>I235</f>
        <v>0</v>
      </c>
      <c r="G235" s="166"/>
      <c r="H235" s="6"/>
      <c r="I235" s="201">
        <f>COUNTIF(I$9:I$226,1)</f>
        <v>0</v>
      </c>
      <c r="K235" s="7"/>
      <c r="L235" s="7"/>
      <c r="M235" s="7"/>
    </row>
    <row r="236" spans="1:13" s="8" customFormat="1" ht="27.95" customHeight="1" x14ac:dyDescent="0.25">
      <c r="A236" s="14"/>
      <c r="B236" s="85"/>
      <c r="C236" s="16"/>
      <c r="D236" s="197" t="s">
        <v>1206</v>
      </c>
      <c r="E236" s="16"/>
      <c r="F236" s="188">
        <f>I236</f>
        <v>0</v>
      </c>
      <c r="G236" s="166"/>
      <c r="H236" s="6"/>
      <c r="I236" s="201">
        <f>COUNTIF(I$9:I$226,0)</f>
        <v>0</v>
      </c>
      <c r="K236" s="7"/>
      <c r="L236" s="7"/>
      <c r="M236" s="7"/>
    </row>
    <row r="237" spans="1:13" s="8" customFormat="1" ht="9.9499999999999993" customHeight="1" x14ac:dyDescent="0.25">
      <c r="A237" s="19"/>
      <c r="B237" s="46"/>
      <c r="C237" s="20"/>
      <c r="D237" s="198"/>
      <c r="E237" s="20"/>
      <c r="F237" s="199"/>
      <c r="G237" s="178"/>
      <c r="H237" s="6"/>
      <c r="I237" s="7"/>
      <c r="K237" s="7"/>
      <c r="L237" s="7"/>
      <c r="M237" s="7"/>
    </row>
  </sheetData>
  <sheetProtection algorithmName="SHA-512" hashValue="3+m1kXE9P+GbiJhlxrmJdtL3cjsd7PbaTiy/oJQShBkGVsDN9VasHlE+y1YvgLR0U4n8t8adp9eiF/aat6S0Ww==" saltValue="E8Ncfmj6kkqX34/rfukMdw==" spinCount="100000" sheet="1" objects="1" scenarios="1"/>
  <mergeCells count="2">
    <mergeCell ref="B4:F4"/>
    <mergeCell ref="D6:F6"/>
  </mergeCells>
  <conditionalFormatting sqref="F225 F227">
    <cfRule type="cellIs" dxfId="181" priority="156" operator="equal">
      <formula>3</formula>
    </cfRule>
    <cfRule type="cellIs" dxfId="180" priority="157" operator="equal">
      <formula>2</formula>
    </cfRule>
    <cfRule type="cellIs" dxfId="179" priority="158" operator="equal">
      <formula>1</formula>
    </cfRule>
  </conditionalFormatting>
  <conditionalFormatting sqref="F11:F15">
    <cfRule type="cellIs" dxfId="178" priority="152" operator="equal">
      <formula>1</formula>
    </cfRule>
    <cfRule type="cellIs" dxfId="177" priority="153" operator="equal">
      <formula>3</formula>
    </cfRule>
    <cfRule type="cellIs" dxfId="176" priority="154" operator="equal">
      <formula>2</formula>
    </cfRule>
    <cfRule type="cellIs" dxfId="175" priority="155" operator="equal">
      <formula>0</formula>
    </cfRule>
  </conditionalFormatting>
  <conditionalFormatting sqref="F9">
    <cfRule type="cellIs" dxfId="174" priority="147" operator="equal">
      <formula>1</formula>
    </cfRule>
    <cfRule type="cellIs" dxfId="173" priority="148" operator="equal">
      <formula>3</formula>
    </cfRule>
    <cfRule type="cellIs" dxfId="172" priority="149" operator="equal">
      <formula>2</formula>
    </cfRule>
    <cfRule type="cellIs" dxfId="171" priority="150" operator="equal">
      <formula>0</formula>
    </cfRule>
  </conditionalFormatting>
  <conditionalFormatting sqref="F228:F231 F221:F224 F213:F217 F205:F209 F197:F201 F191:F193 F183:F187 F175:F179 F170:F171 F163:F166 F157:F159 F150:F153 F142:F146 F131:F138 F122:F126 F114:F118 F106:F110 F99:F102 F91:F95 F83:F87 F75:F79 F67:F71 F59:F63 F51:F55 F44:F46 F38:F40 F29:F34 F19:F25">
    <cfRule type="cellIs" dxfId="170" priority="142" operator="equal">
      <formula>1</formula>
    </cfRule>
    <cfRule type="cellIs" dxfId="169" priority="143" operator="equal">
      <formula>3</formula>
    </cfRule>
    <cfRule type="cellIs" dxfId="168" priority="144" operator="equal">
      <formula>2</formula>
    </cfRule>
    <cfRule type="cellIs" dxfId="167" priority="145" operator="equal">
      <formula>0</formula>
    </cfRule>
  </conditionalFormatting>
  <conditionalFormatting sqref="F49">
    <cfRule type="cellIs" dxfId="166" priority="137" operator="equal">
      <formula>1</formula>
    </cfRule>
    <cfRule type="cellIs" dxfId="165" priority="138" operator="equal">
      <formula>3</formula>
    </cfRule>
    <cfRule type="cellIs" dxfId="164" priority="139" operator="equal">
      <formula>2</formula>
    </cfRule>
    <cfRule type="cellIs" dxfId="163" priority="140" operator="equal">
      <formula>0</formula>
    </cfRule>
  </conditionalFormatting>
  <conditionalFormatting sqref="F57">
    <cfRule type="cellIs" dxfId="162" priority="132" operator="equal">
      <formula>1</formula>
    </cfRule>
    <cfRule type="cellIs" dxfId="161" priority="133" operator="equal">
      <formula>3</formula>
    </cfRule>
    <cfRule type="cellIs" dxfId="160" priority="134" operator="equal">
      <formula>2</formula>
    </cfRule>
    <cfRule type="cellIs" dxfId="159" priority="135" operator="equal">
      <formula>0</formula>
    </cfRule>
  </conditionalFormatting>
  <conditionalFormatting sqref="F65">
    <cfRule type="cellIs" dxfId="158" priority="127" operator="equal">
      <formula>1</formula>
    </cfRule>
    <cfRule type="cellIs" dxfId="157" priority="128" operator="equal">
      <formula>3</formula>
    </cfRule>
    <cfRule type="cellIs" dxfId="156" priority="129" operator="equal">
      <formula>2</formula>
    </cfRule>
    <cfRule type="cellIs" dxfId="155" priority="130" operator="equal">
      <formula>0</formula>
    </cfRule>
  </conditionalFormatting>
  <conditionalFormatting sqref="F73">
    <cfRule type="cellIs" dxfId="154" priority="122" operator="equal">
      <formula>1</formula>
    </cfRule>
    <cfRule type="cellIs" dxfId="153" priority="123" operator="equal">
      <formula>3</formula>
    </cfRule>
    <cfRule type="cellIs" dxfId="152" priority="124" operator="equal">
      <formula>2</formula>
    </cfRule>
    <cfRule type="cellIs" dxfId="151" priority="125" operator="equal">
      <formula>0</formula>
    </cfRule>
  </conditionalFormatting>
  <conditionalFormatting sqref="F81">
    <cfRule type="cellIs" dxfId="150" priority="117" operator="equal">
      <formula>1</formula>
    </cfRule>
    <cfRule type="cellIs" dxfId="149" priority="118" operator="equal">
      <formula>3</formula>
    </cfRule>
    <cfRule type="cellIs" dxfId="148" priority="119" operator="equal">
      <formula>2</formula>
    </cfRule>
    <cfRule type="cellIs" dxfId="147" priority="120" operator="equal">
      <formula>0</formula>
    </cfRule>
  </conditionalFormatting>
  <conditionalFormatting sqref="F89">
    <cfRule type="cellIs" dxfId="146" priority="112" operator="equal">
      <formula>1</formula>
    </cfRule>
    <cfRule type="cellIs" dxfId="145" priority="113" operator="equal">
      <formula>3</formula>
    </cfRule>
    <cfRule type="cellIs" dxfId="144" priority="114" operator="equal">
      <formula>2</formula>
    </cfRule>
    <cfRule type="cellIs" dxfId="143" priority="115" operator="equal">
      <formula>0</formula>
    </cfRule>
  </conditionalFormatting>
  <conditionalFormatting sqref="F97">
    <cfRule type="cellIs" dxfId="142" priority="107" operator="equal">
      <formula>1</formula>
    </cfRule>
    <cfRule type="cellIs" dxfId="141" priority="108" operator="equal">
      <formula>3</formula>
    </cfRule>
    <cfRule type="cellIs" dxfId="140" priority="109" operator="equal">
      <formula>2</formula>
    </cfRule>
    <cfRule type="cellIs" dxfId="139" priority="110" operator="equal">
      <formula>0</formula>
    </cfRule>
  </conditionalFormatting>
  <conditionalFormatting sqref="F17">
    <cfRule type="cellIs" dxfId="138" priority="102" operator="equal">
      <formula>1</formula>
    </cfRule>
    <cfRule type="cellIs" dxfId="137" priority="103" operator="equal">
      <formula>3</formula>
    </cfRule>
    <cfRule type="cellIs" dxfId="136" priority="104" operator="equal">
      <formula>2</formula>
    </cfRule>
    <cfRule type="cellIs" dxfId="135" priority="105" operator="equal">
      <formula>0</formula>
    </cfRule>
  </conditionalFormatting>
  <conditionalFormatting sqref="F27">
    <cfRule type="cellIs" dxfId="134" priority="97" operator="equal">
      <formula>1</formula>
    </cfRule>
    <cfRule type="cellIs" dxfId="133" priority="98" operator="equal">
      <formula>3</formula>
    </cfRule>
    <cfRule type="cellIs" dxfId="132" priority="99" operator="equal">
      <formula>2</formula>
    </cfRule>
    <cfRule type="cellIs" dxfId="131" priority="100" operator="equal">
      <formula>0</formula>
    </cfRule>
  </conditionalFormatting>
  <conditionalFormatting sqref="F36">
    <cfRule type="cellIs" dxfId="130" priority="92" operator="equal">
      <formula>1</formula>
    </cfRule>
    <cfRule type="cellIs" dxfId="129" priority="93" operator="equal">
      <formula>3</formula>
    </cfRule>
    <cfRule type="cellIs" dxfId="128" priority="94" operator="equal">
      <formula>2</formula>
    </cfRule>
    <cfRule type="cellIs" dxfId="127" priority="95" operator="equal">
      <formula>0</formula>
    </cfRule>
  </conditionalFormatting>
  <conditionalFormatting sqref="F42">
    <cfRule type="cellIs" dxfId="126" priority="87" operator="equal">
      <formula>1</formula>
    </cfRule>
    <cfRule type="cellIs" dxfId="125" priority="88" operator="equal">
      <formula>3</formula>
    </cfRule>
    <cfRule type="cellIs" dxfId="124" priority="89" operator="equal">
      <formula>2</formula>
    </cfRule>
    <cfRule type="cellIs" dxfId="123" priority="90" operator="equal">
      <formula>0</formula>
    </cfRule>
  </conditionalFormatting>
  <conditionalFormatting sqref="F104">
    <cfRule type="cellIs" dxfId="122" priority="82" operator="equal">
      <formula>1</formula>
    </cfRule>
    <cfRule type="cellIs" dxfId="121" priority="83" operator="equal">
      <formula>3</formula>
    </cfRule>
    <cfRule type="cellIs" dxfId="120" priority="84" operator="equal">
      <formula>2</formula>
    </cfRule>
    <cfRule type="cellIs" dxfId="119" priority="85" operator="equal">
      <formula>0</formula>
    </cfRule>
  </conditionalFormatting>
  <conditionalFormatting sqref="F112">
    <cfRule type="cellIs" dxfId="118" priority="77" operator="equal">
      <formula>1</formula>
    </cfRule>
    <cfRule type="cellIs" dxfId="117" priority="78" operator="equal">
      <formula>3</formula>
    </cfRule>
    <cfRule type="cellIs" dxfId="116" priority="79" operator="equal">
      <formula>2</formula>
    </cfRule>
    <cfRule type="cellIs" dxfId="115" priority="80" operator="equal">
      <formula>0</formula>
    </cfRule>
  </conditionalFormatting>
  <conditionalFormatting sqref="F120">
    <cfRule type="cellIs" dxfId="114" priority="72" operator="equal">
      <formula>1</formula>
    </cfRule>
    <cfRule type="cellIs" dxfId="113" priority="73" operator="equal">
      <formula>3</formula>
    </cfRule>
    <cfRule type="cellIs" dxfId="112" priority="74" operator="equal">
      <formula>2</formula>
    </cfRule>
    <cfRule type="cellIs" dxfId="111" priority="75" operator="equal">
      <formula>0</formula>
    </cfRule>
  </conditionalFormatting>
  <conditionalFormatting sqref="F129">
    <cfRule type="cellIs" dxfId="110" priority="67" operator="equal">
      <formula>1</formula>
    </cfRule>
    <cfRule type="cellIs" dxfId="109" priority="68" operator="equal">
      <formula>3</formula>
    </cfRule>
    <cfRule type="cellIs" dxfId="108" priority="69" operator="equal">
      <formula>2</formula>
    </cfRule>
    <cfRule type="cellIs" dxfId="107" priority="70" operator="equal">
      <formula>0</formula>
    </cfRule>
  </conditionalFormatting>
  <conditionalFormatting sqref="F140">
    <cfRule type="cellIs" dxfId="106" priority="62" operator="equal">
      <formula>1</formula>
    </cfRule>
    <cfRule type="cellIs" dxfId="105" priority="63" operator="equal">
      <formula>3</formula>
    </cfRule>
    <cfRule type="cellIs" dxfId="104" priority="64" operator="equal">
      <formula>2</formula>
    </cfRule>
    <cfRule type="cellIs" dxfId="103" priority="65" operator="equal">
      <formula>0</formula>
    </cfRule>
  </conditionalFormatting>
  <conditionalFormatting sqref="F148">
    <cfRule type="cellIs" dxfId="102" priority="57" operator="equal">
      <formula>1</formula>
    </cfRule>
    <cfRule type="cellIs" dxfId="101" priority="58" operator="equal">
      <formula>3</formula>
    </cfRule>
    <cfRule type="cellIs" dxfId="100" priority="59" operator="equal">
      <formula>2</formula>
    </cfRule>
    <cfRule type="cellIs" dxfId="99" priority="60" operator="equal">
      <formula>0</formula>
    </cfRule>
  </conditionalFormatting>
  <conditionalFormatting sqref="F155">
    <cfRule type="cellIs" dxfId="98" priority="52" operator="equal">
      <formula>1</formula>
    </cfRule>
    <cfRule type="cellIs" dxfId="97" priority="53" operator="equal">
      <formula>3</formula>
    </cfRule>
    <cfRule type="cellIs" dxfId="96" priority="54" operator="equal">
      <formula>2</formula>
    </cfRule>
    <cfRule type="cellIs" dxfId="95" priority="55" operator="equal">
      <formula>0</formula>
    </cfRule>
  </conditionalFormatting>
  <conditionalFormatting sqref="F161">
    <cfRule type="cellIs" dxfId="94" priority="47" operator="equal">
      <formula>1</formula>
    </cfRule>
    <cfRule type="cellIs" dxfId="93" priority="48" operator="equal">
      <formula>3</formula>
    </cfRule>
    <cfRule type="cellIs" dxfId="92" priority="49" operator="equal">
      <formula>2</formula>
    </cfRule>
    <cfRule type="cellIs" dxfId="91" priority="50" operator="equal">
      <formula>0</formula>
    </cfRule>
  </conditionalFormatting>
  <conditionalFormatting sqref="F168">
    <cfRule type="cellIs" dxfId="90" priority="42" operator="equal">
      <formula>1</formula>
    </cfRule>
    <cfRule type="cellIs" dxfId="89" priority="43" operator="equal">
      <formula>3</formula>
    </cfRule>
    <cfRule type="cellIs" dxfId="88" priority="44" operator="equal">
      <formula>2</formula>
    </cfRule>
    <cfRule type="cellIs" dxfId="87" priority="45" operator="equal">
      <formula>0</formula>
    </cfRule>
  </conditionalFormatting>
  <conditionalFormatting sqref="F173">
    <cfRule type="cellIs" dxfId="86" priority="37" operator="equal">
      <formula>1</formula>
    </cfRule>
    <cfRule type="cellIs" dxfId="85" priority="38" operator="equal">
      <formula>3</formula>
    </cfRule>
    <cfRule type="cellIs" dxfId="84" priority="39" operator="equal">
      <formula>2</formula>
    </cfRule>
    <cfRule type="cellIs" dxfId="83" priority="40" operator="equal">
      <formula>0</formula>
    </cfRule>
  </conditionalFormatting>
  <conditionalFormatting sqref="F181">
    <cfRule type="cellIs" dxfId="82" priority="32" operator="equal">
      <formula>1</formula>
    </cfRule>
    <cfRule type="cellIs" dxfId="81" priority="33" operator="equal">
      <formula>3</formula>
    </cfRule>
    <cfRule type="cellIs" dxfId="80" priority="34" operator="equal">
      <formula>2</formula>
    </cfRule>
    <cfRule type="cellIs" dxfId="79" priority="35" operator="equal">
      <formula>0</formula>
    </cfRule>
  </conditionalFormatting>
  <conditionalFormatting sqref="F189">
    <cfRule type="cellIs" dxfId="78" priority="27" operator="equal">
      <formula>1</formula>
    </cfRule>
    <cfRule type="cellIs" dxfId="77" priority="28" operator="equal">
      <formula>3</formula>
    </cfRule>
    <cfRule type="cellIs" dxfId="76" priority="29" operator="equal">
      <formula>2</formula>
    </cfRule>
    <cfRule type="cellIs" dxfId="75" priority="30" operator="equal">
      <formula>0</formula>
    </cfRule>
  </conditionalFormatting>
  <conditionalFormatting sqref="F195">
    <cfRule type="cellIs" dxfId="74" priority="22" operator="equal">
      <formula>1</formula>
    </cfRule>
    <cfRule type="cellIs" dxfId="73" priority="23" operator="equal">
      <formula>3</formula>
    </cfRule>
    <cfRule type="cellIs" dxfId="72" priority="24" operator="equal">
      <formula>2</formula>
    </cfRule>
    <cfRule type="cellIs" dxfId="71" priority="25" operator="equal">
      <formula>0</formula>
    </cfRule>
  </conditionalFormatting>
  <conditionalFormatting sqref="F203">
    <cfRule type="cellIs" dxfId="70" priority="17" operator="equal">
      <formula>1</formula>
    </cfRule>
    <cfRule type="cellIs" dxfId="69" priority="18" operator="equal">
      <formula>3</formula>
    </cfRule>
    <cfRule type="cellIs" dxfId="68" priority="19" operator="equal">
      <formula>2</formula>
    </cfRule>
    <cfRule type="cellIs" dxfId="67" priority="20" operator="equal">
      <formula>0</formula>
    </cfRule>
  </conditionalFormatting>
  <conditionalFormatting sqref="F211">
    <cfRule type="cellIs" dxfId="66" priority="12" operator="equal">
      <formula>1</formula>
    </cfRule>
    <cfRule type="cellIs" dxfId="65" priority="13" operator="equal">
      <formula>3</formula>
    </cfRule>
    <cfRule type="cellIs" dxfId="64" priority="14" operator="equal">
      <formula>2</formula>
    </cfRule>
    <cfRule type="cellIs" dxfId="63" priority="15" operator="equal">
      <formula>0</formula>
    </cfRule>
  </conditionalFormatting>
  <conditionalFormatting sqref="F219">
    <cfRule type="cellIs" dxfId="62" priority="7" operator="equal">
      <formula>1</formula>
    </cfRule>
    <cfRule type="cellIs" dxfId="61" priority="8" operator="equal">
      <formula>3</formula>
    </cfRule>
    <cfRule type="cellIs" dxfId="60" priority="9" operator="equal">
      <formula>2</formula>
    </cfRule>
    <cfRule type="cellIs" dxfId="59" priority="10" operator="equal">
      <formula>0</formula>
    </cfRule>
  </conditionalFormatting>
  <conditionalFormatting sqref="F226">
    <cfRule type="cellIs" dxfId="58" priority="2" operator="equal">
      <formula>1</formula>
    </cfRule>
    <cfRule type="cellIs" dxfId="57" priority="3" operator="equal">
      <formula>3</formula>
    </cfRule>
    <cfRule type="cellIs" dxfId="56" priority="4" operator="equal">
      <formula>2</formula>
    </cfRule>
    <cfRule type="cellIs" dxfId="55" priority="5" operator="equal">
      <formula>0</formula>
    </cfRule>
  </conditionalFormatting>
  <dataValidations count="2">
    <dataValidation type="whole" allowBlank="1" showInputMessage="1" showErrorMessage="1" error="Geben Sie 1, 2 oder 3 ein!" sqref="F225 F227" xr:uid="{DCE119E4-0C88-4FF2-AD1D-0CA2BCDD5875}">
      <formula1>1</formula1>
      <formula2>3</formula2>
    </dataValidation>
    <dataValidation type="whole" allowBlank="1" showInputMessage="1" showErrorMessage="1" error="Geben Sie einen Wert von 0 bis 3 ein!" sqref="F11:F15 F19:F25 F29:F34 F38:F40 F44:F46 F51:F55 F59:F63 F67:F71 F75:F79 F83:F87 F91:F95 F99:F102 F106:F110 F114:F118 F122:F126 F131:F138 F142:F146 F150:F153 F157:F159 F163:F166 F170:F171 F175:F179 F183:F187 F191:F193 F197:F201 F205:F209 F213:F217 F221:F224 F228:F231" xr:uid="{7F9C731B-25E2-4A69-B25C-37986678586D}">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recertification
Autoévaluation en management de programme&amp;R&amp;G</oddHeader>
    <oddFooter>&amp;L&amp;"Verdana,Standard"&amp;9© VZPM&amp;C&amp;"Verdana,Standard"&amp;9&amp;F&amp;R&amp;"Verdana,Standard"&amp;9&amp;A Page &amp;P/&amp;N</oddFooter>
  </headerFooter>
  <ignoredErrors>
    <ignoredError sqref="B8 B10:B16 B18:B26 B28:B35 B37:B41 B43:B48 B50:B56 B58:B64 B66:B72 B74:B80 B82:B88 B90:B96 B98:B103 B105:B111 B113:B119 B121:B128 B139 B147 B149:B154 B156 B162:B167 B169:B171 B174:B180 B182 B190:B193 B196:B201 B204:B210 B212 B130:B133 B141 B160 B158:B159 B172 B194 B202 B143 B184:B188 B214:B218" numberStoredAsText="1"/>
    <ignoredError sqref="B9 B17 B27 B36 B42 B49 B57 B65 B73 B81 B89 B97 B104 B112 B120 B129 B140 B148 B155 B161 B168 B173 B181 B189 B195 B203 B211 B219" twoDigitTextYear="1" numberStoredAsText="1"/>
    <ignoredError sqref="B226" twoDigitTextYear="1"/>
    <ignoredError sqref="F226 F219 F211 F203 F195 F189 F181 F173 F168 F161 F155 F148 F140 F129 F120 F112 F104 F97 F89 F81 F73 F65 F57 F49 F42 F36 F27 F17 F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1" operator="notContains" id="{C54F88A9-E748-46AB-A32B-8EEAFDC6F7A8}">
            <xm:f>ISERROR(SEARCH("",F11))</xm:f>
            <xm:f>""</xm:f>
            <x14:dxf>
              <fill>
                <patternFill>
                  <bgColor theme="0"/>
                </patternFill>
              </fill>
            </x14:dxf>
          </x14:cfRule>
          <xm:sqref>F11:F15</xm:sqref>
        </x14:conditionalFormatting>
        <x14:conditionalFormatting xmlns:xm="http://schemas.microsoft.com/office/excel/2006/main">
          <x14:cfRule type="notContainsText" priority="146" operator="notContains" id="{E7DA8D2F-7014-4607-A5D7-D462D2B415E7}">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7A470026-E59B-4B88-8B17-D19B99C05CAF}">
            <xm:f>ISERROR(SEARCH("",F19))</xm:f>
            <xm:f>""</xm:f>
            <x14:dxf>
              <fill>
                <patternFill>
                  <bgColor theme="0"/>
                </patternFill>
              </fill>
            </x14:dxf>
          </x14:cfRule>
          <xm:sqref>F228:F231 F221:F224 F213:F217 F205:F209 F197:F201 F191:F193 F183:F187 F175:F179 F170:F171 F163:F166 F157:F159 F150:F153 F142:F146 F131:F138 F122:F126 F114:F118 F106:F110 F99:F102 F91:F95 F83:F87 F75:F79 F67:F71 F59:F63 F51:F55 F44:F46 F38:F40 F29:F34 F19:F25</xm:sqref>
        </x14:conditionalFormatting>
        <x14:conditionalFormatting xmlns:xm="http://schemas.microsoft.com/office/excel/2006/main">
          <x14:cfRule type="notContainsText" priority="136" operator="notContains" id="{9F91F7F0-289F-4658-9813-09587DB827E7}">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31" operator="notContains" id="{CE52347A-3721-471F-A1E1-D831AA989287}">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26" operator="notContains" id="{127B757C-D3B8-459A-9F61-F36581F771E9}">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121" operator="notContains" id="{FDACB131-F12A-4FE5-93A0-3D6434B46D93}">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116" operator="notContains" id="{BD386572-05F7-47B6-9EA9-88D7CD069896}">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111" operator="notContains" id="{BE8C1C51-8924-44A5-B628-BF8542575054}">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106" operator="notContains" id="{02A48CEB-9140-46A5-AAC0-25544B5C5B04}">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101" operator="notContains" id="{4940E9F1-7BFA-49D6-8D36-0B5791FF0859}">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96" operator="notContains" id="{72B7A550-C60A-4987-9520-BE3902F9B31D}">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91" operator="notContains" id="{97C1B911-99DE-4894-8E3F-3A67CC91FEB8}">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86" operator="notContains" id="{272CB9C7-838F-48CB-8C55-9EF9F986335D}">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81" operator="notContains" id="{9258B57A-252E-4533-944D-7BC67E5104D0}">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6" operator="notContains" id="{B2E9608B-AE3D-412F-A63B-5E700FD60357}">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71" operator="notContains" id="{B5AD9652-7A59-4BD1-9055-DE6C90790761}">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6" operator="notContains" id="{FA5121E9-03A5-42E9-9A6A-C97EC7529199}">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61" operator="notContains" id="{A60F33EC-C401-4B96-9B19-284223D33B9E}">
            <xm:f>ISERROR(SEARCH("",F140))</xm:f>
            <xm:f>""</xm:f>
            <x14:dxf>
              <fill>
                <patternFill>
                  <bgColor theme="0" tint="-0.14996795556505021"/>
                </patternFill>
              </fill>
            </x14:dxf>
          </x14:cfRule>
          <xm:sqref>F140</xm:sqref>
        </x14:conditionalFormatting>
        <x14:conditionalFormatting xmlns:xm="http://schemas.microsoft.com/office/excel/2006/main">
          <x14:cfRule type="notContainsText" priority="56" operator="notContains" id="{64CC442A-BFC5-487A-8E34-DB063B0643E8}">
            <xm:f>ISERROR(SEARCH("",F148))</xm:f>
            <xm:f>""</xm:f>
            <x14:dxf>
              <fill>
                <patternFill>
                  <bgColor theme="0" tint="-0.14996795556505021"/>
                </patternFill>
              </fill>
            </x14:dxf>
          </x14:cfRule>
          <xm:sqref>F148</xm:sqref>
        </x14:conditionalFormatting>
        <x14:conditionalFormatting xmlns:xm="http://schemas.microsoft.com/office/excel/2006/main">
          <x14:cfRule type="notContainsText" priority="51" operator="notContains" id="{08688041-EA50-43AB-B7F7-F749ED7508FC}">
            <xm:f>ISERROR(SEARCH("",F155))</xm:f>
            <xm:f>""</xm:f>
            <x14:dxf>
              <fill>
                <patternFill>
                  <bgColor theme="0" tint="-0.14996795556505021"/>
                </patternFill>
              </fill>
            </x14:dxf>
          </x14:cfRule>
          <xm:sqref>F155</xm:sqref>
        </x14:conditionalFormatting>
        <x14:conditionalFormatting xmlns:xm="http://schemas.microsoft.com/office/excel/2006/main">
          <x14:cfRule type="notContainsText" priority="46" operator="notContains" id="{E28F61AF-CEEF-489F-B317-105B2628A506}">
            <xm:f>ISERROR(SEARCH("",F161))</xm:f>
            <xm:f>""</xm:f>
            <x14:dxf>
              <fill>
                <patternFill>
                  <bgColor theme="0" tint="-0.14996795556505021"/>
                </patternFill>
              </fill>
            </x14:dxf>
          </x14:cfRule>
          <xm:sqref>F161</xm:sqref>
        </x14:conditionalFormatting>
        <x14:conditionalFormatting xmlns:xm="http://schemas.microsoft.com/office/excel/2006/main">
          <x14:cfRule type="notContainsText" priority="41" operator="notContains" id="{5F9F2B18-61C6-4D10-94BD-626EB5A74CB4}">
            <xm:f>ISERROR(SEARCH("",F168))</xm:f>
            <xm:f>""</xm:f>
            <x14:dxf>
              <fill>
                <patternFill>
                  <bgColor theme="0" tint="-0.14996795556505021"/>
                </patternFill>
              </fill>
            </x14:dxf>
          </x14:cfRule>
          <xm:sqref>F168</xm:sqref>
        </x14:conditionalFormatting>
        <x14:conditionalFormatting xmlns:xm="http://schemas.microsoft.com/office/excel/2006/main">
          <x14:cfRule type="notContainsText" priority="36" operator="notContains" id="{AC8B5805-AC47-474A-A5AB-8034240C83F1}">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31" operator="notContains" id="{249B4F0E-5668-4AE0-9BCB-E900EB9AC29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6" operator="notContains" id="{787306A2-6A8F-486A-AC90-C1412FACD117}">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21" operator="notContains" id="{CEC3D37D-9ECC-4E14-83A4-419E422DE997}">
            <xm:f>ISERROR(SEARCH("",F195))</xm:f>
            <xm:f>""</xm:f>
            <x14:dxf>
              <fill>
                <patternFill>
                  <bgColor theme="0" tint="-0.14996795556505021"/>
                </patternFill>
              </fill>
            </x14:dxf>
          </x14:cfRule>
          <xm:sqref>F195</xm:sqref>
        </x14:conditionalFormatting>
        <x14:conditionalFormatting xmlns:xm="http://schemas.microsoft.com/office/excel/2006/main">
          <x14:cfRule type="notContainsText" priority="16" operator="notContains" id="{D24E12D7-7780-4E39-B6B9-E3BD8D53A89F}">
            <xm:f>ISERROR(SEARCH("",F203))</xm:f>
            <xm:f>""</xm:f>
            <x14:dxf>
              <fill>
                <patternFill>
                  <bgColor theme="0" tint="-0.14996795556505021"/>
                </patternFill>
              </fill>
            </x14:dxf>
          </x14:cfRule>
          <xm:sqref>F203</xm:sqref>
        </x14:conditionalFormatting>
        <x14:conditionalFormatting xmlns:xm="http://schemas.microsoft.com/office/excel/2006/main">
          <x14:cfRule type="notContainsText" priority="11" operator="notContains" id="{B8BB52C0-3D69-472B-B3A1-8578CF37D07F}">
            <xm:f>ISERROR(SEARCH("",F211))</xm:f>
            <xm:f>""</xm:f>
            <x14:dxf>
              <fill>
                <patternFill>
                  <bgColor theme="0" tint="-0.14996795556505021"/>
                </patternFill>
              </fill>
            </x14:dxf>
          </x14:cfRule>
          <xm:sqref>F211</xm:sqref>
        </x14:conditionalFormatting>
        <x14:conditionalFormatting xmlns:xm="http://schemas.microsoft.com/office/excel/2006/main">
          <x14:cfRule type="notContainsText" priority="6" operator="notContains" id="{0B6FFB39-E436-4F08-82D5-C76260BA0DE6}">
            <xm:f>ISERROR(SEARCH("",F219))</xm:f>
            <xm:f>""</xm:f>
            <x14:dxf>
              <fill>
                <patternFill>
                  <bgColor theme="0" tint="-0.14996795556505021"/>
                </patternFill>
              </fill>
            </x14:dxf>
          </x14:cfRule>
          <xm:sqref>F219</xm:sqref>
        </x14:conditionalFormatting>
        <x14:conditionalFormatting xmlns:xm="http://schemas.microsoft.com/office/excel/2006/main">
          <x14:cfRule type="notContainsText" priority="1" operator="notContains" id="{1D5079C1-62C5-4388-A2FC-3B725D0812A2}">
            <xm:f>ISERROR(SEARCH("",F226))</xm:f>
            <xm:f>""</xm:f>
            <x14:dxf>
              <fill>
                <patternFill>
                  <bgColor theme="0" tint="-0.14996795556505021"/>
                </patternFill>
              </fill>
            </x14:dxf>
          </x14:cfRule>
          <xm:sqref>F226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M212"/>
  <sheetViews>
    <sheetView showGridLines="0" zoomScaleNormal="100" workbookViewId="0">
      <pane ySplit="7" topLeftCell="A8" activePane="bottomLeft" state="frozen"/>
      <selection pane="bottomLeft"/>
    </sheetView>
  </sheetViews>
  <sheetFormatPr baseColWidth="10" defaultColWidth="11.42578125" defaultRowHeight="18" customHeight="1" x14ac:dyDescent="0.25"/>
  <cols>
    <col min="1" max="1" width="1.7109375" style="6" customWidth="1"/>
    <col min="2" max="2" width="10.7109375" style="95" customWidth="1"/>
    <col min="3" max="3" width="1.7109375" style="6" customWidth="1"/>
    <col min="4" max="4" width="118.7109375" style="187" customWidth="1"/>
    <col min="5" max="5" width="1.7109375" style="6" customWidth="1"/>
    <col min="6" max="6" width="8.7109375" style="7" customWidth="1"/>
    <col min="7" max="8" width="1.7109375" style="6" customWidth="1"/>
    <col min="9" max="9" width="8.7109375" style="7" hidden="1" customWidth="1"/>
    <col min="10" max="10" width="11.42578125" style="8" customWidth="1"/>
    <col min="11" max="13" width="11.42578125" style="7"/>
    <col min="14" max="16384" width="11.42578125" style="6"/>
  </cols>
  <sheetData>
    <row r="1" spans="1:9" ht="9.9499999999999993" customHeight="1" x14ac:dyDescent="0.25">
      <c r="A1" s="11"/>
      <c r="B1" s="152"/>
      <c r="C1" s="12"/>
      <c r="D1" s="192"/>
      <c r="E1" s="12"/>
      <c r="F1" s="193"/>
      <c r="G1" s="177"/>
    </row>
    <row r="2" spans="1:9" ht="18" customHeight="1" x14ac:dyDescent="0.25">
      <c r="A2" s="14"/>
      <c r="B2" s="191" t="s">
        <v>798</v>
      </c>
      <c r="C2" s="16"/>
      <c r="D2" s="194"/>
      <c r="E2" s="16"/>
      <c r="F2" s="22"/>
      <c r="G2" s="166"/>
    </row>
    <row r="3" spans="1:9" ht="9.9499999999999993" customHeight="1" x14ac:dyDescent="0.25">
      <c r="A3" s="14"/>
      <c r="B3" s="16"/>
      <c r="C3" s="16"/>
      <c r="D3" s="194"/>
      <c r="E3" s="16"/>
      <c r="F3" s="22"/>
      <c r="G3" s="166"/>
    </row>
    <row r="4" spans="1:9" ht="24" customHeight="1" x14ac:dyDescent="0.25">
      <c r="A4" s="14"/>
      <c r="B4" s="392" t="s">
        <v>1326</v>
      </c>
      <c r="C4" s="392"/>
      <c r="D4" s="392"/>
      <c r="E4" s="392"/>
      <c r="F4" s="392"/>
      <c r="G4" s="166"/>
    </row>
    <row r="5" spans="1:9" ht="9.9499999999999993" customHeight="1" x14ac:dyDescent="0.25">
      <c r="A5" s="14"/>
      <c r="B5" s="16"/>
      <c r="C5" s="16"/>
      <c r="D5" s="194"/>
      <c r="E5" s="16"/>
      <c r="F5" s="22"/>
      <c r="G5" s="166"/>
    </row>
    <row r="6" spans="1:9" ht="30" customHeight="1" x14ac:dyDescent="0.25">
      <c r="A6" s="14"/>
      <c r="B6" s="200" t="s">
        <v>395</v>
      </c>
      <c r="C6" s="16"/>
      <c r="D6" s="393" t="s">
        <v>1202</v>
      </c>
      <c r="E6" s="393"/>
      <c r="F6" s="393"/>
      <c r="G6" s="166"/>
    </row>
    <row r="7" spans="1:9" ht="9.9499999999999993" customHeight="1" x14ac:dyDescent="0.25">
      <c r="A7" s="14"/>
      <c r="B7" s="85"/>
      <c r="C7" s="16"/>
      <c r="D7" s="194"/>
      <c r="E7" s="16"/>
      <c r="F7" s="22"/>
      <c r="G7" s="166"/>
    </row>
    <row r="8" spans="1:9" ht="27.95" customHeight="1" x14ac:dyDescent="0.25">
      <c r="A8" s="14"/>
      <c r="B8" s="223" t="s">
        <v>72</v>
      </c>
      <c r="C8" s="222"/>
      <c r="D8" s="222" t="s">
        <v>663</v>
      </c>
      <c r="E8" s="16"/>
      <c r="F8" s="195"/>
      <c r="G8" s="166"/>
    </row>
    <row r="9" spans="1:9" ht="27.95" customHeight="1" x14ac:dyDescent="0.25">
      <c r="A9" s="14"/>
      <c r="B9" s="224" t="s">
        <v>73</v>
      </c>
      <c r="C9" s="191"/>
      <c r="D9" s="191" t="s">
        <v>463</v>
      </c>
      <c r="E9" s="16"/>
      <c r="F9" s="170" t="str">
        <f>IFERROR(ROUND(AVERAGE(F11:F15),0),"")</f>
        <v/>
      </c>
      <c r="G9" s="166"/>
      <c r="I9" s="201" t="str">
        <f>F9</f>
        <v/>
      </c>
    </row>
    <row r="10" spans="1:9" ht="9.9499999999999993" customHeight="1" x14ac:dyDescent="0.25">
      <c r="A10" s="14"/>
      <c r="B10" s="224"/>
      <c r="C10" s="191"/>
      <c r="D10" s="194"/>
      <c r="E10" s="16"/>
      <c r="F10" s="196"/>
      <c r="G10" s="166"/>
    </row>
    <row r="11" spans="1:9" ht="27.95" customHeight="1" x14ac:dyDescent="0.25">
      <c r="A11" s="14"/>
      <c r="B11" s="225" t="s">
        <v>74</v>
      </c>
      <c r="C11" s="16"/>
      <c r="D11" s="226" t="s">
        <v>720</v>
      </c>
      <c r="E11" s="16"/>
      <c r="F11" s="170"/>
      <c r="G11" s="166"/>
    </row>
    <row r="12" spans="1:9" ht="27.95" customHeight="1" x14ac:dyDescent="0.25">
      <c r="A12" s="14"/>
      <c r="B12" s="225" t="s">
        <v>75</v>
      </c>
      <c r="C12" s="16"/>
      <c r="D12" s="226" t="s">
        <v>465</v>
      </c>
      <c r="E12" s="16"/>
      <c r="F12" s="170"/>
      <c r="G12" s="166"/>
    </row>
    <row r="13" spans="1:9" ht="27.95" customHeight="1" x14ac:dyDescent="0.25">
      <c r="A13" s="14"/>
      <c r="B13" s="225" t="s">
        <v>76</v>
      </c>
      <c r="C13" s="16"/>
      <c r="D13" s="226" t="s">
        <v>721</v>
      </c>
      <c r="E13" s="16"/>
      <c r="F13" s="170"/>
      <c r="G13" s="166"/>
    </row>
    <row r="14" spans="1:9" ht="27.95" customHeight="1" x14ac:dyDescent="0.25">
      <c r="A14" s="14"/>
      <c r="B14" s="225" t="s">
        <v>77</v>
      </c>
      <c r="C14" s="16"/>
      <c r="D14" s="226" t="s">
        <v>467</v>
      </c>
      <c r="E14" s="16"/>
      <c r="F14" s="170"/>
      <c r="G14" s="166"/>
    </row>
    <row r="15" spans="1:9" ht="27.95" customHeight="1" x14ac:dyDescent="0.25">
      <c r="A15" s="14"/>
      <c r="B15" s="225" t="s">
        <v>78</v>
      </c>
      <c r="C15" s="16"/>
      <c r="D15" s="226" t="s">
        <v>628</v>
      </c>
      <c r="E15" s="16"/>
      <c r="F15" s="170"/>
      <c r="G15" s="166"/>
    </row>
    <row r="16" spans="1:9" ht="9.9499999999999993" customHeight="1" x14ac:dyDescent="0.25">
      <c r="A16" s="14"/>
      <c r="B16" s="85"/>
      <c r="C16" s="16"/>
      <c r="D16" s="194"/>
      <c r="E16" s="16"/>
      <c r="F16" s="196"/>
      <c r="G16" s="166"/>
    </row>
    <row r="17" spans="1:13" ht="27.95" customHeight="1" x14ac:dyDescent="0.25">
      <c r="A17" s="14"/>
      <c r="B17" s="224" t="s">
        <v>79</v>
      </c>
      <c r="C17" s="191"/>
      <c r="D17" s="191" t="s">
        <v>469</v>
      </c>
      <c r="E17" s="16"/>
      <c r="F17" s="170" t="str">
        <f>IFERROR(ROUND(AVERAGE(F19:F23),0),"")</f>
        <v/>
      </c>
      <c r="G17" s="166"/>
      <c r="I17" s="201" t="str">
        <f>F17</f>
        <v/>
      </c>
    </row>
    <row r="18" spans="1:13" ht="9.9499999999999993" customHeight="1" x14ac:dyDescent="0.25">
      <c r="A18" s="14"/>
      <c r="B18" s="224"/>
      <c r="C18" s="191"/>
      <c r="D18" s="194"/>
      <c r="E18" s="16"/>
      <c r="F18" s="196"/>
      <c r="G18" s="166"/>
    </row>
    <row r="19" spans="1:13" ht="27.95" customHeight="1" x14ac:dyDescent="0.25">
      <c r="A19" s="14"/>
      <c r="B19" s="225" t="s">
        <v>80</v>
      </c>
      <c r="C19" s="16"/>
      <c r="D19" s="226" t="s">
        <v>472</v>
      </c>
      <c r="E19" s="16"/>
      <c r="F19" s="170"/>
      <c r="G19" s="166"/>
    </row>
    <row r="20" spans="1:13" ht="27.95" customHeight="1" x14ac:dyDescent="0.25">
      <c r="A20" s="14"/>
      <c r="B20" s="225" t="s">
        <v>81</v>
      </c>
      <c r="C20" s="16"/>
      <c r="D20" s="226" t="s">
        <v>470</v>
      </c>
      <c r="E20" s="16"/>
      <c r="F20" s="170"/>
      <c r="G20" s="166"/>
    </row>
    <row r="21" spans="1:13" s="8" customFormat="1" ht="27.95" customHeight="1" x14ac:dyDescent="0.25">
      <c r="A21" s="14"/>
      <c r="B21" s="225" t="s">
        <v>82</v>
      </c>
      <c r="C21" s="16"/>
      <c r="D21" s="226" t="s">
        <v>722</v>
      </c>
      <c r="E21" s="16"/>
      <c r="F21" s="170"/>
      <c r="G21" s="166"/>
      <c r="H21" s="6"/>
      <c r="I21" s="7"/>
      <c r="K21" s="7"/>
      <c r="L21" s="7"/>
      <c r="M21" s="7"/>
    </row>
    <row r="22" spans="1:13" s="8" customFormat="1" ht="27.95" customHeight="1" x14ac:dyDescent="0.25">
      <c r="A22" s="14"/>
      <c r="B22" s="225" t="s">
        <v>83</v>
      </c>
      <c r="C22" s="16"/>
      <c r="D22" s="226" t="s">
        <v>723</v>
      </c>
      <c r="E22" s="16"/>
      <c r="F22" s="170"/>
      <c r="G22" s="166"/>
      <c r="H22" s="6"/>
      <c r="I22" s="7"/>
      <c r="K22" s="7"/>
      <c r="L22" s="7"/>
      <c r="M22" s="7"/>
    </row>
    <row r="23" spans="1:13" s="8" customFormat="1" ht="27.95" customHeight="1" x14ac:dyDescent="0.25">
      <c r="A23" s="14"/>
      <c r="B23" s="225" t="s">
        <v>84</v>
      </c>
      <c r="C23" s="16"/>
      <c r="D23" s="226" t="s">
        <v>724</v>
      </c>
      <c r="E23" s="16"/>
      <c r="F23" s="170"/>
      <c r="G23" s="166"/>
      <c r="H23" s="6"/>
      <c r="I23" s="7"/>
      <c r="K23" s="7"/>
      <c r="L23" s="7"/>
      <c r="M23" s="7"/>
    </row>
    <row r="24" spans="1:13" s="8" customFormat="1" ht="9.9499999999999993" customHeight="1" x14ac:dyDescent="0.25">
      <c r="A24" s="14"/>
      <c r="B24" s="85"/>
      <c r="C24" s="16"/>
      <c r="D24" s="194"/>
      <c r="E24" s="16"/>
      <c r="F24" s="196"/>
      <c r="G24" s="166"/>
      <c r="H24" s="6"/>
      <c r="I24" s="7"/>
      <c r="K24" s="7"/>
      <c r="L24" s="7"/>
      <c r="M24" s="7"/>
    </row>
    <row r="25" spans="1:13" s="8" customFormat="1" ht="27.95" customHeight="1" x14ac:dyDescent="0.25">
      <c r="A25" s="14"/>
      <c r="B25" s="224" t="s">
        <v>87</v>
      </c>
      <c r="C25" s="191"/>
      <c r="D25" s="191" t="s">
        <v>477</v>
      </c>
      <c r="E25" s="16"/>
      <c r="F25" s="170" t="str">
        <f>IFERROR(ROUND(AVERAGE(F27:F32),0),"")</f>
        <v/>
      </c>
      <c r="G25" s="166"/>
      <c r="H25" s="6"/>
      <c r="I25" s="201" t="str">
        <f>F25</f>
        <v/>
      </c>
      <c r="K25" s="7"/>
      <c r="L25" s="7"/>
      <c r="M25" s="7"/>
    </row>
    <row r="26" spans="1:13" s="8" customFormat="1" ht="9.9499999999999993" customHeight="1" x14ac:dyDescent="0.25">
      <c r="A26" s="14"/>
      <c r="B26" s="224"/>
      <c r="C26" s="191"/>
      <c r="D26" s="194"/>
      <c r="E26" s="16"/>
      <c r="F26" s="196"/>
      <c r="G26" s="166"/>
      <c r="H26" s="6"/>
      <c r="I26" s="7"/>
      <c r="K26" s="7"/>
      <c r="L26" s="7"/>
      <c r="M26" s="7"/>
    </row>
    <row r="27" spans="1:13" s="8" customFormat="1" ht="27.95" customHeight="1" x14ac:dyDescent="0.25">
      <c r="A27" s="14"/>
      <c r="B27" s="225" t="s">
        <v>88</v>
      </c>
      <c r="C27" s="16"/>
      <c r="D27" s="226" t="s">
        <v>725</v>
      </c>
      <c r="E27" s="16"/>
      <c r="F27" s="170"/>
      <c r="G27" s="166"/>
      <c r="H27" s="6"/>
      <c r="I27" s="7"/>
      <c r="K27" s="7"/>
      <c r="L27" s="7"/>
      <c r="M27" s="7"/>
    </row>
    <row r="28" spans="1:13" s="8" customFormat="1" ht="27.95" customHeight="1" x14ac:dyDescent="0.25">
      <c r="A28" s="14"/>
      <c r="B28" s="225" t="s">
        <v>89</v>
      </c>
      <c r="C28" s="16"/>
      <c r="D28" s="226" t="s">
        <v>727</v>
      </c>
      <c r="E28" s="16"/>
      <c r="F28" s="170"/>
      <c r="G28" s="166"/>
      <c r="H28" s="6"/>
      <c r="I28" s="7"/>
      <c r="K28" s="7"/>
      <c r="L28" s="7"/>
      <c r="M28" s="7"/>
    </row>
    <row r="29" spans="1:13" s="8" customFormat="1" ht="27.95" customHeight="1" x14ac:dyDescent="0.25">
      <c r="A29" s="14"/>
      <c r="B29" s="225" t="s">
        <v>90</v>
      </c>
      <c r="C29" s="16"/>
      <c r="D29" s="226" t="s">
        <v>728</v>
      </c>
      <c r="E29" s="16"/>
      <c r="F29" s="170"/>
      <c r="G29" s="166"/>
      <c r="H29" s="6"/>
      <c r="I29" s="7"/>
      <c r="K29" s="7"/>
      <c r="L29" s="7"/>
      <c r="M29" s="7"/>
    </row>
    <row r="30" spans="1:13" s="8" customFormat="1" ht="27.95" customHeight="1" x14ac:dyDescent="0.25">
      <c r="A30" s="14"/>
      <c r="B30" s="225" t="s">
        <v>91</v>
      </c>
      <c r="C30" s="16"/>
      <c r="D30" s="226" t="s">
        <v>726</v>
      </c>
      <c r="E30" s="16"/>
      <c r="F30" s="170"/>
      <c r="G30" s="166"/>
      <c r="H30" s="6"/>
      <c r="I30" s="7"/>
      <c r="K30" s="7"/>
      <c r="L30" s="7"/>
      <c r="M30" s="7"/>
    </row>
    <row r="31" spans="1:13" s="8" customFormat="1" ht="27.95" customHeight="1" x14ac:dyDescent="0.25">
      <c r="A31" s="14"/>
      <c r="B31" s="225" t="s">
        <v>92</v>
      </c>
      <c r="C31" s="16"/>
      <c r="D31" s="226" t="s">
        <v>729</v>
      </c>
      <c r="E31" s="16"/>
      <c r="F31" s="170"/>
      <c r="G31" s="166"/>
      <c r="H31" s="6"/>
      <c r="I31" s="7"/>
      <c r="K31" s="7"/>
      <c r="L31" s="7"/>
      <c r="M31" s="7"/>
    </row>
    <row r="32" spans="1:13" s="8" customFormat="1" ht="27.95" customHeight="1" x14ac:dyDescent="0.25">
      <c r="A32" s="14"/>
      <c r="B32" s="225" t="s">
        <v>93</v>
      </c>
      <c r="C32" s="16"/>
      <c r="D32" s="226" t="s">
        <v>730</v>
      </c>
      <c r="E32" s="16"/>
      <c r="F32" s="170"/>
      <c r="G32" s="166"/>
      <c r="H32" s="6"/>
      <c r="I32" s="7"/>
      <c r="K32" s="7"/>
      <c r="L32" s="7"/>
      <c r="M32" s="7"/>
    </row>
    <row r="33" spans="1:13" s="8" customFormat="1" ht="9.9499999999999993" customHeight="1" x14ac:dyDescent="0.25">
      <c r="A33" s="14"/>
      <c r="B33" s="85"/>
      <c r="C33" s="16"/>
      <c r="D33" s="194"/>
      <c r="E33" s="16"/>
      <c r="F33" s="196"/>
      <c r="G33" s="166"/>
      <c r="H33" s="6"/>
      <c r="I33" s="7"/>
      <c r="K33" s="7"/>
      <c r="L33" s="7"/>
      <c r="M33" s="7"/>
    </row>
    <row r="34" spans="1:13" s="8" customFormat="1" ht="27.95" customHeight="1" x14ac:dyDescent="0.25">
      <c r="A34" s="14"/>
      <c r="B34" s="224" t="s">
        <v>94</v>
      </c>
      <c r="C34" s="191"/>
      <c r="D34" s="191" t="s">
        <v>484</v>
      </c>
      <c r="E34" s="16"/>
      <c r="F34" s="170" t="str">
        <f>IFERROR(ROUND(AVERAGE(F36:F38),0),"")</f>
        <v/>
      </c>
      <c r="G34" s="166"/>
      <c r="H34" s="6"/>
      <c r="I34" s="201" t="str">
        <f>F34</f>
        <v/>
      </c>
      <c r="K34" s="7"/>
      <c r="L34" s="7"/>
      <c r="M34" s="7"/>
    </row>
    <row r="35" spans="1:13" s="8" customFormat="1" ht="9.9499999999999993" customHeight="1" x14ac:dyDescent="0.25">
      <c r="A35" s="14"/>
      <c r="B35" s="224"/>
      <c r="C35" s="191"/>
      <c r="D35" s="194"/>
      <c r="E35" s="16"/>
      <c r="F35" s="196"/>
      <c r="G35" s="166"/>
      <c r="H35" s="6"/>
      <c r="I35" s="7"/>
      <c r="K35" s="7"/>
      <c r="L35" s="7"/>
      <c r="M35" s="7"/>
    </row>
    <row r="36" spans="1:13" s="8" customFormat="1" ht="27.95" customHeight="1" x14ac:dyDescent="0.25">
      <c r="A36" s="14"/>
      <c r="B36" s="225" t="s">
        <v>95</v>
      </c>
      <c r="C36" s="16"/>
      <c r="D36" s="226" t="s">
        <v>731</v>
      </c>
      <c r="E36" s="16"/>
      <c r="F36" s="170"/>
      <c r="G36" s="166"/>
      <c r="H36" s="6"/>
      <c r="I36" s="7"/>
      <c r="K36" s="7"/>
      <c r="L36" s="7"/>
      <c r="M36" s="7"/>
    </row>
    <row r="37" spans="1:13" s="8" customFormat="1" ht="27.95" customHeight="1" x14ac:dyDescent="0.25">
      <c r="A37" s="14"/>
      <c r="B37" s="225" t="s">
        <v>96</v>
      </c>
      <c r="C37" s="16"/>
      <c r="D37" s="226" t="s">
        <v>732</v>
      </c>
      <c r="E37" s="16"/>
      <c r="F37" s="170"/>
      <c r="G37" s="166"/>
      <c r="H37" s="6"/>
      <c r="I37" s="7"/>
      <c r="K37" s="7"/>
      <c r="L37" s="7"/>
      <c r="M37" s="7"/>
    </row>
    <row r="38" spans="1:13" s="8" customFormat="1" ht="27.95" customHeight="1" x14ac:dyDescent="0.25">
      <c r="A38" s="14"/>
      <c r="B38" s="225" t="s">
        <v>97</v>
      </c>
      <c r="C38" s="16"/>
      <c r="D38" s="226" t="s">
        <v>733</v>
      </c>
      <c r="E38" s="16"/>
      <c r="F38" s="170"/>
      <c r="G38" s="166"/>
      <c r="H38" s="6"/>
      <c r="I38" s="7"/>
      <c r="K38" s="7"/>
      <c r="L38" s="7"/>
      <c r="M38" s="7"/>
    </row>
    <row r="39" spans="1:13" s="8" customFormat="1" ht="9.9499999999999993" customHeight="1" x14ac:dyDescent="0.25">
      <c r="A39" s="14"/>
      <c r="B39" s="85"/>
      <c r="C39" s="16"/>
      <c r="D39" s="194"/>
      <c r="E39" s="16"/>
      <c r="F39" s="196"/>
      <c r="G39" s="166"/>
      <c r="H39" s="6"/>
      <c r="I39" s="7"/>
      <c r="K39" s="7"/>
      <c r="L39" s="7"/>
      <c r="M39" s="7"/>
    </row>
    <row r="40" spans="1:13" s="8" customFormat="1" ht="27.95" customHeight="1" x14ac:dyDescent="0.25">
      <c r="A40" s="14"/>
      <c r="B40" s="224" t="s">
        <v>98</v>
      </c>
      <c r="C40" s="191"/>
      <c r="D40" s="191" t="s">
        <v>488</v>
      </c>
      <c r="E40" s="16"/>
      <c r="F40" s="170" t="str">
        <f>IFERROR(ROUND(AVERAGE(F42:F44),0),"")</f>
        <v/>
      </c>
      <c r="G40" s="166"/>
      <c r="H40" s="6"/>
      <c r="I40" s="201" t="str">
        <f>F40</f>
        <v/>
      </c>
      <c r="K40" s="7"/>
      <c r="L40" s="7"/>
      <c r="M40" s="7"/>
    </row>
    <row r="41" spans="1:13" s="8" customFormat="1" ht="9.9499999999999993" customHeight="1" x14ac:dyDescent="0.25">
      <c r="A41" s="14"/>
      <c r="B41" s="224"/>
      <c r="C41" s="191"/>
      <c r="D41" s="194"/>
      <c r="E41" s="16"/>
      <c r="F41" s="196"/>
      <c r="G41" s="166"/>
      <c r="H41" s="6"/>
      <c r="I41" s="7"/>
      <c r="K41" s="7"/>
      <c r="L41" s="7"/>
      <c r="M41" s="7"/>
    </row>
    <row r="42" spans="1:13" s="8" customFormat="1" ht="27.95" customHeight="1" x14ac:dyDescent="0.25">
      <c r="A42" s="14"/>
      <c r="B42" s="225" t="s">
        <v>99</v>
      </c>
      <c r="C42" s="16"/>
      <c r="D42" s="226" t="s">
        <v>734</v>
      </c>
      <c r="E42" s="16"/>
      <c r="F42" s="170"/>
      <c r="G42" s="166"/>
      <c r="H42" s="6"/>
      <c r="I42" s="7"/>
      <c r="K42" s="7"/>
      <c r="L42" s="7"/>
      <c r="M42" s="7"/>
    </row>
    <row r="43" spans="1:13" s="8" customFormat="1" ht="27.95" customHeight="1" x14ac:dyDescent="0.25">
      <c r="A43" s="14"/>
      <c r="B43" s="225" t="s">
        <v>100</v>
      </c>
      <c r="C43" s="16"/>
      <c r="D43" s="226" t="s">
        <v>735</v>
      </c>
      <c r="E43" s="16"/>
      <c r="F43" s="170"/>
      <c r="G43" s="166"/>
      <c r="H43" s="6"/>
      <c r="I43" s="7"/>
      <c r="K43" s="7"/>
      <c r="L43" s="7"/>
      <c r="M43" s="7"/>
    </row>
    <row r="44" spans="1:13" s="8" customFormat="1" ht="27.95" customHeight="1" x14ac:dyDescent="0.25">
      <c r="A44" s="14"/>
      <c r="B44" s="225" t="s">
        <v>101</v>
      </c>
      <c r="C44" s="16"/>
      <c r="D44" s="226" t="s">
        <v>736</v>
      </c>
      <c r="E44" s="16"/>
      <c r="F44" s="170"/>
      <c r="G44" s="166"/>
      <c r="H44" s="6"/>
      <c r="I44" s="7"/>
      <c r="K44" s="7"/>
      <c r="L44" s="7"/>
      <c r="M44" s="7"/>
    </row>
    <row r="45" spans="1:13" s="8" customFormat="1" ht="9.9499999999999993" customHeight="1" x14ac:dyDescent="0.25">
      <c r="A45" s="14"/>
      <c r="B45" s="85"/>
      <c r="C45" s="16"/>
      <c r="D45" s="194"/>
      <c r="E45" s="16"/>
      <c r="F45" s="22"/>
      <c r="G45" s="166"/>
      <c r="H45" s="6"/>
      <c r="I45" s="7"/>
      <c r="K45" s="7"/>
      <c r="L45" s="7"/>
      <c r="M45" s="7"/>
    </row>
    <row r="46" spans="1:13" s="8" customFormat="1" ht="18" customHeight="1" x14ac:dyDescent="0.25">
      <c r="A46" s="14"/>
      <c r="B46" s="223" t="s">
        <v>102</v>
      </c>
      <c r="C46" s="222"/>
      <c r="D46" s="222" t="s">
        <v>492</v>
      </c>
      <c r="E46" s="16"/>
      <c r="F46" s="22"/>
      <c r="G46" s="166"/>
      <c r="H46" s="6"/>
      <c r="I46" s="7"/>
      <c r="K46" s="7"/>
      <c r="L46" s="7"/>
      <c r="M46" s="7"/>
    </row>
    <row r="47" spans="1:13" s="8" customFormat="1" ht="27.95" customHeight="1" x14ac:dyDescent="0.25">
      <c r="A47" s="14"/>
      <c r="B47" s="224" t="s">
        <v>103</v>
      </c>
      <c r="C47" s="191"/>
      <c r="D47" s="191" t="s">
        <v>493</v>
      </c>
      <c r="E47" s="16"/>
      <c r="F47" s="170" t="str">
        <f>IFERROR(ROUND(AVERAGE(F49:F53),0),"")</f>
        <v/>
      </c>
      <c r="G47" s="166"/>
      <c r="H47" s="6"/>
      <c r="I47" s="201" t="str">
        <f>F47</f>
        <v/>
      </c>
      <c r="K47" s="7"/>
      <c r="L47" s="7"/>
      <c r="M47" s="7"/>
    </row>
    <row r="48" spans="1:13" s="8" customFormat="1" ht="9.9499999999999993" customHeight="1" x14ac:dyDescent="0.25">
      <c r="A48" s="14"/>
      <c r="B48" s="224"/>
      <c r="C48" s="191"/>
      <c r="D48" s="194"/>
      <c r="E48" s="16"/>
      <c r="F48" s="196"/>
      <c r="G48" s="166"/>
      <c r="H48" s="6"/>
      <c r="I48" s="7"/>
      <c r="K48" s="7"/>
      <c r="L48" s="7"/>
      <c r="M48" s="7"/>
    </row>
    <row r="49" spans="1:13" s="8" customFormat="1" ht="27.95" customHeight="1" x14ac:dyDescent="0.25">
      <c r="A49" s="14"/>
      <c r="B49" s="225" t="s">
        <v>104</v>
      </c>
      <c r="C49" s="16"/>
      <c r="D49" s="226" t="s">
        <v>494</v>
      </c>
      <c r="E49" s="16"/>
      <c r="F49" s="170"/>
      <c r="G49" s="166"/>
      <c r="H49" s="6"/>
      <c r="I49" s="7"/>
      <c r="K49" s="7"/>
      <c r="L49" s="7"/>
      <c r="M49" s="7"/>
    </row>
    <row r="50" spans="1:13" s="8" customFormat="1" ht="27.95" customHeight="1" x14ac:dyDescent="0.25">
      <c r="A50" s="14"/>
      <c r="B50" s="225" t="s">
        <v>105</v>
      </c>
      <c r="C50" s="16"/>
      <c r="D50" s="226" t="s">
        <v>495</v>
      </c>
      <c r="E50" s="16"/>
      <c r="F50" s="170"/>
      <c r="G50" s="166"/>
      <c r="H50" s="6"/>
      <c r="I50" s="7"/>
      <c r="K50" s="7"/>
      <c r="L50" s="7"/>
      <c r="M50" s="7"/>
    </row>
    <row r="51" spans="1:13" s="8" customFormat="1" ht="27.95" customHeight="1" x14ac:dyDescent="0.25">
      <c r="A51" s="14"/>
      <c r="B51" s="225" t="s">
        <v>106</v>
      </c>
      <c r="C51" s="16"/>
      <c r="D51" s="226" t="s">
        <v>646</v>
      </c>
      <c r="E51" s="16"/>
      <c r="F51" s="170"/>
      <c r="G51" s="166"/>
      <c r="H51" s="6"/>
      <c r="I51" s="7"/>
      <c r="K51" s="7"/>
      <c r="L51" s="7"/>
      <c r="M51" s="7"/>
    </row>
    <row r="52" spans="1:13" s="8" customFormat="1" ht="27.95" customHeight="1" x14ac:dyDescent="0.25">
      <c r="A52" s="14"/>
      <c r="B52" s="225" t="s">
        <v>107</v>
      </c>
      <c r="C52" s="16"/>
      <c r="D52" s="226" t="s">
        <v>497</v>
      </c>
      <c r="E52" s="16"/>
      <c r="F52" s="170"/>
      <c r="G52" s="166"/>
      <c r="H52" s="6"/>
      <c r="I52" s="7"/>
      <c r="K52" s="7"/>
      <c r="L52" s="7"/>
      <c r="M52" s="7"/>
    </row>
    <row r="53" spans="1:13" s="8" customFormat="1" ht="27.95" customHeight="1" x14ac:dyDescent="0.25">
      <c r="A53" s="14"/>
      <c r="B53" s="225" t="s">
        <v>108</v>
      </c>
      <c r="C53" s="16"/>
      <c r="D53" s="226" t="s">
        <v>498</v>
      </c>
      <c r="E53" s="16"/>
      <c r="F53" s="170"/>
      <c r="G53" s="166"/>
      <c r="H53" s="6"/>
      <c r="I53" s="7"/>
      <c r="K53" s="7"/>
      <c r="L53" s="7"/>
      <c r="M53" s="7"/>
    </row>
    <row r="54" spans="1:13" s="8" customFormat="1" ht="9.9499999999999993" customHeight="1" x14ac:dyDescent="0.25">
      <c r="A54" s="14"/>
      <c r="B54" s="85"/>
      <c r="C54" s="16"/>
      <c r="D54" s="194"/>
      <c r="E54" s="16"/>
      <c r="F54" s="196"/>
      <c r="G54" s="166"/>
      <c r="H54" s="6"/>
      <c r="I54" s="7"/>
      <c r="K54" s="7"/>
      <c r="L54" s="7"/>
      <c r="M54" s="7"/>
    </row>
    <row r="55" spans="1:13" s="8" customFormat="1" ht="27.95" customHeight="1" x14ac:dyDescent="0.25">
      <c r="A55" s="14"/>
      <c r="B55" s="224" t="s">
        <v>109</v>
      </c>
      <c r="C55" s="191"/>
      <c r="D55" s="191" t="s">
        <v>499</v>
      </c>
      <c r="E55" s="16"/>
      <c r="F55" s="170" t="str">
        <f>IFERROR(ROUND(AVERAGE(F57:F61),0),"")</f>
        <v/>
      </c>
      <c r="G55" s="166"/>
      <c r="H55" s="6"/>
      <c r="I55" s="201" t="str">
        <f>F55</f>
        <v/>
      </c>
      <c r="K55" s="7"/>
      <c r="L55" s="7"/>
      <c r="M55" s="7"/>
    </row>
    <row r="56" spans="1:13" s="8" customFormat="1" ht="9.9499999999999993" customHeight="1" x14ac:dyDescent="0.25">
      <c r="A56" s="14"/>
      <c r="B56" s="224"/>
      <c r="C56" s="191"/>
      <c r="D56" s="194"/>
      <c r="E56" s="16"/>
      <c r="F56" s="196"/>
      <c r="G56" s="166"/>
      <c r="H56" s="6"/>
      <c r="I56" s="7"/>
      <c r="K56" s="7"/>
      <c r="L56" s="7"/>
      <c r="M56" s="7"/>
    </row>
    <row r="57" spans="1:13" s="8" customFormat="1" ht="27.95" customHeight="1" x14ac:dyDescent="0.25">
      <c r="A57" s="14"/>
      <c r="B57" s="225" t="s">
        <v>110</v>
      </c>
      <c r="C57" s="16"/>
      <c r="D57" s="226" t="s">
        <v>500</v>
      </c>
      <c r="E57" s="16"/>
      <c r="F57" s="170"/>
      <c r="G57" s="166"/>
      <c r="H57" s="6"/>
      <c r="I57" s="7"/>
      <c r="K57" s="7"/>
      <c r="L57" s="7"/>
      <c r="M57" s="7"/>
    </row>
    <row r="58" spans="1:13" s="8" customFormat="1" ht="27.95" customHeight="1" x14ac:dyDescent="0.25">
      <c r="A58" s="14"/>
      <c r="B58" s="225" t="s">
        <v>111</v>
      </c>
      <c r="C58" s="16"/>
      <c r="D58" s="226" t="s">
        <v>501</v>
      </c>
      <c r="E58" s="16"/>
      <c r="F58" s="170"/>
      <c r="G58" s="166"/>
      <c r="H58" s="6"/>
      <c r="I58" s="7"/>
      <c r="K58" s="7"/>
      <c r="L58" s="7"/>
      <c r="M58" s="7"/>
    </row>
    <row r="59" spans="1:13" s="8" customFormat="1" ht="27.95" customHeight="1" x14ac:dyDescent="0.25">
      <c r="A59" s="14"/>
      <c r="B59" s="225" t="s">
        <v>112</v>
      </c>
      <c r="C59" s="16"/>
      <c r="D59" s="226" t="s">
        <v>502</v>
      </c>
      <c r="E59" s="16"/>
      <c r="F59" s="170"/>
      <c r="G59" s="166"/>
      <c r="H59" s="6"/>
      <c r="I59" s="7"/>
      <c r="K59" s="7"/>
      <c r="L59" s="7"/>
      <c r="M59" s="7"/>
    </row>
    <row r="60" spans="1:13" s="8" customFormat="1" ht="27.95" customHeight="1" x14ac:dyDescent="0.25">
      <c r="A60" s="14"/>
      <c r="B60" s="225" t="s">
        <v>113</v>
      </c>
      <c r="C60" s="16"/>
      <c r="D60" s="226" t="s">
        <v>503</v>
      </c>
      <c r="E60" s="16"/>
      <c r="F60" s="170"/>
      <c r="G60" s="166"/>
      <c r="H60" s="6"/>
      <c r="I60" s="7"/>
      <c r="K60" s="7"/>
      <c r="L60" s="7"/>
      <c r="M60" s="7"/>
    </row>
    <row r="61" spans="1:13" s="8" customFormat="1" ht="27.95" customHeight="1" x14ac:dyDescent="0.25">
      <c r="A61" s="14"/>
      <c r="B61" s="225" t="s">
        <v>114</v>
      </c>
      <c r="C61" s="16"/>
      <c r="D61" s="226" t="s">
        <v>504</v>
      </c>
      <c r="E61" s="16"/>
      <c r="F61" s="170"/>
      <c r="G61" s="166"/>
      <c r="H61" s="6"/>
      <c r="I61" s="7"/>
      <c r="K61" s="7"/>
      <c r="L61" s="7"/>
      <c r="M61" s="7"/>
    </row>
    <row r="62" spans="1:13" s="8" customFormat="1" ht="9.9499999999999993" customHeight="1" x14ac:dyDescent="0.25">
      <c r="A62" s="14"/>
      <c r="B62" s="85"/>
      <c r="C62" s="16"/>
      <c r="D62" s="194"/>
      <c r="E62" s="16"/>
      <c r="F62" s="196"/>
      <c r="G62" s="166"/>
      <c r="H62" s="6"/>
      <c r="I62" s="7"/>
      <c r="K62" s="7"/>
      <c r="L62" s="7"/>
      <c r="M62" s="7"/>
    </row>
    <row r="63" spans="1:13" s="8" customFormat="1" ht="27.95" customHeight="1" x14ac:dyDescent="0.25">
      <c r="A63" s="14"/>
      <c r="B63" s="224" t="s">
        <v>115</v>
      </c>
      <c r="C63" s="191"/>
      <c r="D63" s="191" t="s">
        <v>505</v>
      </c>
      <c r="E63" s="16"/>
      <c r="F63" s="170" t="str">
        <f>IFERROR(ROUND(AVERAGE(F65:F69),0),"")</f>
        <v/>
      </c>
      <c r="G63" s="166"/>
      <c r="H63" s="6"/>
      <c r="I63" s="201" t="str">
        <f>F63</f>
        <v/>
      </c>
      <c r="K63" s="7"/>
      <c r="L63" s="7"/>
      <c r="M63" s="7"/>
    </row>
    <row r="64" spans="1:13" s="8" customFormat="1" ht="9.9499999999999993" customHeight="1" x14ac:dyDescent="0.25">
      <c r="A64" s="14"/>
      <c r="B64" s="224"/>
      <c r="C64" s="191"/>
      <c r="D64" s="194"/>
      <c r="E64" s="16"/>
      <c r="F64" s="196"/>
      <c r="G64" s="166"/>
      <c r="H64" s="6"/>
      <c r="I64" s="7"/>
      <c r="K64" s="7"/>
      <c r="L64" s="7"/>
      <c r="M64" s="7"/>
    </row>
    <row r="65" spans="1:13" s="8" customFormat="1" ht="27.95" customHeight="1" x14ac:dyDescent="0.25">
      <c r="A65" s="14"/>
      <c r="B65" s="225" t="s">
        <v>116</v>
      </c>
      <c r="C65" s="16"/>
      <c r="D65" s="226" t="s">
        <v>506</v>
      </c>
      <c r="E65" s="16"/>
      <c r="F65" s="170"/>
      <c r="G65" s="166"/>
      <c r="H65" s="6"/>
      <c r="I65" s="7"/>
      <c r="K65" s="7"/>
      <c r="L65" s="7"/>
      <c r="M65" s="7"/>
    </row>
    <row r="66" spans="1:13" s="8" customFormat="1" ht="27.95" customHeight="1" x14ac:dyDescent="0.25">
      <c r="A66" s="14"/>
      <c r="B66" s="225" t="s">
        <v>117</v>
      </c>
      <c r="C66" s="16"/>
      <c r="D66" s="226" t="s">
        <v>507</v>
      </c>
      <c r="E66" s="16"/>
      <c r="F66" s="170"/>
      <c r="G66" s="166"/>
      <c r="H66" s="6"/>
      <c r="I66" s="7"/>
      <c r="K66" s="7"/>
      <c r="L66" s="7"/>
      <c r="M66" s="7"/>
    </row>
    <row r="67" spans="1:13" s="8" customFormat="1" ht="27.95" customHeight="1" x14ac:dyDescent="0.25">
      <c r="A67" s="14"/>
      <c r="B67" s="225" t="s">
        <v>118</v>
      </c>
      <c r="C67" s="16"/>
      <c r="D67" s="226" t="s">
        <v>508</v>
      </c>
      <c r="E67" s="16"/>
      <c r="F67" s="170"/>
      <c r="G67" s="166"/>
      <c r="H67" s="6"/>
      <c r="I67" s="7"/>
      <c r="K67" s="7"/>
      <c r="L67" s="7"/>
      <c r="M67" s="7"/>
    </row>
    <row r="68" spans="1:13" s="8" customFormat="1" ht="27.95" customHeight="1" x14ac:dyDescent="0.25">
      <c r="A68" s="14"/>
      <c r="B68" s="225" t="s">
        <v>119</v>
      </c>
      <c r="C68" s="16"/>
      <c r="D68" s="226" t="s">
        <v>509</v>
      </c>
      <c r="E68" s="16"/>
      <c r="F68" s="170"/>
      <c r="G68" s="166"/>
      <c r="H68" s="6"/>
      <c r="I68" s="7"/>
      <c r="K68" s="7"/>
      <c r="L68" s="7"/>
      <c r="M68" s="7"/>
    </row>
    <row r="69" spans="1:13" s="8" customFormat="1" ht="27.95" customHeight="1" x14ac:dyDescent="0.25">
      <c r="A69" s="14"/>
      <c r="B69" s="225" t="s">
        <v>120</v>
      </c>
      <c r="C69" s="16"/>
      <c r="D69" s="226" t="s">
        <v>647</v>
      </c>
      <c r="E69" s="16"/>
      <c r="F69" s="170"/>
      <c r="G69" s="166"/>
      <c r="H69" s="6"/>
      <c r="I69" s="7"/>
      <c r="K69" s="7"/>
      <c r="L69" s="7"/>
      <c r="M69" s="7"/>
    </row>
    <row r="70" spans="1:13" s="8" customFormat="1" ht="9.9499999999999993" customHeight="1" x14ac:dyDescent="0.25">
      <c r="A70" s="14"/>
      <c r="B70" s="85"/>
      <c r="C70" s="16"/>
      <c r="D70" s="194"/>
      <c r="E70" s="16"/>
      <c r="F70" s="196"/>
      <c r="G70" s="166"/>
      <c r="H70" s="6"/>
      <c r="I70" s="7"/>
      <c r="K70" s="7"/>
      <c r="L70" s="7"/>
      <c r="M70" s="7"/>
    </row>
    <row r="71" spans="1:13" s="8" customFormat="1" ht="27.95" customHeight="1" x14ac:dyDescent="0.25">
      <c r="A71" s="14"/>
      <c r="B71" s="224" t="s">
        <v>121</v>
      </c>
      <c r="C71" s="191"/>
      <c r="D71" s="191" t="s">
        <v>511</v>
      </c>
      <c r="E71" s="16"/>
      <c r="F71" s="170" t="str">
        <f>IFERROR(ROUND(AVERAGE(F73:F77),0),"")</f>
        <v/>
      </c>
      <c r="G71" s="166"/>
      <c r="H71" s="6"/>
      <c r="I71" s="201" t="str">
        <f>F71</f>
        <v/>
      </c>
      <c r="K71" s="7"/>
      <c r="L71" s="7"/>
      <c r="M71" s="7"/>
    </row>
    <row r="72" spans="1:13" s="8" customFormat="1" ht="9.9499999999999993" customHeight="1" x14ac:dyDescent="0.25">
      <c r="A72" s="14"/>
      <c r="B72" s="224"/>
      <c r="C72" s="191"/>
      <c r="D72" s="194"/>
      <c r="E72" s="16"/>
      <c r="F72" s="196"/>
      <c r="G72" s="166"/>
      <c r="H72" s="6"/>
      <c r="I72" s="7"/>
      <c r="K72" s="7"/>
      <c r="L72" s="7"/>
      <c r="M72" s="7"/>
    </row>
    <row r="73" spans="1:13" s="8" customFormat="1" ht="27.95" customHeight="1" x14ac:dyDescent="0.25">
      <c r="A73" s="14"/>
      <c r="B73" s="225" t="s">
        <v>128</v>
      </c>
      <c r="C73" s="16"/>
      <c r="D73" s="226" t="s">
        <v>512</v>
      </c>
      <c r="E73" s="16"/>
      <c r="F73" s="170"/>
      <c r="G73" s="166"/>
      <c r="H73" s="6"/>
      <c r="I73" s="7"/>
      <c r="K73" s="7"/>
      <c r="L73" s="7"/>
      <c r="M73" s="7"/>
    </row>
    <row r="74" spans="1:13" s="8" customFormat="1" ht="27.95" customHeight="1" x14ac:dyDescent="0.25">
      <c r="A74" s="14"/>
      <c r="B74" s="225" t="s">
        <v>129</v>
      </c>
      <c r="C74" s="16"/>
      <c r="D74" s="226" t="s">
        <v>513</v>
      </c>
      <c r="E74" s="16"/>
      <c r="F74" s="170"/>
      <c r="G74" s="166"/>
      <c r="H74" s="6"/>
      <c r="I74" s="7"/>
      <c r="K74" s="7"/>
      <c r="L74" s="7"/>
      <c r="M74" s="7"/>
    </row>
    <row r="75" spans="1:13" s="8" customFormat="1" ht="27.95" customHeight="1" x14ac:dyDescent="0.25">
      <c r="A75" s="14"/>
      <c r="B75" s="225" t="s">
        <v>130</v>
      </c>
      <c r="C75" s="16"/>
      <c r="D75" s="226" t="s">
        <v>649</v>
      </c>
      <c r="E75" s="16"/>
      <c r="F75" s="170"/>
      <c r="G75" s="166"/>
      <c r="H75" s="6"/>
      <c r="I75" s="7"/>
      <c r="K75" s="7"/>
      <c r="L75" s="7"/>
      <c r="M75" s="7"/>
    </row>
    <row r="76" spans="1:13" s="8" customFormat="1" ht="27.95" customHeight="1" x14ac:dyDescent="0.25">
      <c r="A76" s="14"/>
      <c r="B76" s="225" t="s">
        <v>131</v>
      </c>
      <c r="C76" s="16"/>
      <c r="D76" s="226" t="s">
        <v>515</v>
      </c>
      <c r="E76" s="16"/>
      <c r="F76" s="170"/>
      <c r="G76" s="166"/>
      <c r="H76" s="6"/>
      <c r="I76" s="7"/>
      <c r="K76" s="7"/>
      <c r="L76" s="7"/>
      <c r="M76" s="7"/>
    </row>
    <row r="77" spans="1:13" s="8" customFormat="1" ht="27.95" customHeight="1" x14ac:dyDescent="0.25">
      <c r="A77" s="14"/>
      <c r="B77" s="225" t="s">
        <v>132</v>
      </c>
      <c r="C77" s="16"/>
      <c r="D77" s="226" t="s">
        <v>648</v>
      </c>
      <c r="E77" s="16"/>
      <c r="F77" s="170"/>
      <c r="G77" s="166"/>
      <c r="H77" s="6"/>
      <c r="I77" s="7"/>
      <c r="K77" s="7"/>
      <c r="L77" s="7"/>
      <c r="M77" s="7"/>
    </row>
    <row r="78" spans="1:13" s="8" customFormat="1" ht="9.9499999999999993" customHeight="1" x14ac:dyDescent="0.25">
      <c r="A78" s="14"/>
      <c r="B78" s="85"/>
      <c r="C78" s="16"/>
      <c r="D78" s="194"/>
      <c r="E78" s="16"/>
      <c r="F78" s="196"/>
      <c r="G78" s="166"/>
      <c r="H78" s="6"/>
      <c r="I78" s="7"/>
      <c r="K78" s="7"/>
      <c r="L78" s="7"/>
      <c r="M78" s="7"/>
    </row>
    <row r="79" spans="1:13" s="8" customFormat="1" ht="27.95" customHeight="1" x14ac:dyDescent="0.25">
      <c r="A79" s="14"/>
      <c r="B79" s="224" t="s">
        <v>122</v>
      </c>
      <c r="C79" s="191"/>
      <c r="D79" s="191" t="s">
        <v>517</v>
      </c>
      <c r="E79" s="16"/>
      <c r="F79" s="170" t="str">
        <f>IFERROR(ROUND(AVERAGE(F81:F85),0),"")</f>
        <v/>
      </c>
      <c r="G79" s="166"/>
      <c r="H79" s="6"/>
      <c r="I79" s="201" t="str">
        <f>F79</f>
        <v/>
      </c>
      <c r="K79" s="7"/>
      <c r="L79" s="7"/>
      <c r="M79" s="7"/>
    </row>
    <row r="80" spans="1:13" s="8" customFormat="1" ht="9.9499999999999993" customHeight="1" x14ac:dyDescent="0.25">
      <c r="A80" s="14"/>
      <c r="B80" s="224"/>
      <c r="C80" s="191"/>
      <c r="D80" s="194"/>
      <c r="E80" s="16"/>
      <c r="F80" s="196"/>
      <c r="G80" s="166"/>
      <c r="H80" s="6"/>
      <c r="I80" s="7"/>
      <c r="K80" s="7"/>
      <c r="L80" s="7"/>
      <c r="M80" s="7"/>
    </row>
    <row r="81" spans="1:13" s="8" customFormat="1" ht="27.95" customHeight="1" x14ac:dyDescent="0.25">
      <c r="A81" s="14"/>
      <c r="B81" s="225" t="s">
        <v>123</v>
      </c>
      <c r="C81" s="16"/>
      <c r="D81" s="226" t="s">
        <v>650</v>
      </c>
      <c r="E81" s="16"/>
      <c r="F81" s="170"/>
      <c r="G81" s="166"/>
      <c r="H81" s="6"/>
      <c r="I81" s="7"/>
      <c r="K81" s="7"/>
      <c r="L81" s="7"/>
      <c r="M81" s="7"/>
    </row>
    <row r="82" spans="1:13" s="8" customFormat="1" ht="27.95" customHeight="1" x14ac:dyDescent="0.25">
      <c r="A82" s="14"/>
      <c r="B82" s="225" t="s">
        <v>124</v>
      </c>
      <c r="C82" s="16"/>
      <c r="D82" s="226" t="s">
        <v>519</v>
      </c>
      <c r="E82" s="16"/>
      <c r="F82" s="170"/>
      <c r="G82" s="166"/>
      <c r="H82" s="6"/>
      <c r="I82" s="7"/>
      <c r="K82" s="7"/>
      <c r="L82" s="7"/>
      <c r="M82" s="7"/>
    </row>
    <row r="83" spans="1:13" s="8" customFormat="1" ht="27.95" customHeight="1" x14ac:dyDescent="0.25">
      <c r="A83" s="14"/>
      <c r="B83" s="225" t="s">
        <v>125</v>
      </c>
      <c r="C83" s="16"/>
      <c r="D83" s="226" t="s">
        <v>520</v>
      </c>
      <c r="E83" s="16"/>
      <c r="F83" s="170"/>
      <c r="G83" s="166"/>
      <c r="H83" s="6"/>
      <c r="I83" s="7"/>
      <c r="K83" s="7"/>
      <c r="L83" s="7"/>
      <c r="M83" s="7"/>
    </row>
    <row r="84" spans="1:13" s="8" customFormat="1" ht="27.95" customHeight="1" x14ac:dyDescent="0.25">
      <c r="A84" s="14"/>
      <c r="B84" s="225" t="s">
        <v>126</v>
      </c>
      <c r="C84" s="16"/>
      <c r="D84" s="226" t="s">
        <v>521</v>
      </c>
      <c r="E84" s="16"/>
      <c r="F84" s="170"/>
      <c r="G84" s="166"/>
      <c r="H84" s="6"/>
      <c r="I84" s="7"/>
      <c r="K84" s="7"/>
      <c r="L84" s="7"/>
      <c r="M84" s="7"/>
    </row>
    <row r="85" spans="1:13" s="8" customFormat="1" ht="27.95" customHeight="1" x14ac:dyDescent="0.25">
      <c r="A85" s="14"/>
      <c r="B85" s="225" t="s">
        <v>127</v>
      </c>
      <c r="C85" s="16"/>
      <c r="D85" s="226" t="s">
        <v>522</v>
      </c>
      <c r="E85" s="16"/>
      <c r="F85" s="170"/>
      <c r="G85" s="166"/>
      <c r="H85" s="6"/>
      <c r="I85" s="7"/>
      <c r="K85" s="7"/>
      <c r="L85" s="7"/>
      <c r="M85" s="7"/>
    </row>
    <row r="86" spans="1:13" s="8" customFormat="1" ht="9.9499999999999993" customHeight="1" x14ac:dyDescent="0.25">
      <c r="A86" s="14"/>
      <c r="B86" s="85"/>
      <c r="C86" s="16"/>
      <c r="D86" s="194"/>
      <c r="E86" s="16"/>
      <c r="F86" s="196"/>
      <c r="G86" s="166"/>
      <c r="H86" s="6"/>
      <c r="I86" s="7"/>
      <c r="K86" s="7"/>
      <c r="L86" s="7"/>
      <c r="M86" s="7"/>
    </row>
    <row r="87" spans="1:13" s="8" customFormat="1" ht="27.95" customHeight="1" x14ac:dyDescent="0.25">
      <c r="A87" s="14"/>
      <c r="B87" s="224" t="s">
        <v>133</v>
      </c>
      <c r="C87" s="191"/>
      <c r="D87" s="191" t="s">
        <v>523</v>
      </c>
      <c r="E87" s="16"/>
      <c r="F87" s="170" t="str">
        <f>IFERROR(ROUND(AVERAGE(F89:F93),0),"")</f>
        <v/>
      </c>
      <c r="G87" s="166"/>
      <c r="H87" s="6"/>
      <c r="I87" s="201" t="str">
        <f>F87</f>
        <v/>
      </c>
      <c r="K87" s="7"/>
      <c r="L87" s="7"/>
      <c r="M87" s="7"/>
    </row>
    <row r="88" spans="1:13" s="8" customFormat="1" ht="9.9499999999999993" customHeight="1" x14ac:dyDescent="0.25">
      <c r="A88" s="14"/>
      <c r="B88" s="224"/>
      <c r="C88" s="191"/>
      <c r="D88" s="194"/>
      <c r="E88" s="16"/>
      <c r="F88" s="196"/>
      <c r="G88" s="166"/>
      <c r="H88" s="6"/>
      <c r="I88" s="7"/>
      <c r="K88" s="7"/>
      <c r="L88" s="7"/>
      <c r="M88" s="7"/>
    </row>
    <row r="89" spans="1:13" s="8" customFormat="1" ht="27.95" customHeight="1" x14ac:dyDescent="0.25">
      <c r="A89" s="14"/>
      <c r="B89" s="225" t="s">
        <v>134</v>
      </c>
      <c r="C89" s="16"/>
      <c r="D89" s="226" t="s">
        <v>524</v>
      </c>
      <c r="E89" s="16"/>
      <c r="F89" s="170"/>
      <c r="G89" s="166"/>
      <c r="H89" s="6"/>
      <c r="I89" s="7"/>
      <c r="K89" s="7"/>
      <c r="L89" s="7"/>
      <c r="M89" s="7"/>
    </row>
    <row r="90" spans="1:13" s="8" customFormat="1" ht="27.95" customHeight="1" x14ac:dyDescent="0.25">
      <c r="A90" s="14"/>
      <c r="B90" s="225" t="s">
        <v>135</v>
      </c>
      <c r="C90" s="16"/>
      <c r="D90" s="226" t="s">
        <v>651</v>
      </c>
      <c r="E90" s="16"/>
      <c r="F90" s="170"/>
      <c r="G90" s="166"/>
      <c r="H90" s="6"/>
      <c r="I90" s="7"/>
      <c r="K90" s="7"/>
      <c r="L90" s="7"/>
      <c r="M90" s="7"/>
    </row>
    <row r="91" spans="1:13" s="8" customFormat="1" ht="27.95" customHeight="1" x14ac:dyDescent="0.25">
      <c r="A91" s="14"/>
      <c r="B91" s="225" t="s">
        <v>136</v>
      </c>
      <c r="C91" s="16"/>
      <c r="D91" s="226" t="s">
        <v>652</v>
      </c>
      <c r="E91" s="16"/>
      <c r="F91" s="170"/>
      <c r="G91" s="166"/>
      <c r="H91" s="6"/>
      <c r="I91" s="7"/>
      <c r="K91" s="7"/>
      <c r="L91" s="7"/>
      <c r="M91" s="7"/>
    </row>
    <row r="92" spans="1:13" s="8" customFormat="1" ht="27.95" customHeight="1" x14ac:dyDescent="0.25">
      <c r="A92" s="14"/>
      <c r="B92" s="225" t="s">
        <v>137</v>
      </c>
      <c r="C92" s="16"/>
      <c r="D92" s="226" t="s">
        <v>527</v>
      </c>
      <c r="E92" s="16"/>
      <c r="F92" s="170"/>
      <c r="G92" s="166"/>
      <c r="H92" s="6"/>
      <c r="I92" s="7"/>
      <c r="K92" s="7"/>
      <c r="L92" s="7"/>
      <c r="M92" s="7"/>
    </row>
    <row r="93" spans="1:13" s="8" customFormat="1" ht="27.95" customHeight="1" x14ac:dyDescent="0.25">
      <c r="A93" s="14"/>
      <c r="B93" s="225" t="s">
        <v>138</v>
      </c>
      <c r="C93" s="16"/>
      <c r="D93" s="226" t="s">
        <v>528</v>
      </c>
      <c r="E93" s="16"/>
      <c r="F93" s="170"/>
      <c r="G93" s="166"/>
      <c r="H93" s="6"/>
      <c r="I93" s="7"/>
      <c r="K93" s="7"/>
      <c r="L93" s="7"/>
      <c r="M93" s="7"/>
    </row>
    <row r="94" spans="1:13" s="8" customFormat="1" ht="9.9499999999999993" customHeight="1" x14ac:dyDescent="0.25">
      <c r="A94" s="14"/>
      <c r="B94" s="85"/>
      <c r="C94" s="16"/>
      <c r="D94" s="194"/>
      <c r="E94" s="16"/>
      <c r="F94" s="196"/>
      <c r="G94" s="166"/>
      <c r="H94" s="6"/>
      <c r="I94" s="7"/>
      <c r="K94" s="7"/>
      <c r="L94" s="7"/>
      <c r="M94" s="7"/>
    </row>
    <row r="95" spans="1:13" s="8" customFormat="1" ht="27.95" customHeight="1" x14ac:dyDescent="0.25">
      <c r="A95" s="14"/>
      <c r="B95" s="224" t="s">
        <v>139</v>
      </c>
      <c r="C95" s="191"/>
      <c r="D95" s="191" t="s">
        <v>529</v>
      </c>
      <c r="E95" s="16"/>
      <c r="F95" s="170" t="str">
        <f>IFERROR(ROUND(AVERAGE(F97:F100),0),"")</f>
        <v/>
      </c>
      <c r="G95" s="166"/>
      <c r="H95" s="6"/>
      <c r="I95" s="201" t="str">
        <f>F95</f>
        <v/>
      </c>
      <c r="K95" s="7"/>
      <c r="L95" s="7"/>
      <c r="M95" s="7"/>
    </row>
    <row r="96" spans="1:13" s="8" customFormat="1" ht="9.9499999999999993" customHeight="1" x14ac:dyDescent="0.25">
      <c r="A96" s="14"/>
      <c r="B96" s="224"/>
      <c r="C96" s="191"/>
      <c r="D96" s="194"/>
      <c r="E96" s="16"/>
      <c r="F96" s="196"/>
      <c r="G96" s="166"/>
      <c r="H96" s="6"/>
      <c r="I96" s="7"/>
      <c r="K96" s="7"/>
      <c r="L96" s="7"/>
      <c r="M96" s="7"/>
    </row>
    <row r="97" spans="1:13" s="8" customFormat="1" ht="27.95" customHeight="1" x14ac:dyDescent="0.25">
      <c r="A97" s="14"/>
      <c r="B97" s="225" t="s">
        <v>140</v>
      </c>
      <c r="C97" s="16"/>
      <c r="D97" s="226" t="s">
        <v>530</v>
      </c>
      <c r="E97" s="16"/>
      <c r="F97" s="170"/>
      <c r="G97" s="166"/>
      <c r="H97" s="6"/>
      <c r="I97" s="7"/>
      <c r="K97" s="7"/>
      <c r="L97" s="7"/>
      <c r="M97" s="7"/>
    </row>
    <row r="98" spans="1:13" s="8" customFormat="1" ht="27.95" customHeight="1" x14ac:dyDescent="0.25">
      <c r="A98" s="14"/>
      <c r="B98" s="225" t="s">
        <v>141</v>
      </c>
      <c r="C98" s="16"/>
      <c r="D98" s="226" t="s">
        <v>531</v>
      </c>
      <c r="E98" s="16"/>
      <c r="F98" s="170"/>
      <c r="G98" s="166"/>
      <c r="H98" s="6"/>
      <c r="I98" s="7"/>
      <c r="K98" s="7"/>
      <c r="L98" s="7"/>
      <c r="M98" s="7"/>
    </row>
    <row r="99" spans="1:13" s="8" customFormat="1" ht="27.95" customHeight="1" x14ac:dyDescent="0.25">
      <c r="A99" s="14"/>
      <c r="B99" s="225" t="s">
        <v>142</v>
      </c>
      <c r="C99" s="16"/>
      <c r="D99" s="226" t="s">
        <v>532</v>
      </c>
      <c r="E99" s="16"/>
      <c r="F99" s="170"/>
      <c r="G99" s="166"/>
      <c r="H99" s="6"/>
      <c r="I99" s="7"/>
      <c r="K99" s="7"/>
      <c r="L99" s="7"/>
      <c r="M99" s="7"/>
    </row>
    <row r="100" spans="1:13" s="8" customFormat="1" ht="27.95" customHeight="1" x14ac:dyDescent="0.25">
      <c r="A100" s="14"/>
      <c r="B100" s="225" t="s">
        <v>143</v>
      </c>
      <c r="C100" s="16"/>
      <c r="D100" s="226" t="s">
        <v>653</v>
      </c>
      <c r="E100" s="16"/>
      <c r="F100" s="170"/>
      <c r="G100" s="166"/>
      <c r="H100" s="6"/>
      <c r="I100" s="7"/>
      <c r="K100" s="7"/>
      <c r="L100" s="7"/>
      <c r="M100" s="7"/>
    </row>
    <row r="101" spans="1:13" s="8" customFormat="1" ht="9.9499999999999993" customHeight="1" x14ac:dyDescent="0.25">
      <c r="A101" s="14"/>
      <c r="B101" s="85"/>
      <c r="C101" s="16"/>
      <c r="D101" s="194"/>
      <c r="E101" s="16"/>
      <c r="F101" s="196"/>
      <c r="G101" s="166"/>
      <c r="H101" s="6"/>
      <c r="I101" s="7"/>
      <c r="K101" s="7"/>
      <c r="L101" s="7"/>
      <c r="M101" s="7"/>
    </row>
    <row r="102" spans="1:13" s="8" customFormat="1" ht="27.95" customHeight="1" x14ac:dyDescent="0.25">
      <c r="A102" s="14"/>
      <c r="B102" s="224" t="s">
        <v>144</v>
      </c>
      <c r="C102" s="191"/>
      <c r="D102" s="191" t="s">
        <v>534</v>
      </c>
      <c r="E102" s="16"/>
      <c r="F102" s="170" t="str">
        <f>IFERROR(ROUND(AVERAGE(F104:F108),0),"")</f>
        <v/>
      </c>
      <c r="G102" s="166"/>
      <c r="H102" s="6"/>
      <c r="I102" s="201" t="str">
        <f>F102</f>
        <v/>
      </c>
      <c r="K102" s="7"/>
      <c r="L102" s="7"/>
      <c r="M102" s="7"/>
    </row>
    <row r="103" spans="1:13" s="8" customFormat="1" ht="9.9499999999999993" customHeight="1" x14ac:dyDescent="0.25">
      <c r="A103" s="14"/>
      <c r="B103" s="224"/>
      <c r="C103" s="191"/>
      <c r="D103" s="194"/>
      <c r="E103" s="16"/>
      <c r="F103" s="196"/>
      <c r="G103" s="166"/>
      <c r="H103" s="6"/>
      <c r="I103" s="7"/>
      <c r="K103" s="7"/>
      <c r="L103" s="7"/>
      <c r="M103" s="7"/>
    </row>
    <row r="104" spans="1:13" s="8" customFormat="1" ht="27.95" customHeight="1" x14ac:dyDescent="0.25">
      <c r="A104" s="14"/>
      <c r="B104" s="225" t="s">
        <v>145</v>
      </c>
      <c r="C104" s="16"/>
      <c r="D104" s="226" t="s">
        <v>535</v>
      </c>
      <c r="E104" s="16"/>
      <c r="F104" s="170"/>
      <c r="G104" s="166"/>
      <c r="H104" s="6"/>
      <c r="I104" s="7"/>
      <c r="K104" s="7"/>
      <c r="L104" s="7"/>
      <c r="M104" s="7"/>
    </row>
    <row r="105" spans="1:13" s="8" customFormat="1" ht="27.95" customHeight="1" x14ac:dyDescent="0.25">
      <c r="A105" s="14"/>
      <c r="B105" s="225" t="s">
        <v>146</v>
      </c>
      <c r="C105" s="16"/>
      <c r="D105" s="226" t="s">
        <v>536</v>
      </c>
      <c r="E105" s="16"/>
      <c r="F105" s="170"/>
      <c r="G105" s="166"/>
      <c r="H105" s="6"/>
      <c r="I105" s="7"/>
      <c r="K105" s="7"/>
      <c r="L105" s="7"/>
      <c r="M105" s="7"/>
    </row>
    <row r="106" spans="1:13" s="8" customFormat="1" ht="27.95" customHeight="1" x14ac:dyDescent="0.25">
      <c r="A106" s="14"/>
      <c r="B106" s="225" t="s">
        <v>147</v>
      </c>
      <c r="C106" s="16"/>
      <c r="D106" s="226" t="s">
        <v>654</v>
      </c>
      <c r="E106" s="16"/>
      <c r="F106" s="170"/>
      <c r="G106" s="166"/>
      <c r="H106" s="6"/>
      <c r="I106" s="7"/>
      <c r="K106" s="7"/>
      <c r="L106" s="7"/>
      <c r="M106" s="7"/>
    </row>
    <row r="107" spans="1:13" s="8" customFormat="1" ht="27.95" customHeight="1" x14ac:dyDescent="0.25">
      <c r="A107" s="14"/>
      <c r="B107" s="225" t="s">
        <v>148</v>
      </c>
      <c r="C107" s="16"/>
      <c r="D107" s="226" t="s">
        <v>538</v>
      </c>
      <c r="E107" s="16"/>
      <c r="F107" s="170"/>
      <c r="G107" s="166"/>
      <c r="H107" s="6"/>
      <c r="I107" s="7"/>
      <c r="K107" s="7"/>
      <c r="L107" s="7"/>
      <c r="M107" s="7"/>
    </row>
    <row r="108" spans="1:13" s="8" customFormat="1" ht="27.95" customHeight="1" x14ac:dyDescent="0.25">
      <c r="A108" s="14"/>
      <c r="B108" s="225" t="s">
        <v>149</v>
      </c>
      <c r="C108" s="16"/>
      <c r="D108" s="226" t="s">
        <v>737</v>
      </c>
      <c r="E108" s="16"/>
      <c r="F108" s="170"/>
      <c r="G108" s="166"/>
      <c r="H108" s="6"/>
      <c r="I108" s="7"/>
      <c r="K108" s="7"/>
      <c r="L108" s="7"/>
      <c r="M108" s="7"/>
    </row>
    <row r="109" spans="1:13" s="8" customFormat="1" ht="9.9499999999999993" customHeight="1" x14ac:dyDescent="0.25">
      <c r="A109" s="14"/>
      <c r="B109" s="85"/>
      <c r="C109" s="16"/>
      <c r="D109" s="194"/>
      <c r="E109" s="16"/>
      <c r="F109" s="196"/>
      <c r="G109" s="166"/>
      <c r="H109" s="6"/>
      <c r="I109" s="7"/>
      <c r="K109" s="7"/>
      <c r="L109" s="7"/>
      <c r="M109" s="7"/>
    </row>
    <row r="110" spans="1:13" s="8" customFormat="1" ht="27.95" customHeight="1" x14ac:dyDescent="0.25">
      <c r="A110" s="14"/>
      <c r="B110" s="224" t="s">
        <v>150</v>
      </c>
      <c r="C110" s="191"/>
      <c r="D110" s="191" t="s">
        <v>540</v>
      </c>
      <c r="E110" s="16"/>
      <c r="F110" s="170" t="str">
        <f>IFERROR(ROUND(AVERAGE(F112:F116),0),"")</f>
        <v/>
      </c>
      <c r="G110" s="166"/>
      <c r="H110" s="6"/>
      <c r="I110" s="201" t="str">
        <f>F110</f>
        <v/>
      </c>
      <c r="K110" s="7"/>
      <c r="L110" s="7"/>
      <c r="M110" s="7"/>
    </row>
    <row r="111" spans="1:13" s="8" customFormat="1" ht="9.9499999999999993" customHeight="1" x14ac:dyDescent="0.25">
      <c r="A111" s="14"/>
      <c r="B111" s="224"/>
      <c r="C111" s="191"/>
      <c r="D111" s="194"/>
      <c r="E111" s="16"/>
      <c r="F111" s="196"/>
      <c r="G111" s="166"/>
      <c r="H111" s="6"/>
      <c r="I111" s="7"/>
      <c r="K111" s="7"/>
      <c r="L111" s="7"/>
      <c r="M111" s="7"/>
    </row>
    <row r="112" spans="1:13" s="8" customFormat="1" ht="27.95" customHeight="1" x14ac:dyDescent="0.25">
      <c r="A112" s="14"/>
      <c r="B112" s="225" t="s">
        <v>151</v>
      </c>
      <c r="C112" s="16"/>
      <c r="D112" s="226" t="s">
        <v>541</v>
      </c>
      <c r="E112" s="16"/>
      <c r="F112" s="170"/>
      <c r="G112" s="166"/>
      <c r="H112" s="6"/>
      <c r="I112" s="7"/>
      <c r="K112" s="7"/>
      <c r="L112" s="7"/>
      <c r="M112" s="7"/>
    </row>
    <row r="113" spans="1:13" s="8" customFormat="1" ht="27.95" customHeight="1" x14ac:dyDescent="0.25">
      <c r="A113" s="14"/>
      <c r="B113" s="225" t="s">
        <v>152</v>
      </c>
      <c r="C113" s="16"/>
      <c r="D113" s="226" t="s">
        <v>542</v>
      </c>
      <c r="E113" s="16"/>
      <c r="F113" s="170"/>
      <c r="G113" s="166"/>
      <c r="H113" s="6"/>
      <c r="I113" s="7"/>
      <c r="K113" s="7"/>
      <c r="L113" s="7"/>
      <c r="M113" s="7"/>
    </row>
    <row r="114" spans="1:13" s="8" customFormat="1" ht="27.95" customHeight="1" x14ac:dyDescent="0.25">
      <c r="A114" s="14"/>
      <c r="B114" s="225" t="s">
        <v>153</v>
      </c>
      <c r="C114" s="16"/>
      <c r="D114" s="226" t="s">
        <v>738</v>
      </c>
      <c r="E114" s="16"/>
      <c r="F114" s="170"/>
      <c r="G114" s="166"/>
      <c r="H114" s="6"/>
      <c r="I114" s="7"/>
      <c r="K114" s="7"/>
      <c r="L114" s="7"/>
      <c r="M114" s="7"/>
    </row>
    <row r="115" spans="1:13" s="8" customFormat="1" ht="27.95" customHeight="1" x14ac:dyDescent="0.25">
      <c r="A115" s="14"/>
      <c r="B115" s="225" t="s">
        <v>154</v>
      </c>
      <c r="C115" s="16"/>
      <c r="D115" s="226" t="s">
        <v>739</v>
      </c>
      <c r="E115" s="16"/>
      <c r="F115" s="170"/>
      <c r="G115" s="166"/>
      <c r="H115" s="6"/>
      <c r="I115" s="7"/>
      <c r="K115" s="7"/>
      <c r="L115" s="7"/>
      <c r="M115" s="7"/>
    </row>
    <row r="116" spans="1:13" s="8" customFormat="1" ht="27.95" customHeight="1" x14ac:dyDescent="0.25">
      <c r="A116" s="14"/>
      <c r="B116" s="225" t="s">
        <v>155</v>
      </c>
      <c r="C116" s="16"/>
      <c r="D116" s="226" t="s">
        <v>657</v>
      </c>
      <c r="E116" s="16"/>
      <c r="F116" s="170"/>
      <c r="G116" s="166"/>
      <c r="H116" s="6"/>
      <c r="I116" s="7"/>
      <c r="K116" s="7"/>
      <c r="L116" s="7"/>
      <c r="M116" s="7"/>
    </row>
    <row r="117" spans="1:13" s="8" customFormat="1" ht="9.9499999999999993" customHeight="1" x14ac:dyDescent="0.25">
      <c r="A117" s="14"/>
      <c r="B117" s="85"/>
      <c r="C117" s="16"/>
      <c r="D117" s="194"/>
      <c r="E117" s="16"/>
      <c r="F117" s="196"/>
      <c r="G117" s="166"/>
      <c r="H117" s="6"/>
      <c r="I117" s="7"/>
      <c r="K117" s="7"/>
      <c r="L117" s="7"/>
      <c r="M117" s="7"/>
    </row>
    <row r="118" spans="1:13" s="8" customFormat="1" ht="27.95" customHeight="1" x14ac:dyDescent="0.25">
      <c r="A118" s="14"/>
      <c r="B118" s="224" t="s">
        <v>156</v>
      </c>
      <c r="C118" s="191"/>
      <c r="D118" s="191" t="s">
        <v>546</v>
      </c>
      <c r="E118" s="16"/>
      <c r="F118" s="170" t="str">
        <f>IFERROR(ROUND(AVERAGE(F120:F124),0),"")</f>
        <v/>
      </c>
      <c r="G118" s="166"/>
      <c r="H118" s="6"/>
      <c r="I118" s="201" t="str">
        <f>F118</f>
        <v/>
      </c>
      <c r="K118" s="7"/>
      <c r="L118" s="7"/>
      <c r="M118" s="7"/>
    </row>
    <row r="119" spans="1:13" s="8" customFormat="1" ht="9.9499999999999993" customHeight="1" x14ac:dyDescent="0.25">
      <c r="A119" s="14"/>
      <c r="B119" s="224"/>
      <c r="C119" s="191"/>
      <c r="D119" s="194"/>
      <c r="E119" s="16"/>
      <c r="F119" s="196"/>
      <c r="G119" s="166"/>
      <c r="H119" s="6"/>
      <c r="I119" s="7"/>
      <c r="K119" s="7"/>
      <c r="L119" s="7"/>
      <c r="M119" s="7"/>
    </row>
    <row r="120" spans="1:13" s="8" customFormat="1" ht="27.95" customHeight="1" x14ac:dyDescent="0.25">
      <c r="A120" s="14"/>
      <c r="B120" s="225" t="s">
        <v>157</v>
      </c>
      <c r="C120" s="16"/>
      <c r="D120" s="226" t="s">
        <v>740</v>
      </c>
      <c r="E120" s="16"/>
      <c r="F120" s="170"/>
      <c r="G120" s="166"/>
      <c r="H120" s="6"/>
      <c r="I120" s="7"/>
      <c r="K120" s="7"/>
      <c r="L120" s="7"/>
      <c r="M120" s="7"/>
    </row>
    <row r="121" spans="1:13" s="8" customFormat="1" ht="27.95" customHeight="1" x14ac:dyDescent="0.25">
      <c r="A121" s="14"/>
      <c r="B121" s="225" t="s">
        <v>158</v>
      </c>
      <c r="C121" s="16"/>
      <c r="D121" s="226" t="s">
        <v>548</v>
      </c>
      <c r="E121" s="16"/>
      <c r="F121" s="170"/>
      <c r="G121" s="166"/>
      <c r="H121" s="6"/>
      <c r="I121" s="7"/>
      <c r="K121" s="7"/>
      <c r="L121" s="7"/>
      <c r="M121" s="7"/>
    </row>
    <row r="122" spans="1:13" s="8" customFormat="1" ht="27.95" customHeight="1" x14ac:dyDescent="0.25">
      <c r="A122" s="14"/>
      <c r="B122" s="225" t="s">
        <v>159</v>
      </c>
      <c r="C122" s="16"/>
      <c r="D122" s="226" t="s">
        <v>549</v>
      </c>
      <c r="E122" s="16"/>
      <c r="F122" s="170"/>
      <c r="G122" s="166"/>
      <c r="H122" s="6"/>
      <c r="I122" s="7"/>
      <c r="K122" s="7"/>
      <c r="L122" s="7"/>
      <c r="M122" s="7"/>
    </row>
    <row r="123" spans="1:13" s="8" customFormat="1" ht="27.95" customHeight="1" x14ac:dyDescent="0.25">
      <c r="A123" s="14"/>
      <c r="B123" s="225" t="s">
        <v>160</v>
      </c>
      <c r="C123" s="16"/>
      <c r="D123" s="226" t="s">
        <v>741</v>
      </c>
      <c r="E123" s="16"/>
      <c r="F123" s="170"/>
      <c r="G123" s="166"/>
      <c r="H123" s="6"/>
      <c r="I123" s="7"/>
      <c r="K123" s="7"/>
      <c r="L123" s="7"/>
      <c r="M123" s="7"/>
    </row>
    <row r="124" spans="1:13" s="8" customFormat="1" ht="27.95" customHeight="1" x14ac:dyDescent="0.25">
      <c r="A124" s="14"/>
      <c r="B124" s="225" t="s">
        <v>161</v>
      </c>
      <c r="C124" s="16"/>
      <c r="D124" s="226" t="s">
        <v>660</v>
      </c>
      <c r="E124" s="16"/>
      <c r="F124" s="170"/>
      <c r="G124" s="166"/>
      <c r="H124" s="6"/>
      <c r="I124" s="7"/>
      <c r="K124" s="7"/>
      <c r="L124" s="7"/>
      <c r="M124" s="7"/>
    </row>
    <row r="125" spans="1:13" s="8" customFormat="1" ht="9.9499999999999993" customHeight="1" x14ac:dyDescent="0.25">
      <c r="A125" s="14"/>
      <c r="B125" s="85"/>
      <c r="C125" s="16"/>
      <c r="D125" s="194"/>
      <c r="E125" s="16"/>
      <c r="F125" s="22"/>
      <c r="G125" s="166"/>
      <c r="H125" s="6"/>
      <c r="I125" s="7"/>
      <c r="K125" s="7"/>
      <c r="L125" s="7"/>
      <c r="M125" s="7"/>
    </row>
    <row r="126" spans="1:13" s="8" customFormat="1" ht="18" customHeight="1" x14ac:dyDescent="0.25">
      <c r="A126" s="14"/>
      <c r="B126" s="223" t="s">
        <v>162</v>
      </c>
      <c r="C126" s="222"/>
      <c r="D126" s="222" t="s">
        <v>552</v>
      </c>
      <c r="E126" s="16"/>
      <c r="F126" s="22"/>
      <c r="G126" s="166"/>
      <c r="H126" s="6"/>
      <c r="I126" s="7"/>
      <c r="K126" s="7"/>
      <c r="L126" s="7"/>
      <c r="M126" s="7"/>
    </row>
    <row r="127" spans="1:13" s="8" customFormat="1" ht="27.95" customHeight="1" x14ac:dyDescent="0.25">
      <c r="A127" s="14"/>
      <c r="B127" s="224" t="s">
        <v>163</v>
      </c>
      <c r="C127" s="191"/>
      <c r="D127" s="191" t="s">
        <v>742</v>
      </c>
      <c r="E127" s="16"/>
      <c r="F127" s="170" t="str">
        <f>IFERROR(ROUND(AVERAGE(F129:F130),0),"")</f>
        <v/>
      </c>
      <c r="G127" s="166"/>
      <c r="H127" s="6"/>
      <c r="I127" s="201" t="str">
        <f>F127</f>
        <v/>
      </c>
      <c r="K127" s="7"/>
      <c r="L127" s="7"/>
      <c r="M127" s="7"/>
    </row>
    <row r="128" spans="1:13" s="8" customFormat="1" ht="9.9499999999999993" customHeight="1" x14ac:dyDescent="0.25">
      <c r="A128" s="14"/>
      <c r="B128" s="224"/>
      <c r="C128" s="191"/>
      <c r="D128" s="194"/>
      <c r="E128" s="16"/>
      <c r="F128" s="22"/>
      <c r="G128" s="166"/>
      <c r="H128" s="6"/>
      <c r="I128" s="7"/>
      <c r="K128" s="7"/>
      <c r="L128" s="7"/>
      <c r="M128" s="7"/>
    </row>
    <row r="129" spans="1:13" ht="27.95" customHeight="1" x14ac:dyDescent="0.25">
      <c r="A129" s="14"/>
      <c r="B129" s="225" t="s">
        <v>164</v>
      </c>
      <c r="C129" s="16"/>
      <c r="D129" s="226" t="s">
        <v>554</v>
      </c>
      <c r="E129" s="16"/>
      <c r="F129" s="170"/>
      <c r="G129" s="166"/>
    </row>
    <row r="130" spans="1:13" ht="27.95" customHeight="1" x14ac:dyDescent="0.25">
      <c r="A130" s="14"/>
      <c r="B130" s="225" t="s">
        <v>165</v>
      </c>
      <c r="C130" s="16"/>
      <c r="D130" s="226" t="s">
        <v>743</v>
      </c>
      <c r="E130" s="16"/>
      <c r="F130" s="170"/>
      <c r="G130" s="166"/>
    </row>
    <row r="131" spans="1:13" s="8" customFormat="1" ht="9.9499999999999993" customHeight="1" x14ac:dyDescent="0.25">
      <c r="A131" s="14"/>
      <c r="B131" s="85"/>
      <c r="C131" s="16"/>
      <c r="D131" s="194"/>
      <c r="E131" s="16"/>
      <c r="F131" s="22"/>
      <c r="G131" s="166"/>
      <c r="H131" s="6"/>
      <c r="I131" s="7"/>
      <c r="K131" s="7"/>
      <c r="L131" s="7"/>
      <c r="M131" s="7"/>
    </row>
    <row r="132" spans="1:13" s="8" customFormat="1" ht="27.95" customHeight="1" x14ac:dyDescent="0.25">
      <c r="A132" s="14"/>
      <c r="B132" s="224" t="s">
        <v>169</v>
      </c>
      <c r="C132" s="191"/>
      <c r="D132" s="191" t="s">
        <v>744</v>
      </c>
      <c r="E132" s="16"/>
      <c r="F132" s="170" t="str">
        <f>IFERROR(ROUND(AVERAGE(F134:F134),0),"")</f>
        <v/>
      </c>
      <c r="G132" s="166"/>
      <c r="H132" s="6"/>
      <c r="I132" s="201" t="str">
        <f>F132</f>
        <v/>
      </c>
      <c r="K132" s="7"/>
      <c r="L132" s="7"/>
      <c r="M132" s="7"/>
    </row>
    <row r="133" spans="1:13" s="8" customFormat="1" ht="9.9499999999999993" customHeight="1" x14ac:dyDescent="0.25">
      <c r="A133" s="14"/>
      <c r="B133" s="224"/>
      <c r="C133" s="191"/>
      <c r="D133" s="194"/>
      <c r="E133" s="16"/>
      <c r="F133" s="22"/>
      <c r="G133" s="166"/>
      <c r="H133" s="6"/>
      <c r="I133" s="7"/>
      <c r="K133" s="7"/>
      <c r="L133" s="7"/>
      <c r="M133" s="7"/>
    </row>
    <row r="134" spans="1:13" s="8" customFormat="1" ht="27.95" customHeight="1" x14ac:dyDescent="0.25">
      <c r="A134" s="14"/>
      <c r="B134" s="225" t="s">
        <v>170</v>
      </c>
      <c r="C134" s="16"/>
      <c r="D134" s="226" t="s">
        <v>560</v>
      </c>
      <c r="E134" s="16"/>
      <c r="F134" s="170"/>
      <c r="G134" s="166"/>
      <c r="H134" s="6"/>
      <c r="I134" s="7"/>
      <c r="K134" s="7"/>
      <c r="L134" s="7"/>
      <c r="M134" s="7"/>
    </row>
    <row r="135" spans="1:13" s="8" customFormat="1" ht="9.9499999999999993" customHeight="1" x14ac:dyDescent="0.25">
      <c r="A135" s="14"/>
      <c r="B135" s="85"/>
      <c r="C135" s="16"/>
      <c r="D135" s="194"/>
      <c r="E135" s="16"/>
      <c r="F135" s="22"/>
      <c r="G135" s="166"/>
      <c r="H135" s="6"/>
      <c r="I135" s="7"/>
      <c r="K135" s="7"/>
      <c r="L135" s="7"/>
      <c r="M135" s="7"/>
    </row>
    <row r="136" spans="1:13" s="8" customFormat="1" ht="27.95" customHeight="1" x14ac:dyDescent="0.25">
      <c r="A136" s="14"/>
      <c r="B136" s="224" t="s">
        <v>173</v>
      </c>
      <c r="C136" s="191"/>
      <c r="D136" s="191" t="s">
        <v>563</v>
      </c>
      <c r="E136" s="16"/>
      <c r="F136" s="170" t="str">
        <f>IFERROR(ROUND(AVERAGE(F138:F139),0),"")</f>
        <v/>
      </c>
      <c r="G136" s="166"/>
      <c r="H136" s="6"/>
      <c r="I136" s="201" t="str">
        <f>F136</f>
        <v/>
      </c>
      <c r="K136" s="7"/>
      <c r="L136" s="7"/>
      <c r="M136" s="7"/>
    </row>
    <row r="137" spans="1:13" s="8" customFormat="1" ht="9.9499999999999993" customHeight="1" x14ac:dyDescent="0.25">
      <c r="A137" s="14"/>
      <c r="B137" s="224"/>
      <c r="C137" s="191"/>
      <c r="D137" s="194"/>
      <c r="E137" s="16"/>
      <c r="F137" s="22"/>
      <c r="G137" s="166"/>
      <c r="H137" s="6"/>
      <c r="I137" s="7"/>
      <c r="K137" s="7"/>
      <c r="L137" s="7"/>
      <c r="M137" s="7"/>
    </row>
    <row r="138" spans="1:13" s="8" customFormat="1" ht="27.95" customHeight="1" x14ac:dyDescent="0.25">
      <c r="A138" s="14"/>
      <c r="B138" s="225" t="s">
        <v>174</v>
      </c>
      <c r="C138" s="16"/>
      <c r="D138" s="226" t="s">
        <v>745</v>
      </c>
      <c r="E138" s="16"/>
      <c r="F138" s="170"/>
      <c r="G138" s="166"/>
      <c r="H138" s="6"/>
      <c r="I138" s="7"/>
      <c r="K138" s="7"/>
      <c r="L138" s="7"/>
      <c r="M138" s="7"/>
    </row>
    <row r="139" spans="1:13" s="8" customFormat="1" ht="27.95" customHeight="1" x14ac:dyDescent="0.25">
      <c r="A139" s="14"/>
      <c r="B139" s="225" t="s">
        <v>175</v>
      </c>
      <c r="C139" s="16"/>
      <c r="D139" s="226" t="s">
        <v>681</v>
      </c>
      <c r="E139" s="16"/>
      <c r="F139" s="170"/>
      <c r="G139" s="166"/>
      <c r="H139" s="6"/>
      <c r="I139" s="7"/>
      <c r="K139" s="7"/>
      <c r="L139" s="7"/>
      <c r="M139" s="7"/>
    </row>
    <row r="140" spans="1:13" s="8" customFormat="1" ht="9.9499999999999993" customHeight="1" x14ac:dyDescent="0.25">
      <c r="A140" s="14"/>
      <c r="B140" s="85"/>
      <c r="C140" s="16"/>
      <c r="D140" s="194"/>
      <c r="E140" s="16"/>
      <c r="F140" s="22"/>
      <c r="G140" s="166"/>
      <c r="H140" s="6"/>
      <c r="I140" s="7"/>
      <c r="K140" s="7"/>
      <c r="L140" s="7"/>
      <c r="M140" s="7"/>
    </row>
    <row r="141" spans="1:13" s="8" customFormat="1" ht="27.95" customHeight="1" x14ac:dyDescent="0.25">
      <c r="A141" s="14"/>
      <c r="B141" s="224" t="s">
        <v>178</v>
      </c>
      <c r="C141" s="191"/>
      <c r="D141" s="191" t="s">
        <v>568</v>
      </c>
      <c r="E141" s="16"/>
      <c r="F141" s="170" t="str">
        <f>IFERROR(ROUND(AVERAGE(F143:F143),0),"")</f>
        <v/>
      </c>
      <c r="G141" s="166"/>
      <c r="H141" s="6"/>
      <c r="I141" s="201" t="str">
        <f>F141</f>
        <v/>
      </c>
      <c r="K141" s="7"/>
      <c r="L141" s="7"/>
      <c r="M141" s="7"/>
    </row>
    <row r="142" spans="1:13" s="8" customFormat="1" ht="9.9499999999999993" customHeight="1" x14ac:dyDescent="0.25">
      <c r="A142" s="14"/>
      <c r="B142" s="224"/>
      <c r="C142" s="191"/>
      <c r="D142" s="194"/>
      <c r="E142" s="16"/>
      <c r="F142" s="22"/>
      <c r="G142" s="166"/>
      <c r="H142" s="6"/>
      <c r="I142" s="7"/>
      <c r="K142" s="7"/>
      <c r="L142" s="7"/>
      <c r="M142" s="7"/>
    </row>
    <row r="143" spans="1:13" s="8" customFormat="1" ht="27.95" customHeight="1" x14ac:dyDescent="0.25">
      <c r="A143" s="14"/>
      <c r="B143" s="225" t="s">
        <v>179</v>
      </c>
      <c r="C143" s="16"/>
      <c r="D143" s="226" t="s">
        <v>746</v>
      </c>
      <c r="E143" s="16"/>
      <c r="F143" s="170"/>
      <c r="G143" s="166"/>
      <c r="H143" s="6"/>
      <c r="I143" s="7"/>
      <c r="K143" s="7"/>
      <c r="L143" s="7"/>
      <c r="M143" s="7"/>
    </row>
    <row r="144" spans="1:13" s="8" customFormat="1" ht="9.9499999999999993" customHeight="1" x14ac:dyDescent="0.25">
      <c r="A144" s="14"/>
      <c r="B144" s="85"/>
      <c r="C144" s="16"/>
      <c r="D144" s="194"/>
      <c r="E144" s="16"/>
      <c r="F144" s="22"/>
      <c r="G144" s="166"/>
      <c r="H144" s="6"/>
      <c r="I144" s="7"/>
      <c r="K144" s="7"/>
      <c r="L144" s="7"/>
      <c r="M144" s="7"/>
    </row>
    <row r="145" spans="1:13" s="8" customFormat="1" ht="27.95" customHeight="1" x14ac:dyDescent="0.25">
      <c r="A145" s="14"/>
      <c r="B145" s="224" t="s">
        <v>184</v>
      </c>
      <c r="C145" s="191"/>
      <c r="D145" s="191" t="s">
        <v>574</v>
      </c>
      <c r="E145" s="16"/>
      <c r="F145" s="170" t="str">
        <f>IFERROR(ROUND(AVERAGE(F147:F150),0),"")</f>
        <v/>
      </c>
      <c r="G145" s="166"/>
      <c r="H145" s="6"/>
      <c r="I145" s="201" t="str">
        <f>F145</f>
        <v/>
      </c>
      <c r="K145" s="7"/>
      <c r="L145" s="7"/>
      <c r="M145" s="7"/>
    </row>
    <row r="146" spans="1:13" s="8" customFormat="1" ht="9.9499999999999993" customHeight="1" x14ac:dyDescent="0.25">
      <c r="A146" s="14"/>
      <c r="B146" s="224"/>
      <c r="C146" s="191"/>
      <c r="D146" s="194"/>
      <c r="E146" s="16"/>
      <c r="F146" s="22"/>
      <c r="G146" s="166"/>
      <c r="H146" s="6"/>
      <c r="I146" s="7"/>
      <c r="K146" s="7"/>
      <c r="L146" s="7"/>
      <c r="M146" s="7"/>
    </row>
    <row r="147" spans="1:13" s="8" customFormat="1" ht="27.95" customHeight="1" x14ac:dyDescent="0.25">
      <c r="A147" s="14"/>
      <c r="B147" s="225" t="s">
        <v>185</v>
      </c>
      <c r="C147" s="16"/>
      <c r="D147" s="226" t="s">
        <v>575</v>
      </c>
      <c r="E147" s="16"/>
      <c r="F147" s="170"/>
      <c r="G147" s="166"/>
      <c r="H147" s="6"/>
      <c r="I147" s="7"/>
      <c r="K147" s="7"/>
      <c r="L147" s="7"/>
      <c r="M147" s="7"/>
    </row>
    <row r="148" spans="1:13" s="8" customFormat="1" ht="27.95" customHeight="1" x14ac:dyDescent="0.25">
      <c r="A148" s="14"/>
      <c r="B148" s="225" t="s">
        <v>186</v>
      </c>
      <c r="C148" s="16"/>
      <c r="D148" s="226" t="s">
        <v>747</v>
      </c>
      <c r="E148" s="16"/>
      <c r="F148" s="170"/>
      <c r="G148" s="166"/>
      <c r="H148" s="6"/>
      <c r="I148" s="7"/>
      <c r="K148" s="7"/>
      <c r="L148" s="7"/>
      <c r="M148" s="7"/>
    </row>
    <row r="149" spans="1:13" s="8" customFormat="1" ht="27.95" customHeight="1" x14ac:dyDescent="0.25">
      <c r="A149" s="14"/>
      <c r="B149" s="225" t="s">
        <v>187</v>
      </c>
      <c r="C149" s="16"/>
      <c r="D149" s="226" t="s">
        <v>577</v>
      </c>
      <c r="E149" s="16"/>
      <c r="F149" s="170"/>
      <c r="G149" s="166"/>
      <c r="H149" s="6"/>
      <c r="I149" s="7"/>
      <c r="K149" s="7"/>
      <c r="L149" s="7"/>
      <c r="M149" s="7"/>
    </row>
    <row r="150" spans="1:13" s="8" customFormat="1" ht="27.95" customHeight="1" x14ac:dyDescent="0.25">
      <c r="A150" s="14"/>
      <c r="B150" s="225" t="s">
        <v>188</v>
      </c>
      <c r="C150" s="16"/>
      <c r="D150" s="226" t="s">
        <v>748</v>
      </c>
      <c r="E150" s="16"/>
      <c r="F150" s="170"/>
      <c r="G150" s="166"/>
      <c r="H150" s="6"/>
      <c r="I150" s="7"/>
      <c r="K150" s="7"/>
      <c r="L150" s="7"/>
      <c r="M150" s="7"/>
    </row>
    <row r="151" spans="1:13" s="8" customFormat="1" ht="9.9499999999999993" customHeight="1" x14ac:dyDescent="0.25">
      <c r="A151" s="14"/>
      <c r="B151" s="85"/>
      <c r="C151" s="16"/>
      <c r="D151" s="194"/>
      <c r="E151" s="16"/>
      <c r="F151" s="22"/>
      <c r="G151" s="166"/>
      <c r="H151" s="6"/>
      <c r="I151" s="7"/>
      <c r="K151" s="7"/>
      <c r="L151" s="7"/>
      <c r="M151" s="7"/>
    </row>
    <row r="152" spans="1:13" s="8" customFormat="1" ht="27.95" customHeight="1" x14ac:dyDescent="0.25">
      <c r="A152" s="14"/>
      <c r="B152" s="224" t="s">
        <v>189</v>
      </c>
      <c r="C152" s="191"/>
      <c r="D152" s="191" t="s">
        <v>579</v>
      </c>
      <c r="E152" s="16"/>
      <c r="F152" s="170" t="str">
        <f>IFERROR(ROUND(AVERAGE(F154:F154),0),"")</f>
        <v/>
      </c>
      <c r="G152" s="166"/>
      <c r="H152" s="6"/>
      <c r="I152" s="201" t="str">
        <f>F152</f>
        <v/>
      </c>
      <c r="K152" s="7"/>
      <c r="L152" s="7"/>
      <c r="M152" s="7"/>
    </row>
    <row r="153" spans="1:13" s="8" customFormat="1" ht="9.9499999999999993" customHeight="1" x14ac:dyDescent="0.25">
      <c r="A153" s="14"/>
      <c r="B153" s="224"/>
      <c r="C153" s="191"/>
      <c r="D153" s="194"/>
      <c r="E153" s="16"/>
      <c r="F153" s="22"/>
      <c r="G153" s="166"/>
      <c r="H153" s="6"/>
      <c r="I153" s="7"/>
      <c r="K153" s="7"/>
      <c r="L153" s="7"/>
      <c r="M153" s="7"/>
    </row>
    <row r="154" spans="1:13" s="8" customFormat="1" ht="27.95" customHeight="1" x14ac:dyDescent="0.25">
      <c r="A154" s="14"/>
      <c r="B154" s="225" t="s">
        <v>190</v>
      </c>
      <c r="C154" s="16"/>
      <c r="D154" s="226" t="s">
        <v>749</v>
      </c>
      <c r="E154" s="16"/>
      <c r="F154" s="170"/>
      <c r="G154" s="166"/>
      <c r="H154" s="6"/>
      <c r="I154" s="7"/>
      <c r="K154" s="7"/>
      <c r="L154" s="7"/>
      <c r="M154" s="7"/>
    </row>
    <row r="155" spans="1:13" s="8" customFormat="1" ht="9.9499999999999993" customHeight="1" x14ac:dyDescent="0.25">
      <c r="A155" s="14"/>
      <c r="B155" s="85"/>
      <c r="C155" s="16"/>
      <c r="D155" s="194"/>
      <c r="E155" s="16"/>
      <c r="F155" s="22"/>
      <c r="G155" s="166"/>
      <c r="H155" s="6"/>
      <c r="I155" s="7"/>
      <c r="K155" s="7"/>
      <c r="L155" s="7"/>
      <c r="M155" s="7"/>
    </row>
    <row r="156" spans="1:13" s="8" customFormat="1" ht="27.95" customHeight="1" x14ac:dyDescent="0.25">
      <c r="A156" s="14"/>
      <c r="B156" s="224" t="s">
        <v>195</v>
      </c>
      <c r="C156" s="191"/>
      <c r="D156" s="191" t="s">
        <v>585</v>
      </c>
      <c r="E156" s="16"/>
      <c r="F156" s="170" t="str">
        <f>IFERROR(ROUND(AVERAGE(F158:F159),0),"")</f>
        <v/>
      </c>
      <c r="G156" s="166"/>
      <c r="H156" s="6"/>
      <c r="I156" s="201" t="str">
        <f>F156</f>
        <v/>
      </c>
      <c r="K156" s="7"/>
      <c r="L156" s="7"/>
      <c r="M156" s="7"/>
    </row>
    <row r="157" spans="1:13" s="8" customFormat="1" ht="9.9499999999999993" customHeight="1" x14ac:dyDescent="0.25">
      <c r="A157" s="14"/>
      <c r="B157" s="224"/>
      <c r="C157" s="191"/>
      <c r="D157" s="194"/>
      <c r="E157" s="16"/>
      <c r="F157" s="22"/>
      <c r="G157" s="166"/>
      <c r="H157" s="6"/>
      <c r="I157" s="7"/>
      <c r="K157" s="7"/>
      <c r="L157" s="7"/>
      <c r="M157" s="7"/>
    </row>
    <row r="158" spans="1:13" s="8" customFormat="1" ht="27.95" customHeight="1" x14ac:dyDescent="0.25">
      <c r="A158" s="14"/>
      <c r="B158" s="225" t="s">
        <v>196</v>
      </c>
      <c r="C158" s="16"/>
      <c r="D158" s="226" t="s">
        <v>751</v>
      </c>
      <c r="E158" s="16"/>
      <c r="F158" s="170"/>
      <c r="G158" s="166"/>
      <c r="H158" s="6"/>
      <c r="I158" s="7"/>
      <c r="K158" s="7"/>
      <c r="L158" s="7"/>
      <c r="M158" s="7"/>
    </row>
    <row r="159" spans="1:13" s="8" customFormat="1" ht="27.95" customHeight="1" x14ac:dyDescent="0.25">
      <c r="A159" s="14"/>
      <c r="B159" s="225" t="s">
        <v>197</v>
      </c>
      <c r="C159" s="16"/>
      <c r="D159" s="226" t="s">
        <v>750</v>
      </c>
      <c r="E159" s="16"/>
      <c r="F159" s="170"/>
      <c r="G159" s="166"/>
      <c r="H159" s="6"/>
      <c r="I159" s="7"/>
      <c r="K159" s="7"/>
      <c r="L159" s="7"/>
      <c r="M159" s="7"/>
    </row>
    <row r="160" spans="1:13" s="8" customFormat="1" ht="9.9499999999999993" customHeight="1" x14ac:dyDescent="0.25">
      <c r="A160" s="14"/>
      <c r="B160" s="85"/>
      <c r="C160" s="16"/>
      <c r="D160" s="194"/>
      <c r="E160" s="16"/>
      <c r="F160" s="22"/>
      <c r="G160" s="166"/>
      <c r="H160" s="6"/>
      <c r="I160" s="7"/>
      <c r="K160" s="7"/>
      <c r="L160" s="7"/>
      <c r="M160" s="7"/>
    </row>
    <row r="161" spans="1:13" s="8" customFormat="1" ht="27.95" customHeight="1" x14ac:dyDescent="0.25">
      <c r="A161" s="14"/>
      <c r="B161" s="224" t="s">
        <v>201</v>
      </c>
      <c r="C161" s="191"/>
      <c r="D161" s="191" t="s">
        <v>591</v>
      </c>
      <c r="E161" s="16"/>
      <c r="F161" s="170" t="str">
        <f>IFERROR(ROUND(AVERAGE(F163:F165),0),"")</f>
        <v/>
      </c>
      <c r="G161" s="166"/>
      <c r="H161" s="6"/>
      <c r="I161" s="201" t="str">
        <f>F161</f>
        <v/>
      </c>
      <c r="K161" s="7"/>
      <c r="L161" s="7"/>
      <c r="M161" s="7"/>
    </row>
    <row r="162" spans="1:13" s="8" customFormat="1" ht="9.9499999999999993" customHeight="1" x14ac:dyDescent="0.25">
      <c r="A162" s="14"/>
      <c r="B162" s="224"/>
      <c r="C162" s="191"/>
      <c r="D162" s="194"/>
      <c r="E162" s="16"/>
      <c r="F162" s="22"/>
      <c r="G162" s="166"/>
      <c r="H162" s="6"/>
      <c r="I162" s="7"/>
      <c r="K162" s="7"/>
      <c r="L162" s="7"/>
      <c r="M162" s="7"/>
    </row>
    <row r="163" spans="1:13" s="8" customFormat="1" ht="27.95" customHeight="1" x14ac:dyDescent="0.25">
      <c r="A163" s="14"/>
      <c r="B163" s="225" t="s">
        <v>202</v>
      </c>
      <c r="C163" s="16"/>
      <c r="D163" s="226" t="s">
        <v>752</v>
      </c>
      <c r="E163" s="16"/>
      <c r="F163" s="170"/>
      <c r="G163" s="166"/>
      <c r="H163" s="6"/>
      <c r="I163" s="7"/>
      <c r="K163" s="7"/>
      <c r="L163" s="7"/>
      <c r="M163" s="7"/>
    </row>
    <row r="164" spans="1:13" s="8" customFormat="1" ht="27.95" customHeight="1" x14ac:dyDescent="0.25">
      <c r="A164" s="14"/>
      <c r="B164" s="225" t="s">
        <v>203</v>
      </c>
      <c r="C164" s="16"/>
      <c r="D164" s="226" t="s">
        <v>696</v>
      </c>
      <c r="E164" s="16"/>
      <c r="F164" s="170"/>
      <c r="G164" s="166"/>
      <c r="H164" s="6"/>
      <c r="I164" s="7"/>
      <c r="K164" s="7"/>
      <c r="L164" s="7"/>
      <c r="M164" s="7"/>
    </row>
    <row r="165" spans="1:13" s="8" customFormat="1" ht="27.95" customHeight="1" x14ac:dyDescent="0.25">
      <c r="A165" s="14"/>
      <c r="B165" s="225" t="s">
        <v>204</v>
      </c>
      <c r="C165" s="16"/>
      <c r="D165" s="226" t="s">
        <v>753</v>
      </c>
      <c r="E165" s="16"/>
      <c r="F165" s="170"/>
      <c r="G165" s="166"/>
      <c r="H165" s="6"/>
      <c r="I165" s="7"/>
      <c r="K165" s="7"/>
      <c r="L165" s="7"/>
      <c r="M165" s="7"/>
    </row>
    <row r="166" spans="1:13" s="8" customFormat="1" ht="9.9499999999999993" customHeight="1" x14ac:dyDescent="0.25">
      <c r="A166" s="14"/>
      <c r="B166" s="85"/>
      <c r="C166" s="16"/>
      <c r="D166" s="194"/>
      <c r="E166" s="16"/>
      <c r="F166" s="22"/>
      <c r="G166" s="166"/>
      <c r="H166" s="6"/>
      <c r="I166" s="7"/>
      <c r="K166" s="7"/>
      <c r="L166" s="7"/>
      <c r="M166" s="7"/>
    </row>
    <row r="167" spans="1:13" s="8" customFormat="1" ht="27.95" customHeight="1" x14ac:dyDescent="0.25">
      <c r="A167" s="14"/>
      <c r="B167" s="224" t="s">
        <v>207</v>
      </c>
      <c r="C167" s="191"/>
      <c r="D167" s="191" t="s">
        <v>597</v>
      </c>
      <c r="E167" s="16"/>
      <c r="F167" s="170" t="str">
        <f>IFERROR(ROUND(AVERAGE(F169:F169),0),"")</f>
        <v/>
      </c>
      <c r="G167" s="166"/>
      <c r="H167" s="6"/>
      <c r="I167" s="201" t="str">
        <f>F167</f>
        <v/>
      </c>
      <c r="K167" s="7"/>
      <c r="L167" s="7"/>
      <c r="M167" s="7"/>
    </row>
    <row r="168" spans="1:13" s="8" customFormat="1" ht="9.9499999999999993" customHeight="1" x14ac:dyDescent="0.25">
      <c r="A168" s="14"/>
      <c r="B168" s="224"/>
      <c r="C168" s="191"/>
      <c r="D168" s="194"/>
      <c r="E168" s="16"/>
      <c r="F168" s="22"/>
      <c r="G168" s="166"/>
      <c r="H168" s="6"/>
      <c r="I168" s="7"/>
      <c r="K168" s="7"/>
      <c r="L168" s="7"/>
      <c r="M168" s="7"/>
    </row>
    <row r="169" spans="1:13" s="8" customFormat="1" ht="27.95" customHeight="1" x14ac:dyDescent="0.25">
      <c r="A169" s="14"/>
      <c r="B169" s="225" t="s">
        <v>208</v>
      </c>
      <c r="C169" s="16"/>
      <c r="D169" s="226" t="s">
        <v>754</v>
      </c>
      <c r="E169" s="16"/>
      <c r="F169" s="170"/>
      <c r="G169" s="166"/>
      <c r="H169" s="6"/>
      <c r="I169" s="7"/>
      <c r="K169" s="7"/>
      <c r="L169" s="7"/>
      <c r="M169" s="7"/>
    </row>
    <row r="170" spans="1:13" s="8" customFormat="1" ht="9.9499999999999993" customHeight="1" x14ac:dyDescent="0.25">
      <c r="A170" s="14"/>
      <c r="B170" s="85"/>
      <c r="C170" s="16"/>
      <c r="D170" s="194"/>
      <c r="E170" s="16"/>
      <c r="F170" s="22"/>
      <c r="G170" s="166"/>
      <c r="H170" s="6"/>
      <c r="I170" s="7"/>
      <c r="K170" s="7"/>
      <c r="L170" s="7"/>
      <c r="M170" s="7"/>
    </row>
    <row r="171" spans="1:13" s="8" customFormat="1" ht="27.95" customHeight="1" x14ac:dyDescent="0.25">
      <c r="A171" s="14"/>
      <c r="B171" s="224" t="s">
        <v>212</v>
      </c>
      <c r="C171" s="191"/>
      <c r="D171" s="191" t="s">
        <v>602</v>
      </c>
      <c r="E171" s="16"/>
      <c r="F171" s="170" t="str">
        <f>IFERROR(ROUND(AVERAGE(F173:F175),0),"")</f>
        <v/>
      </c>
      <c r="G171" s="166"/>
      <c r="H171" s="6"/>
      <c r="I171" s="201" t="str">
        <f>F171</f>
        <v/>
      </c>
      <c r="K171" s="7"/>
      <c r="L171" s="7"/>
      <c r="M171" s="7"/>
    </row>
    <row r="172" spans="1:13" s="8" customFormat="1" ht="9.9499999999999993" customHeight="1" x14ac:dyDescent="0.25">
      <c r="A172" s="14"/>
      <c r="B172" s="224"/>
      <c r="C172" s="191"/>
      <c r="D172" s="194"/>
      <c r="E172" s="16"/>
      <c r="F172" s="22"/>
      <c r="G172" s="166"/>
      <c r="H172" s="6"/>
      <c r="I172" s="7"/>
      <c r="K172" s="7"/>
      <c r="L172" s="7"/>
      <c r="M172" s="7"/>
    </row>
    <row r="173" spans="1:13" s="8" customFormat="1" ht="27.95" customHeight="1" x14ac:dyDescent="0.25">
      <c r="A173" s="14"/>
      <c r="B173" s="225" t="s">
        <v>213</v>
      </c>
      <c r="C173" s="16"/>
      <c r="D173" s="226" t="s">
        <v>755</v>
      </c>
      <c r="E173" s="16"/>
      <c r="F173" s="170"/>
      <c r="G173" s="166"/>
      <c r="H173" s="6"/>
      <c r="I173" s="7"/>
      <c r="K173" s="7"/>
      <c r="L173" s="7"/>
      <c r="M173" s="7"/>
    </row>
    <row r="174" spans="1:13" s="8" customFormat="1" ht="27.95" customHeight="1" x14ac:dyDescent="0.25">
      <c r="A174" s="14"/>
      <c r="B174" s="225" t="s">
        <v>216</v>
      </c>
      <c r="C174" s="16"/>
      <c r="D174" s="226" t="s">
        <v>756</v>
      </c>
      <c r="E174" s="16"/>
      <c r="F174" s="170"/>
      <c r="G174" s="166"/>
      <c r="H174" s="6"/>
      <c r="I174" s="7"/>
      <c r="K174" s="7"/>
      <c r="L174" s="7"/>
      <c r="M174" s="7"/>
    </row>
    <row r="175" spans="1:13" s="8" customFormat="1" ht="27.95" customHeight="1" x14ac:dyDescent="0.25">
      <c r="A175" s="14"/>
      <c r="B175" s="225" t="s">
        <v>217</v>
      </c>
      <c r="C175" s="16"/>
      <c r="D175" s="226" t="s">
        <v>757</v>
      </c>
      <c r="E175" s="16"/>
      <c r="F175" s="170"/>
      <c r="G175" s="166"/>
      <c r="H175" s="6"/>
      <c r="I175" s="7"/>
      <c r="K175" s="7"/>
      <c r="L175" s="7"/>
      <c r="M175" s="7"/>
    </row>
    <row r="176" spans="1:13" s="8" customFormat="1" ht="9.9499999999999993" customHeight="1" x14ac:dyDescent="0.25">
      <c r="A176" s="14"/>
      <c r="B176" s="85"/>
      <c r="C176" s="16"/>
      <c r="D176" s="194"/>
      <c r="E176" s="16"/>
      <c r="F176" s="22"/>
      <c r="G176" s="166"/>
      <c r="H176" s="6"/>
      <c r="I176" s="7"/>
      <c r="K176" s="7"/>
      <c r="L176" s="7"/>
      <c r="M176" s="7"/>
    </row>
    <row r="177" spans="1:13" s="8" customFormat="1" ht="27.95" customHeight="1" x14ac:dyDescent="0.25">
      <c r="A177" s="14"/>
      <c r="B177" s="224" t="s">
        <v>225</v>
      </c>
      <c r="C177" s="191"/>
      <c r="D177" s="191" t="s">
        <v>609</v>
      </c>
      <c r="E177" s="16"/>
      <c r="F177" s="170" t="str">
        <f>IFERROR(ROUND(AVERAGE(F179:F183),0),"")</f>
        <v/>
      </c>
      <c r="G177" s="166"/>
      <c r="H177" s="6"/>
      <c r="I177" s="201" t="str">
        <f>F177</f>
        <v/>
      </c>
      <c r="K177" s="7"/>
      <c r="L177" s="7"/>
      <c r="M177" s="7"/>
    </row>
    <row r="178" spans="1:13" s="8" customFormat="1" ht="9.9499999999999993" customHeight="1" x14ac:dyDescent="0.25">
      <c r="A178" s="14"/>
      <c r="B178" s="224"/>
      <c r="C178" s="191"/>
      <c r="D178" s="194"/>
      <c r="E178" s="16"/>
      <c r="F178" s="22"/>
      <c r="G178" s="166"/>
      <c r="H178" s="6"/>
      <c r="I178" s="7"/>
      <c r="K178" s="7"/>
      <c r="L178" s="7"/>
      <c r="M178" s="7"/>
    </row>
    <row r="179" spans="1:13" s="8" customFormat="1" ht="27.95" customHeight="1" x14ac:dyDescent="0.25">
      <c r="A179" s="14"/>
      <c r="B179" s="225" t="s">
        <v>214</v>
      </c>
      <c r="C179" s="16"/>
      <c r="D179" s="226" t="s">
        <v>706</v>
      </c>
      <c r="E179" s="16"/>
      <c r="F179" s="170"/>
      <c r="G179" s="166"/>
      <c r="H179" s="6"/>
      <c r="I179" s="7"/>
      <c r="K179" s="7"/>
      <c r="L179" s="7"/>
      <c r="M179" s="7"/>
    </row>
    <row r="180" spans="1:13" s="8" customFormat="1" ht="27.95" customHeight="1" x14ac:dyDescent="0.25">
      <c r="A180" s="14"/>
      <c r="B180" s="225" t="s">
        <v>221</v>
      </c>
      <c r="C180" s="16"/>
      <c r="D180" s="226" t="s">
        <v>611</v>
      </c>
      <c r="E180" s="16"/>
      <c r="F180" s="170"/>
      <c r="G180" s="166"/>
      <c r="H180" s="6"/>
      <c r="I180" s="7"/>
      <c r="K180" s="7"/>
      <c r="L180" s="7"/>
      <c r="M180" s="7"/>
    </row>
    <row r="181" spans="1:13" s="8" customFormat="1" ht="27.95" customHeight="1" x14ac:dyDescent="0.25">
      <c r="A181" s="14"/>
      <c r="B181" s="225" t="s">
        <v>222</v>
      </c>
      <c r="C181" s="16"/>
      <c r="D181" s="226" t="s">
        <v>758</v>
      </c>
      <c r="E181" s="16"/>
      <c r="F181" s="170"/>
      <c r="G181" s="166"/>
      <c r="H181" s="6"/>
      <c r="I181" s="7"/>
      <c r="K181" s="7"/>
      <c r="L181" s="7"/>
      <c r="M181" s="7"/>
    </row>
    <row r="182" spans="1:13" s="8" customFormat="1" ht="27.95" customHeight="1" x14ac:dyDescent="0.25">
      <c r="A182" s="14"/>
      <c r="B182" s="225" t="s">
        <v>223</v>
      </c>
      <c r="C182" s="16"/>
      <c r="D182" s="226" t="s">
        <v>708</v>
      </c>
      <c r="E182" s="16"/>
      <c r="F182" s="170"/>
      <c r="G182" s="166"/>
      <c r="H182" s="6"/>
      <c r="I182" s="7"/>
      <c r="K182" s="7"/>
      <c r="L182" s="7"/>
      <c r="M182" s="7"/>
    </row>
    <row r="183" spans="1:13" s="8" customFormat="1" ht="27.95" customHeight="1" x14ac:dyDescent="0.25">
      <c r="A183" s="14"/>
      <c r="B183" s="225" t="s">
        <v>224</v>
      </c>
      <c r="C183" s="16"/>
      <c r="D183" s="226" t="s">
        <v>614</v>
      </c>
      <c r="E183" s="16"/>
      <c r="F183" s="170"/>
      <c r="G183" s="166"/>
      <c r="H183" s="6"/>
      <c r="I183" s="7"/>
      <c r="K183" s="7"/>
      <c r="L183" s="7"/>
      <c r="M183" s="7"/>
    </row>
    <row r="184" spans="1:13" s="8" customFormat="1" ht="9.9499999999999993" customHeight="1" x14ac:dyDescent="0.25">
      <c r="A184" s="14"/>
      <c r="B184" s="85"/>
      <c r="C184" s="16"/>
      <c r="D184" s="194"/>
      <c r="E184" s="16"/>
      <c r="F184" s="22"/>
      <c r="G184" s="166"/>
      <c r="H184" s="6"/>
      <c r="I184" s="7"/>
      <c r="K184" s="7"/>
      <c r="L184" s="7"/>
      <c r="M184" s="7"/>
    </row>
    <row r="185" spans="1:13" s="8" customFormat="1" ht="27.95" customHeight="1" x14ac:dyDescent="0.25">
      <c r="A185" s="14"/>
      <c r="B185" s="224" t="s">
        <v>226</v>
      </c>
      <c r="C185" s="191"/>
      <c r="D185" s="191" t="s">
        <v>615</v>
      </c>
      <c r="E185" s="16"/>
      <c r="F185" s="170" t="str">
        <f>IFERROR(ROUND(AVERAGE(F187:F191),0),"")</f>
        <v/>
      </c>
      <c r="G185" s="166"/>
      <c r="H185" s="6"/>
      <c r="I185" s="201" t="str">
        <f>F185</f>
        <v/>
      </c>
      <c r="K185" s="7"/>
      <c r="L185" s="7"/>
      <c r="M185" s="7"/>
    </row>
    <row r="186" spans="1:13" s="8" customFormat="1" ht="9.9499999999999993" customHeight="1" x14ac:dyDescent="0.25">
      <c r="A186" s="14"/>
      <c r="B186" s="224"/>
      <c r="C186" s="191"/>
      <c r="D186" s="194"/>
      <c r="E186" s="16"/>
      <c r="F186" s="22"/>
      <c r="G186" s="166"/>
      <c r="H186" s="6"/>
      <c r="I186" s="7"/>
      <c r="K186" s="7"/>
      <c r="L186" s="7"/>
      <c r="M186" s="7"/>
    </row>
    <row r="187" spans="1:13" s="8" customFormat="1" ht="27.95" customHeight="1" x14ac:dyDescent="0.25">
      <c r="A187" s="14"/>
      <c r="B187" s="225" t="s">
        <v>215</v>
      </c>
      <c r="C187" s="16"/>
      <c r="D187" s="226" t="s">
        <v>709</v>
      </c>
      <c r="E187" s="16"/>
      <c r="F187" s="170"/>
      <c r="G187" s="166"/>
      <c r="H187" s="6"/>
      <c r="I187" s="7"/>
      <c r="K187" s="7"/>
      <c r="L187" s="7"/>
      <c r="M187" s="7"/>
    </row>
    <row r="188" spans="1:13" s="8" customFormat="1" ht="27.95" customHeight="1" x14ac:dyDescent="0.25">
      <c r="A188" s="14"/>
      <c r="B188" s="225" t="s">
        <v>229</v>
      </c>
      <c r="C188" s="16"/>
      <c r="D188" s="226" t="s">
        <v>759</v>
      </c>
      <c r="E188" s="16"/>
      <c r="F188" s="170"/>
      <c r="G188" s="166"/>
      <c r="H188" s="6"/>
      <c r="I188" s="7"/>
      <c r="K188" s="7"/>
      <c r="L188" s="7"/>
      <c r="M188" s="7"/>
    </row>
    <row r="189" spans="1:13" s="8" customFormat="1" ht="27.95" customHeight="1" x14ac:dyDescent="0.25">
      <c r="A189" s="14"/>
      <c r="B189" s="225" t="s">
        <v>230</v>
      </c>
      <c r="C189" s="16"/>
      <c r="D189" s="226" t="s">
        <v>711</v>
      </c>
      <c r="E189" s="16"/>
      <c r="F189" s="170"/>
      <c r="G189" s="166"/>
      <c r="H189" s="6"/>
      <c r="I189" s="7"/>
      <c r="K189" s="7"/>
      <c r="L189" s="7"/>
      <c r="M189" s="7"/>
    </row>
    <row r="190" spans="1:13" s="8" customFormat="1" ht="27.95" customHeight="1" x14ac:dyDescent="0.25">
      <c r="A190" s="14"/>
      <c r="B190" s="225" t="s">
        <v>231</v>
      </c>
      <c r="C190" s="16"/>
      <c r="D190" s="226" t="s">
        <v>619</v>
      </c>
      <c r="E190" s="16"/>
      <c r="F190" s="170"/>
      <c r="G190" s="166"/>
      <c r="H190" s="6"/>
      <c r="I190" s="7"/>
      <c r="K190" s="7"/>
      <c r="L190" s="7"/>
      <c r="M190" s="7"/>
    </row>
    <row r="191" spans="1:13" s="8" customFormat="1" ht="27.95" customHeight="1" x14ac:dyDescent="0.25">
      <c r="A191" s="14"/>
      <c r="B191" s="225" t="s">
        <v>232</v>
      </c>
      <c r="C191" s="16"/>
      <c r="D191" s="226" t="s">
        <v>620</v>
      </c>
      <c r="E191" s="16"/>
      <c r="F191" s="170"/>
      <c r="G191" s="166"/>
      <c r="H191" s="6"/>
      <c r="I191" s="7"/>
      <c r="K191" s="7"/>
      <c r="L191" s="7"/>
      <c r="M191" s="7"/>
    </row>
    <row r="192" spans="1:13" s="8" customFormat="1" ht="9.9499999999999993" customHeight="1" x14ac:dyDescent="0.25">
      <c r="A192" s="14"/>
      <c r="B192" s="85"/>
      <c r="C192" s="16"/>
      <c r="D192" s="194"/>
      <c r="E192" s="16"/>
      <c r="F192" s="22"/>
      <c r="G192" s="166"/>
      <c r="H192" s="6"/>
      <c r="I192" s="7"/>
      <c r="K192" s="7"/>
      <c r="L192" s="7"/>
      <c r="M192" s="7"/>
    </row>
    <row r="193" spans="1:13" s="8" customFormat="1" ht="27.95" customHeight="1" x14ac:dyDescent="0.25">
      <c r="A193" s="14"/>
      <c r="B193" s="224" t="s">
        <v>227</v>
      </c>
      <c r="C193" s="191"/>
      <c r="D193" s="191" t="s">
        <v>621</v>
      </c>
      <c r="E193" s="16"/>
      <c r="F193" s="170" t="str">
        <f>IFERROR(ROUND(AVERAGE(F195:F197),0),"")</f>
        <v/>
      </c>
      <c r="G193" s="166"/>
      <c r="H193" s="6"/>
      <c r="I193" s="201" t="str">
        <f>F193</f>
        <v/>
      </c>
      <c r="K193" s="7"/>
      <c r="L193" s="7"/>
      <c r="M193" s="7"/>
    </row>
    <row r="194" spans="1:13" s="8" customFormat="1" ht="9.9499999999999993" customHeight="1" x14ac:dyDescent="0.25">
      <c r="A194" s="14"/>
      <c r="B194" s="224"/>
      <c r="C194" s="191"/>
      <c r="D194" s="194"/>
      <c r="E194" s="16"/>
      <c r="F194" s="22"/>
      <c r="G194" s="166"/>
      <c r="H194" s="6"/>
      <c r="I194" s="7"/>
      <c r="K194" s="7"/>
      <c r="L194" s="7"/>
      <c r="M194" s="7"/>
    </row>
    <row r="195" spans="1:13" s="8" customFormat="1" ht="27.95" customHeight="1" x14ac:dyDescent="0.25">
      <c r="A195" s="14"/>
      <c r="B195" s="225" t="s">
        <v>228</v>
      </c>
      <c r="C195" s="16"/>
      <c r="D195" s="226" t="s">
        <v>760</v>
      </c>
      <c r="E195" s="16"/>
      <c r="F195" s="170"/>
      <c r="G195" s="166"/>
      <c r="H195" s="6"/>
      <c r="I195" s="7"/>
      <c r="K195" s="7"/>
      <c r="L195" s="7"/>
      <c r="M195" s="7"/>
    </row>
    <row r="196" spans="1:13" s="8" customFormat="1" ht="27.95" customHeight="1" x14ac:dyDescent="0.25">
      <c r="A196" s="14"/>
      <c r="B196" s="225" t="s">
        <v>233</v>
      </c>
      <c r="C196" s="16"/>
      <c r="D196" s="226" t="s">
        <v>761</v>
      </c>
      <c r="E196" s="16"/>
      <c r="F196" s="170"/>
      <c r="G196" s="166"/>
      <c r="H196" s="6"/>
      <c r="I196" s="7"/>
      <c r="K196" s="7"/>
      <c r="L196" s="7"/>
      <c r="M196" s="7"/>
    </row>
    <row r="197" spans="1:13" s="8" customFormat="1" ht="27.95" customHeight="1" x14ac:dyDescent="0.25">
      <c r="A197" s="14"/>
      <c r="B197" s="225" t="s">
        <v>234</v>
      </c>
      <c r="C197" s="16"/>
      <c r="D197" s="226" t="s">
        <v>762</v>
      </c>
      <c r="E197" s="16"/>
      <c r="F197" s="170"/>
      <c r="G197" s="166"/>
      <c r="H197" s="6"/>
      <c r="I197" s="7"/>
      <c r="K197" s="7"/>
      <c r="L197" s="7"/>
      <c r="M197" s="7"/>
    </row>
    <row r="198" spans="1:13" s="8" customFormat="1" ht="9.9499999999999993" customHeight="1" x14ac:dyDescent="0.25">
      <c r="A198" s="14"/>
      <c r="B198" s="85"/>
      <c r="C198" s="16"/>
      <c r="D198" s="194"/>
      <c r="E198" s="16"/>
      <c r="F198" s="22"/>
      <c r="G198" s="166"/>
      <c r="H198" s="6"/>
      <c r="I198" s="7"/>
      <c r="K198" s="7"/>
      <c r="L198" s="7"/>
      <c r="M198" s="7"/>
    </row>
    <row r="199" spans="1:13" s="8" customFormat="1" ht="27.95" customHeight="1" x14ac:dyDescent="0.25">
      <c r="A199" s="14"/>
      <c r="B199" s="224" t="s">
        <v>241</v>
      </c>
      <c r="C199" s="191"/>
      <c r="D199" s="191" t="s">
        <v>715</v>
      </c>
      <c r="E199" s="16"/>
      <c r="F199" s="170" t="str">
        <f>IFERROR(ROUND(AVERAGE(F201:F206),0),"")</f>
        <v/>
      </c>
      <c r="G199" s="166"/>
      <c r="H199" s="6"/>
      <c r="I199" s="201" t="str">
        <f>F199</f>
        <v/>
      </c>
      <c r="K199" s="7"/>
      <c r="L199" s="7"/>
      <c r="M199" s="7"/>
    </row>
    <row r="200" spans="1:13" s="8" customFormat="1" ht="9.9499999999999993" customHeight="1" x14ac:dyDescent="0.25">
      <c r="A200" s="14"/>
      <c r="B200" s="85"/>
      <c r="C200" s="16"/>
      <c r="D200" s="194"/>
      <c r="E200" s="16"/>
      <c r="F200" s="22"/>
      <c r="G200" s="166"/>
      <c r="H200" s="6"/>
      <c r="I200" s="7"/>
      <c r="K200" s="7"/>
      <c r="L200" s="7"/>
      <c r="M200" s="7"/>
    </row>
    <row r="201" spans="1:13" s="8" customFormat="1" ht="27.95" customHeight="1" x14ac:dyDescent="0.25">
      <c r="A201" s="14"/>
      <c r="B201" s="225" t="s">
        <v>242</v>
      </c>
      <c r="C201" s="16"/>
      <c r="D201" s="226" t="s">
        <v>763</v>
      </c>
      <c r="E201" s="16"/>
      <c r="F201" s="170"/>
      <c r="G201" s="166"/>
      <c r="H201" s="6"/>
      <c r="I201" s="7"/>
      <c r="K201" s="7"/>
      <c r="L201" s="7"/>
      <c r="M201" s="7"/>
    </row>
    <row r="202" spans="1:13" s="8" customFormat="1" ht="27.95" customHeight="1" x14ac:dyDescent="0.25">
      <c r="A202" s="14"/>
      <c r="B202" s="225" t="s">
        <v>243</v>
      </c>
      <c r="C202" s="16"/>
      <c r="D202" s="226" t="s">
        <v>716</v>
      </c>
      <c r="E202" s="16"/>
      <c r="F202" s="170"/>
      <c r="G202" s="166"/>
      <c r="H202" s="6"/>
      <c r="I202" s="7"/>
      <c r="K202" s="7"/>
      <c r="L202" s="7"/>
      <c r="M202" s="7"/>
    </row>
    <row r="203" spans="1:13" s="8" customFormat="1" ht="27.95" customHeight="1" x14ac:dyDescent="0.25">
      <c r="A203" s="14"/>
      <c r="B203" s="225" t="s">
        <v>244</v>
      </c>
      <c r="C203" s="16"/>
      <c r="D203" s="226" t="s">
        <v>764</v>
      </c>
      <c r="E203" s="16"/>
      <c r="F203" s="170"/>
      <c r="G203" s="166"/>
      <c r="H203" s="6"/>
      <c r="I203" s="7"/>
      <c r="K203" s="7"/>
      <c r="L203" s="7"/>
      <c r="M203" s="7"/>
    </row>
    <row r="204" spans="1:13" s="8" customFormat="1" ht="27.95" customHeight="1" x14ac:dyDescent="0.25">
      <c r="A204" s="14"/>
      <c r="B204" s="225" t="s">
        <v>245</v>
      </c>
      <c r="C204" s="16"/>
      <c r="D204" s="226" t="s">
        <v>765</v>
      </c>
      <c r="E204" s="16"/>
      <c r="F204" s="170"/>
      <c r="G204" s="166"/>
      <c r="H204" s="6"/>
      <c r="I204" s="7"/>
      <c r="K204" s="7"/>
      <c r="L204" s="7"/>
      <c r="M204" s="7"/>
    </row>
    <row r="205" spans="1:13" s="8" customFormat="1" ht="27.95" customHeight="1" x14ac:dyDescent="0.25">
      <c r="A205" s="14"/>
      <c r="B205" s="225" t="s">
        <v>246</v>
      </c>
      <c r="C205" s="16"/>
      <c r="D205" s="226" t="s">
        <v>766</v>
      </c>
      <c r="E205" s="16"/>
      <c r="F205" s="170"/>
      <c r="G205" s="166"/>
      <c r="H205" s="6"/>
      <c r="I205" s="7"/>
      <c r="K205" s="7"/>
      <c r="L205" s="7"/>
      <c r="M205" s="7"/>
    </row>
    <row r="206" spans="1:13" s="8" customFormat="1" ht="27.95" customHeight="1" x14ac:dyDescent="0.25">
      <c r="A206" s="14"/>
      <c r="B206" s="225" t="s">
        <v>247</v>
      </c>
      <c r="C206" s="16"/>
      <c r="D206" s="226" t="s">
        <v>767</v>
      </c>
      <c r="E206" s="16"/>
      <c r="F206" s="170"/>
      <c r="G206" s="166"/>
      <c r="H206" s="6"/>
      <c r="I206" s="7"/>
      <c r="K206" s="7"/>
      <c r="L206" s="7"/>
      <c r="M206" s="7"/>
    </row>
    <row r="207" spans="1:13" s="8" customFormat="1" ht="9.9499999999999993" customHeight="1" x14ac:dyDescent="0.25">
      <c r="A207" s="14"/>
      <c r="B207" s="85"/>
      <c r="C207" s="16"/>
      <c r="D207" s="194"/>
      <c r="E207" s="16"/>
      <c r="F207" s="22"/>
      <c r="G207" s="166"/>
      <c r="H207" s="6"/>
      <c r="I207" s="7"/>
      <c r="K207" s="7"/>
      <c r="L207" s="7"/>
      <c r="M207" s="7"/>
    </row>
    <row r="208" spans="1:13" s="8" customFormat="1" ht="27.95" customHeight="1" x14ac:dyDescent="0.25">
      <c r="A208" s="14"/>
      <c r="B208" s="85"/>
      <c r="C208" s="16"/>
      <c r="D208" s="197" t="s">
        <v>1203</v>
      </c>
      <c r="E208" s="16"/>
      <c r="F208" s="231">
        <f>I208</f>
        <v>0</v>
      </c>
      <c r="G208" s="166"/>
      <c r="H208" s="6"/>
      <c r="I208" s="201">
        <f>COUNTIF(I$9:I$199,3)</f>
        <v>0</v>
      </c>
      <c r="K208" s="7"/>
      <c r="L208" s="7"/>
      <c r="M208" s="7"/>
    </row>
    <row r="209" spans="1:13" s="8" customFormat="1" ht="27.95" customHeight="1" x14ac:dyDescent="0.25">
      <c r="A209" s="14"/>
      <c r="B209" s="85"/>
      <c r="C209" s="16"/>
      <c r="D209" s="197" t="s">
        <v>1204</v>
      </c>
      <c r="E209" s="16"/>
      <c r="F209" s="189">
        <f>I209</f>
        <v>0</v>
      </c>
      <c r="G209" s="166"/>
      <c r="H209" s="6"/>
      <c r="I209" s="201">
        <f>COUNTIF(I$9:I$199,2)</f>
        <v>0</v>
      </c>
      <c r="K209" s="7"/>
      <c r="L209" s="7"/>
      <c r="M209" s="7"/>
    </row>
    <row r="210" spans="1:13" s="8" customFormat="1" ht="27.95" customHeight="1" x14ac:dyDescent="0.25">
      <c r="A210" s="14"/>
      <c r="B210" s="85"/>
      <c r="C210" s="16"/>
      <c r="D210" s="197" t="s">
        <v>1205</v>
      </c>
      <c r="E210" s="16"/>
      <c r="F210" s="159">
        <f>I210</f>
        <v>0</v>
      </c>
      <c r="G210" s="166"/>
      <c r="H210" s="6"/>
      <c r="I210" s="201">
        <f>COUNTIF(I$9:I$199,1)</f>
        <v>0</v>
      </c>
      <c r="K210" s="7"/>
      <c r="L210" s="7"/>
      <c r="M210" s="7"/>
    </row>
    <row r="211" spans="1:13" s="8" customFormat="1" ht="27.95" customHeight="1" x14ac:dyDescent="0.25">
      <c r="A211" s="14"/>
      <c r="B211" s="85"/>
      <c r="C211" s="16"/>
      <c r="D211" s="197" t="s">
        <v>1206</v>
      </c>
      <c r="E211" s="16"/>
      <c r="F211" s="188">
        <f>I211</f>
        <v>0</v>
      </c>
      <c r="G211" s="166"/>
      <c r="H211" s="6"/>
      <c r="I211" s="201">
        <f>COUNTIF(I$9:I$199,0)</f>
        <v>0</v>
      </c>
      <c r="K211" s="7"/>
      <c r="L211" s="7"/>
      <c r="M211" s="7"/>
    </row>
    <row r="212" spans="1:13" s="8" customFormat="1" ht="9.9499999999999993" customHeight="1" x14ac:dyDescent="0.25">
      <c r="A212" s="19"/>
      <c r="B212" s="46"/>
      <c r="C212" s="20"/>
      <c r="D212" s="198"/>
      <c r="E212" s="20"/>
      <c r="F212" s="199"/>
      <c r="G212" s="178"/>
      <c r="H212" s="6"/>
      <c r="I212" s="7"/>
      <c r="K212" s="7"/>
      <c r="L212" s="7"/>
      <c r="M212" s="7"/>
    </row>
  </sheetData>
  <sheetProtection algorithmName="SHA-512" hashValue="NG2xe+Ryv6n5qnSCfgsTQGJz3TtGhfDvPZpTx18DQ1v+2H2pFnNifAf8wSlS/3z8UGXV9KnQvRUxa2OnT+Ptmg==" saltValue="DYHKs/PIHHOs6qnsviRKbQ==" spinCount="100000" sheet="1" objects="1" scenarios="1"/>
  <mergeCells count="2">
    <mergeCell ref="B4:F4"/>
    <mergeCell ref="D6:F6"/>
  </mergeCells>
  <conditionalFormatting sqref="F198 F200">
    <cfRule type="cellIs" dxfId="23" priority="21" operator="equal">
      <formula>3</formula>
    </cfRule>
    <cfRule type="cellIs" dxfId="22" priority="22" operator="equal">
      <formula>2</formula>
    </cfRule>
    <cfRule type="cellIs" dxfId="21" priority="23" operator="equal">
      <formula>1</formula>
    </cfRule>
  </conditionalFormatting>
  <conditionalFormatting sqref="F11:F15">
    <cfRule type="cellIs" dxfId="20" priority="17" operator="equal">
      <formula>1</formula>
    </cfRule>
    <cfRule type="cellIs" dxfId="19" priority="18" operator="equal">
      <formula>3</formula>
    </cfRule>
    <cfRule type="cellIs" dxfId="18" priority="19" operator="equal">
      <formula>2</formula>
    </cfRule>
    <cfRule type="cellIs" dxfId="17" priority="20" operator="equal">
      <formula>0</formula>
    </cfRule>
  </conditionalFormatting>
  <conditionalFormatting sqref="F201:F206 F195:F197 F187:F191 F179:F183 F173:F175 F169 F163:F165 F158:F159 F154 F147:F150 F143 F138:F139 F134 F129:F130 F120:F124 F112:F116 F104:F108 F97:F100 F89:F93 F81:F85 F73:F77 F65:F69 F57:F61 F49:F53 F42:F44 F36:F38 F27:F32 F19:F23">
    <cfRule type="cellIs" dxfId="16" priority="12" operator="equal">
      <formula>1</formula>
    </cfRule>
    <cfRule type="cellIs" dxfId="15" priority="13" operator="equal">
      <formula>3</formula>
    </cfRule>
    <cfRule type="cellIs" dxfId="14" priority="14" operator="equal">
      <formula>2</formula>
    </cfRule>
    <cfRule type="cellIs" dxfId="13" priority="15" operator="equal">
      <formula>0</formula>
    </cfRule>
  </conditionalFormatting>
  <conditionalFormatting sqref="F9">
    <cfRule type="cellIs" dxfId="12" priority="7" operator="equal">
      <formula>1</formula>
    </cfRule>
    <cfRule type="cellIs" dxfId="11" priority="8" operator="equal">
      <formula>3</formula>
    </cfRule>
    <cfRule type="cellIs" dxfId="10" priority="9" operator="equal">
      <formula>2</formula>
    </cfRule>
    <cfRule type="cellIs" dxfId="9" priority="10" operator="equal">
      <formula>0</formula>
    </cfRule>
  </conditionalFormatting>
  <conditionalFormatting sqref="F199 F193 F185 F177 F171 F167 F161 F156 F152 F145 F141 F136 F132 F127 F118 F110 F102 F95 F87 F79 F71 F63 F55 F47 F40 F34 F25 F17">
    <cfRule type="cellIs" dxfId="8" priority="2" operator="equal">
      <formula>1</formula>
    </cfRule>
    <cfRule type="cellIs" dxfId="7" priority="3" operator="equal">
      <formula>3</formula>
    </cfRule>
    <cfRule type="cellIs" dxfId="6" priority="4" operator="equal">
      <formula>2</formula>
    </cfRule>
    <cfRule type="cellIs" dxfId="5" priority="5" operator="equal">
      <formula>0</formula>
    </cfRule>
  </conditionalFormatting>
  <dataValidations count="2">
    <dataValidation type="whole" allowBlank="1" showInputMessage="1" showErrorMessage="1" error="Geben Sie 1, 2 oder 3 ein!" sqref="F198 F200" xr:uid="{20F8C2E5-D43E-4A3E-B719-4AB34D849A70}">
      <formula1>1</formula1>
      <formula2>3</formula2>
    </dataValidation>
    <dataValidation type="whole" allowBlank="1" showInputMessage="1" showErrorMessage="1" error="Geben Sie einen Wert von 0 bis 3 ein!" sqref="F11:F15 F19:F23 F27:F32 F36:F38 F42:F44 F49:F53 F57:F61 F65:F69 F73:F77 F81:F85 F89:F93 F97:F100 F104:F108 F112:F116 F120:F124 F129:F130 F134 F138:F139 F143 F147:F150 F154 F158:F159 F163:F165 F169 F173:F175 F179:F183 F187:F191 F195:F197 F201:F206" xr:uid="{E6A9D261-A942-4ACF-98B1-9986209E6701}">
      <formula1>0</formula1>
      <formula2>3</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landscape" r:id="rId1"/>
  <headerFooter>
    <oddHeader>&amp;L&amp;"Verdana,Standard"&amp;9&amp;G&amp;C&amp;"Verdana,Fett"&amp;12
IPMA Level A, B et C
Demande de recertification
Autoévaluation en management de portefeuille&amp;R&amp;G</oddHeader>
    <oddFooter>&amp;L&amp;"Verdana,Standard"&amp;9© VZPM&amp;C&amp;"Verdana,Standard"&amp;9&amp;F&amp;R&amp;"Verdana,Standard"&amp;9&amp;A Page &amp;P/&amp;N</oddFooter>
  </headerFooter>
  <ignoredErrors>
    <ignoredError sqref="B8 B46 B126" numberStoredAsText="1"/>
    <ignoredError sqref="B9 B17 B25 B34 B40 B47 B55 B63 B71 B79 B87 B95 B102 B110 B118 B127 B132 B136 B141 B145 B152 B156 B161 B167 B171 B177 B185 B193 B199" twoDigitTextYear="1"/>
    <ignoredError sqref="F9 F17:F25 F34:F47 F55:F71 F79:F95 F102:F118 F127:F145 F152:F161 F167:F185 F193:F199"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6" operator="notContains" id="{CA417419-7246-4956-AB70-033BBE1FCA0E}">
            <xm:f>ISERROR(SEARCH("",F11))</xm:f>
            <xm:f>""</xm:f>
            <x14:dxf>
              <fill>
                <patternFill>
                  <bgColor theme="0"/>
                </patternFill>
              </fill>
            </x14:dxf>
          </x14:cfRule>
          <xm:sqref>F11:F15</xm:sqref>
        </x14:conditionalFormatting>
        <x14:conditionalFormatting xmlns:xm="http://schemas.microsoft.com/office/excel/2006/main">
          <x14:cfRule type="notContainsText" priority="11" operator="notContains" id="{7D31433D-AF90-4720-87A6-D526C870DEE4}">
            <xm:f>ISERROR(SEARCH("",F19))</xm:f>
            <xm:f>""</xm:f>
            <x14:dxf>
              <fill>
                <patternFill>
                  <bgColor theme="0"/>
                </patternFill>
              </fill>
            </x14:dxf>
          </x14:cfRule>
          <xm:sqref>F201:F206 F195:F197 F187:F191 F179:F183 F173:F175 F169 F163:F165 F158:F159 F154 F147:F150 F143 F138:F139 F134 F129:F130 F120:F124 F112:F116 F104:F108 F97:F100 F89:F93 F81:F85 F73:F77 F65:F69 F57:F61 F49:F53 F42:F44 F36:F38 F27:F32 F19:F23</xm:sqref>
        </x14:conditionalFormatting>
        <x14:conditionalFormatting xmlns:xm="http://schemas.microsoft.com/office/excel/2006/main">
          <x14:cfRule type="notContainsText" priority="6" operator="notContains" id="{8F637496-CBFB-4F4C-A6E6-67623B76C53C}">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 operator="notContains" id="{2D122125-9A92-4F6C-9BC6-0D4B54A8C0B1}">
            <xm:f>ISERROR(SEARCH("",F17))</xm:f>
            <xm:f>""</xm:f>
            <x14:dxf>
              <fill>
                <patternFill>
                  <bgColor theme="0" tint="-0.14996795556505021"/>
                </patternFill>
              </fill>
            </x14:dxf>
          </x14:cfRule>
          <xm:sqref>F199 F193 F185 F177 F171 F167 F161 F156 F152 F145 F141 F136 F132 F127 F118 F110 F102 F95 F87 F79 F71 F63 F55 F47 F40 F34 F25 F17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U50"/>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4" customWidth="1"/>
    <col min="2" max="2" width="3.7109375" style="185" customWidth="1"/>
    <col min="3" max="3" width="30.7109375" style="74" customWidth="1"/>
    <col min="4" max="4" width="36.7109375" style="74" customWidth="1"/>
    <col min="5" max="5" width="1.7109375" style="74" customWidth="1"/>
    <col min="6" max="9" width="42.7109375" style="74" customWidth="1"/>
    <col min="10" max="10" width="1.7109375" style="73" customWidth="1"/>
    <col min="11" max="11" width="1.7109375" style="72" customWidth="1"/>
    <col min="12" max="14" width="11.42578125" style="73"/>
    <col min="15" max="16384" width="11.42578125" style="74"/>
  </cols>
  <sheetData>
    <row r="1" spans="1:21" s="73" customFormat="1" ht="9.9499999999999993" customHeight="1" x14ac:dyDescent="0.25">
      <c r="A1" s="69"/>
      <c r="B1" s="183"/>
      <c r="C1" s="70"/>
      <c r="D1" s="70"/>
      <c r="E1" s="70"/>
      <c r="F1" s="70"/>
      <c r="G1" s="70"/>
      <c r="H1" s="70"/>
      <c r="I1" s="70"/>
      <c r="J1" s="71"/>
      <c r="K1" s="72"/>
      <c r="O1" s="74"/>
      <c r="P1" s="74"/>
      <c r="Q1" s="74"/>
      <c r="R1" s="74"/>
      <c r="S1" s="74"/>
      <c r="T1" s="74"/>
      <c r="U1" s="74"/>
    </row>
    <row r="2" spans="1:21" s="73" customFormat="1" ht="18" customHeight="1" x14ac:dyDescent="0.25">
      <c r="A2" s="75"/>
      <c r="B2" s="397" t="s">
        <v>813</v>
      </c>
      <c r="C2" s="397"/>
      <c r="D2" s="397"/>
      <c r="E2" s="397"/>
      <c r="F2" s="397"/>
      <c r="G2" s="202"/>
      <c r="H2" s="202"/>
      <c r="I2" s="202"/>
      <c r="J2" s="77"/>
      <c r="K2" s="72"/>
      <c r="O2" s="74"/>
      <c r="P2" s="74"/>
      <c r="Q2" s="74"/>
      <c r="R2" s="74"/>
      <c r="S2" s="74"/>
      <c r="T2" s="74"/>
      <c r="U2" s="74"/>
    </row>
    <row r="3" spans="1:21" s="73" customFormat="1" ht="18" customHeight="1" x14ac:dyDescent="0.25">
      <c r="A3" s="75"/>
      <c r="B3" s="181"/>
      <c r="C3" s="89"/>
      <c r="D3" s="89"/>
      <c r="E3" s="89"/>
      <c r="F3" s="399" t="s">
        <v>814</v>
      </c>
      <c r="G3" s="399"/>
      <c r="H3" s="399"/>
      <c r="I3" s="399"/>
      <c r="J3" s="77"/>
      <c r="K3" s="72"/>
      <c r="O3" s="74"/>
      <c r="P3" s="74"/>
      <c r="Q3" s="74"/>
      <c r="R3" s="74"/>
      <c r="S3" s="74"/>
      <c r="T3" s="74"/>
      <c r="U3" s="74"/>
    </row>
    <row r="4" spans="1:21" s="73" customFormat="1" ht="18" customHeight="1" x14ac:dyDescent="0.25">
      <c r="A4" s="75"/>
      <c r="B4" s="181"/>
      <c r="C4" s="89" t="s">
        <v>815</v>
      </c>
      <c r="D4" s="89" t="s">
        <v>816</v>
      </c>
      <c r="E4" s="89"/>
      <c r="F4" s="204">
        <v>1</v>
      </c>
      <c r="G4" s="204">
        <v>2</v>
      </c>
      <c r="H4" s="204">
        <v>3</v>
      </c>
      <c r="I4" s="204">
        <v>4</v>
      </c>
      <c r="J4" s="77"/>
      <c r="K4" s="72"/>
      <c r="O4" s="74"/>
      <c r="P4" s="74"/>
      <c r="Q4" s="74"/>
      <c r="R4" s="74"/>
      <c r="S4" s="74"/>
      <c r="T4" s="74"/>
      <c r="U4" s="74"/>
    </row>
    <row r="5" spans="1:21" s="73" customFormat="1" ht="9.9499999999999993" customHeight="1" x14ac:dyDescent="0.25">
      <c r="A5" s="75"/>
      <c r="B5" s="181"/>
      <c r="C5" s="89"/>
      <c r="D5" s="89"/>
      <c r="E5" s="89"/>
      <c r="F5" s="204"/>
      <c r="G5" s="204"/>
      <c r="H5" s="204"/>
      <c r="I5" s="204"/>
      <c r="J5" s="77"/>
      <c r="K5" s="72"/>
      <c r="O5" s="74"/>
      <c r="P5" s="74"/>
      <c r="Q5" s="74"/>
      <c r="R5" s="74"/>
      <c r="S5" s="74"/>
      <c r="T5" s="74"/>
      <c r="U5" s="74"/>
    </row>
    <row r="6" spans="1:21" s="73" customFormat="1" ht="50.1" customHeight="1" x14ac:dyDescent="0.25">
      <c r="A6" s="75"/>
      <c r="B6" s="398">
        <v>1</v>
      </c>
      <c r="C6" s="394" t="s">
        <v>917</v>
      </c>
      <c r="D6" s="88" t="s">
        <v>817</v>
      </c>
      <c r="E6" s="68"/>
      <c r="F6" s="205" t="s">
        <v>818</v>
      </c>
      <c r="G6" s="205" t="s">
        <v>923</v>
      </c>
      <c r="H6" s="205" t="s">
        <v>819</v>
      </c>
      <c r="I6" s="205" t="s">
        <v>820</v>
      </c>
      <c r="J6" s="77"/>
      <c r="K6" s="72"/>
      <c r="O6" s="74"/>
      <c r="P6" s="74"/>
      <c r="Q6" s="74"/>
      <c r="R6" s="74"/>
      <c r="S6" s="74"/>
      <c r="T6" s="74"/>
      <c r="U6" s="74"/>
    </row>
    <row r="7" spans="1:21" s="73" customFormat="1" ht="50.1" customHeight="1" x14ac:dyDescent="0.25">
      <c r="A7" s="75"/>
      <c r="B7" s="398"/>
      <c r="C7" s="394"/>
      <c r="D7" s="88" t="s">
        <v>924</v>
      </c>
      <c r="E7" s="68"/>
      <c r="F7" s="205" t="s">
        <v>821</v>
      </c>
      <c r="G7" s="205" t="s">
        <v>822</v>
      </c>
      <c r="H7" s="205" t="s">
        <v>925</v>
      </c>
      <c r="I7" s="205" t="s">
        <v>823</v>
      </c>
      <c r="J7" s="77"/>
      <c r="K7" s="72"/>
      <c r="O7" s="74"/>
      <c r="P7" s="74"/>
      <c r="Q7" s="74"/>
      <c r="R7" s="74"/>
      <c r="S7" s="74"/>
      <c r="T7" s="74"/>
      <c r="U7" s="74"/>
    </row>
    <row r="8" spans="1:21" s="73" customFormat="1" ht="39.950000000000003" customHeight="1" x14ac:dyDescent="0.25">
      <c r="A8" s="75"/>
      <c r="B8" s="398"/>
      <c r="C8" s="394"/>
      <c r="D8" s="88" t="s">
        <v>926</v>
      </c>
      <c r="E8" s="68"/>
      <c r="F8" s="205" t="s">
        <v>927</v>
      </c>
      <c r="G8" s="205" t="s">
        <v>928</v>
      </c>
      <c r="H8" s="205" t="s">
        <v>929</v>
      </c>
      <c r="I8" s="205" t="s">
        <v>930</v>
      </c>
      <c r="J8" s="77"/>
      <c r="K8" s="72"/>
      <c r="O8" s="74"/>
      <c r="P8" s="74"/>
      <c r="Q8" s="74"/>
      <c r="R8" s="74"/>
      <c r="S8" s="74"/>
      <c r="T8" s="74"/>
      <c r="U8" s="74"/>
    </row>
    <row r="9" spans="1:21" s="73" customFormat="1" ht="50.1" customHeight="1" x14ac:dyDescent="0.25">
      <c r="A9" s="75"/>
      <c r="B9" s="398"/>
      <c r="C9" s="394"/>
      <c r="D9" s="88" t="s">
        <v>824</v>
      </c>
      <c r="E9" s="68"/>
      <c r="F9" s="205" t="s">
        <v>931</v>
      </c>
      <c r="G9" s="205" t="s">
        <v>932</v>
      </c>
      <c r="H9" s="205" t="s">
        <v>933</v>
      </c>
      <c r="I9" s="205" t="s">
        <v>934</v>
      </c>
      <c r="J9" s="77"/>
      <c r="K9" s="72"/>
      <c r="O9" s="74"/>
      <c r="P9" s="74"/>
      <c r="Q9" s="74"/>
      <c r="R9" s="74"/>
      <c r="S9" s="74"/>
      <c r="T9" s="74"/>
      <c r="U9" s="74"/>
    </row>
    <row r="10" spans="1:21" s="73" customFormat="1" x14ac:dyDescent="0.25">
      <c r="A10" s="75"/>
      <c r="B10" s="182"/>
      <c r="C10" s="82"/>
      <c r="D10" s="89"/>
      <c r="E10" s="89"/>
      <c r="F10" s="206"/>
      <c r="G10" s="206"/>
      <c r="H10" s="206"/>
      <c r="I10" s="206"/>
      <c r="J10" s="77"/>
      <c r="K10" s="72"/>
      <c r="O10" s="74"/>
      <c r="P10" s="74"/>
      <c r="Q10" s="74"/>
      <c r="R10" s="74"/>
      <c r="S10" s="74"/>
      <c r="T10" s="74"/>
      <c r="U10" s="74"/>
    </row>
    <row r="11" spans="1:21" s="73" customFormat="1" ht="67.5" x14ac:dyDescent="0.25">
      <c r="A11" s="75"/>
      <c r="B11" s="398">
        <v>2</v>
      </c>
      <c r="C11" s="394" t="s">
        <v>825</v>
      </c>
      <c r="D11" s="88" t="s">
        <v>935</v>
      </c>
      <c r="E11" s="68"/>
      <c r="F11" s="205" t="s">
        <v>936</v>
      </c>
      <c r="G11" s="205" t="s">
        <v>939</v>
      </c>
      <c r="H11" s="205" t="s">
        <v>937</v>
      </c>
      <c r="I11" s="205" t="s">
        <v>938</v>
      </c>
      <c r="J11" s="77"/>
      <c r="K11" s="72"/>
      <c r="M11" s="396"/>
      <c r="N11" s="396"/>
      <c r="O11" s="396"/>
      <c r="P11" s="396"/>
      <c r="Q11" s="396"/>
      <c r="R11" s="396"/>
      <c r="S11" s="396"/>
      <c r="T11" s="74"/>
      <c r="U11" s="74"/>
    </row>
    <row r="12" spans="1:21" s="73" customFormat="1" ht="62.1" customHeight="1" x14ac:dyDescent="0.25">
      <c r="A12" s="75"/>
      <c r="B12" s="398"/>
      <c r="C12" s="394"/>
      <c r="D12" s="203" t="s">
        <v>264</v>
      </c>
      <c r="E12" s="68"/>
      <c r="F12" s="205" t="s">
        <v>826</v>
      </c>
      <c r="G12" s="205" t="s">
        <v>827</v>
      </c>
      <c r="H12" s="205" t="s">
        <v>828</v>
      </c>
      <c r="I12" s="205" t="s">
        <v>940</v>
      </c>
      <c r="J12" s="77"/>
      <c r="K12" s="72"/>
      <c r="M12" s="8"/>
      <c r="N12" s="8"/>
      <c r="O12" s="8"/>
      <c r="P12" s="8"/>
      <c r="Q12" s="8"/>
      <c r="R12" s="8"/>
      <c r="S12" s="8"/>
      <c r="T12" s="74"/>
      <c r="U12" s="74"/>
    </row>
    <row r="13" spans="1:21" s="73" customFormat="1" x14ac:dyDescent="0.25">
      <c r="A13" s="75"/>
      <c r="B13" s="182"/>
      <c r="C13" s="82"/>
      <c r="D13" s="89"/>
      <c r="E13" s="89"/>
      <c r="F13" s="206"/>
      <c r="G13" s="206"/>
      <c r="H13" s="206"/>
      <c r="I13" s="206"/>
      <c r="J13" s="77"/>
      <c r="K13" s="72"/>
      <c r="M13" s="396"/>
      <c r="N13" s="396"/>
      <c r="O13" s="396"/>
      <c r="P13" s="396"/>
      <c r="Q13" s="396"/>
      <c r="R13" s="396"/>
      <c r="S13" s="396"/>
      <c r="T13" s="74"/>
      <c r="U13" s="74"/>
    </row>
    <row r="14" spans="1:21" s="73" customFormat="1" ht="18" customHeight="1" x14ac:dyDescent="0.25">
      <c r="A14" s="75"/>
      <c r="B14" s="398">
        <v>3</v>
      </c>
      <c r="C14" s="394" t="s">
        <v>919</v>
      </c>
      <c r="D14" s="211" t="s">
        <v>829</v>
      </c>
      <c r="E14" s="89"/>
      <c r="F14" s="212" t="s">
        <v>830</v>
      </c>
      <c r="G14" s="212" t="s">
        <v>831</v>
      </c>
      <c r="H14" s="212" t="s">
        <v>832</v>
      </c>
      <c r="I14" s="212" t="s">
        <v>833</v>
      </c>
      <c r="J14" s="77"/>
      <c r="K14" s="72"/>
      <c r="M14" s="396"/>
      <c r="N14" s="396"/>
      <c r="O14" s="396"/>
      <c r="P14" s="396"/>
      <c r="Q14" s="396"/>
      <c r="R14" s="396"/>
      <c r="S14" s="396"/>
      <c r="T14" s="74"/>
      <c r="U14" s="74"/>
    </row>
    <row r="15" spans="1:21" s="73" customFormat="1" ht="18" customHeight="1" x14ac:dyDescent="0.25">
      <c r="A15" s="75"/>
      <c r="B15" s="398"/>
      <c r="C15" s="394"/>
      <c r="D15" s="211" t="s">
        <v>248</v>
      </c>
      <c r="E15" s="89"/>
      <c r="F15" s="212" t="s">
        <v>265</v>
      </c>
      <c r="G15" s="212" t="s">
        <v>266</v>
      </c>
      <c r="H15" s="212" t="s">
        <v>267</v>
      </c>
      <c r="I15" s="212" t="s">
        <v>268</v>
      </c>
      <c r="J15" s="77"/>
      <c r="K15" s="72"/>
      <c r="M15" s="8"/>
      <c r="N15" s="8"/>
      <c r="O15" s="8"/>
      <c r="P15" s="8"/>
      <c r="Q15" s="8"/>
      <c r="R15" s="8"/>
      <c r="S15" s="8"/>
      <c r="T15" s="74"/>
      <c r="U15" s="74"/>
    </row>
    <row r="16" spans="1:21" s="73" customFormat="1" ht="84" customHeight="1" x14ac:dyDescent="0.25">
      <c r="A16" s="75"/>
      <c r="B16" s="398"/>
      <c r="C16" s="394"/>
      <c r="D16" s="88" t="s">
        <v>834</v>
      </c>
      <c r="E16" s="68"/>
      <c r="F16" s="205" t="s">
        <v>835</v>
      </c>
      <c r="G16" s="205" t="s">
        <v>836</v>
      </c>
      <c r="H16" s="205" t="s">
        <v>941</v>
      </c>
      <c r="I16" s="205" t="s">
        <v>942</v>
      </c>
      <c r="J16" s="77"/>
      <c r="K16" s="72"/>
      <c r="M16" s="8"/>
      <c r="N16" s="8"/>
      <c r="O16" s="8"/>
      <c r="P16" s="8"/>
      <c r="Q16" s="8"/>
      <c r="R16" s="8"/>
      <c r="S16" s="8"/>
      <c r="T16" s="74"/>
      <c r="U16" s="74"/>
    </row>
    <row r="17" spans="1:21" s="73" customFormat="1" ht="84" customHeight="1" x14ac:dyDescent="0.25">
      <c r="A17" s="75"/>
      <c r="B17" s="398"/>
      <c r="C17" s="394"/>
      <c r="D17" s="88" t="s">
        <v>837</v>
      </c>
      <c r="E17" s="68"/>
      <c r="F17" s="205" t="s">
        <v>838</v>
      </c>
      <c r="G17" s="205" t="s">
        <v>943</v>
      </c>
      <c r="H17" s="205" t="s">
        <v>944</v>
      </c>
      <c r="I17" s="205" t="s">
        <v>945</v>
      </c>
      <c r="J17" s="77"/>
      <c r="K17" s="72"/>
      <c r="M17" s="8"/>
      <c r="N17" s="8"/>
      <c r="O17" s="8"/>
      <c r="P17" s="8"/>
      <c r="Q17" s="8"/>
      <c r="R17" s="8"/>
      <c r="S17" s="8"/>
      <c r="T17" s="74"/>
      <c r="U17" s="74"/>
    </row>
    <row r="18" spans="1:21" s="73" customFormat="1" ht="39.950000000000003" customHeight="1" x14ac:dyDescent="0.25">
      <c r="A18" s="75"/>
      <c r="B18" s="398"/>
      <c r="C18" s="394"/>
      <c r="D18" s="88" t="s">
        <v>839</v>
      </c>
      <c r="E18" s="68"/>
      <c r="F18" s="205" t="s">
        <v>840</v>
      </c>
      <c r="G18" s="205" t="s">
        <v>841</v>
      </c>
      <c r="H18" s="205" t="s">
        <v>842</v>
      </c>
      <c r="I18" s="205" t="s">
        <v>843</v>
      </c>
      <c r="J18" s="77"/>
      <c r="K18" s="72"/>
      <c r="M18" s="8"/>
      <c r="N18" s="8"/>
      <c r="O18" s="8"/>
      <c r="P18" s="8"/>
      <c r="Q18" s="8"/>
      <c r="R18" s="8"/>
      <c r="S18" s="8"/>
      <c r="T18" s="74"/>
      <c r="U18" s="74"/>
    </row>
    <row r="19" spans="1:21" s="73" customFormat="1" x14ac:dyDescent="0.25">
      <c r="A19" s="75"/>
      <c r="B19" s="182"/>
      <c r="C19" s="82"/>
      <c r="D19" s="89"/>
      <c r="E19" s="89"/>
      <c r="F19" s="206"/>
      <c r="G19" s="206"/>
      <c r="H19" s="206"/>
      <c r="I19" s="206"/>
      <c r="J19" s="77"/>
      <c r="K19" s="72"/>
      <c r="M19" s="396"/>
      <c r="N19" s="396"/>
      <c r="O19" s="396"/>
      <c r="P19" s="396"/>
      <c r="Q19" s="396"/>
      <c r="R19" s="396"/>
      <c r="S19" s="396"/>
      <c r="T19" s="74"/>
      <c r="U19" s="74"/>
    </row>
    <row r="20" spans="1:21" s="73" customFormat="1" ht="63.95" customHeight="1" x14ac:dyDescent="0.25">
      <c r="A20" s="75"/>
      <c r="B20" s="395">
        <v>4</v>
      </c>
      <c r="C20" s="394" t="s">
        <v>609</v>
      </c>
      <c r="D20" s="88" t="s">
        <v>946</v>
      </c>
      <c r="E20" s="68"/>
      <c r="F20" s="205" t="s">
        <v>948</v>
      </c>
      <c r="G20" s="205" t="s">
        <v>949</v>
      </c>
      <c r="H20" s="205" t="s">
        <v>950</v>
      </c>
      <c r="I20" s="205" t="s">
        <v>951</v>
      </c>
      <c r="J20" s="77"/>
      <c r="K20" s="72"/>
      <c r="M20" s="396"/>
      <c r="N20" s="396"/>
      <c r="O20" s="396"/>
      <c r="P20" s="396"/>
      <c r="Q20" s="396"/>
      <c r="R20" s="396"/>
      <c r="S20" s="396"/>
      <c r="T20" s="74"/>
      <c r="U20" s="74"/>
    </row>
    <row r="21" spans="1:21" s="73" customFormat="1" ht="50.1" customHeight="1" x14ac:dyDescent="0.25">
      <c r="A21" s="75"/>
      <c r="B21" s="395"/>
      <c r="C21" s="394"/>
      <c r="D21" s="88" t="s">
        <v>844</v>
      </c>
      <c r="E21" s="68"/>
      <c r="F21" s="205" t="s">
        <v>952</v>
      </c>
      <c r="G21" s="205" t="s">
        <v>845</v>
      </c>
      <c r="H21" s="205" t="s">
        <v>846</v>
      </c>
      <c r="I21" s="205" t="s">
        <v>847</v>
      </c>
      <c r="J21" s="77"/>
      <c r="K21" s="72"/>
      <c r="M21" s="8"/>
      <c r="N21" s="8"/>
      <c r="O21" s="8"/>
      <c r="P21" s="8"/>
      <c r="Q21" s="8"/>
      <c r="R21" s="8"/>
      <c r="S21" s="8"/>
      <c r="T21" s="74"/>
      <c r="U21" s="74"/>
    </row>
    <row r="22" spans="1:21" s="73" customFormat="1" ht="60.95" customHeight="1" x14ac:dyDescent="0.25">
      <c r="A22" s="75"/>
      <c r="B22" s="395"/>
      <c r="C22" s="394"/>
      <c r="D22" s="88" t="s">
        <v>947</v>
      </c>
      <c r="E22" s="68"/>
      <c r="F22" s="205" t="s">
        <v>848</v>
      </c>
      <c r="G22" s="205" t="s">
        <v>953</v>
      </c>
      <c r="H22" s="205" t="s">
        <v>849</v>
      </c>
      <c r="I22" s="205" t="s">
        <v>954</v>
      </c>
      <c r="J22" s="77"/>
      <c r="K22" s="72"/>
      <c r="M22" s="8"/>
      <c r="N22" s="8"/>
      <c r="O22" s="8"/>
      <c r="P22" s="8"/>
      <c r="Q22" s="8"/>
      <c r="R22" s="8"/>
      <c r="S22" s="8"/>
      <c r="T22" s="74"/>
      <c r="U22" s="74"/>
    </row>
    <row r="23" spans="1:21" s="73" customFormat="1" x14ac:dyDescent="0.25">
      <c r="A23" s="75"/>
      <c r="B23" s="182"/>
      <c r="C23" s="82"/>
      <c r="D23" s="89"/>
      <c r="E23" s="89"/>
      <c r="F23" s="206"/>
      <c r="G23" s="206"/>
      <c r="H23" s="206"/>
      <c r="I23" s="206"/>
      <c r="J23" s="77"/>
      <c r="K23" s="72"/>
      <c r="M23" s="396"/>
      <c r="N23" s="396"/>
      <c r="O23" s="396"/>
      <c r="P23" s="396"/>
      <c r="Q23" s="396"/>
      <c r="R23" s="396"/>
      <c r="S23" s="396"/>
      <c r="T23" s="74"/>
      <c r="U23" s="74"/>
    </row>
    <row r="24" spans="1:21" s="73" customFormat="1" ht="27.95" customHeight="1" x14ac:dyDescent="0.25">
      <c r="A24" s="75"/>
      <c r="B24" s="395">
        <v>5</v>
      </c>
      <c r="C24" s="394" t="s">
        <v>850</v>
      </c>
      <c r="D24" s="211" t="s">
        <v>851</v>
      </c>
      <c r="E24" s="68"/>
      <c r="F24" s="212" t="s">
        <v>269</v>
      </c>
      <c r="G24" s="212" t="s">
        <v>270</v>
      </c>
      <c r="H24" s="212" t="s">
        <v>271</v>
      </c>
      <c r="I24" s="212" t="s">
        <v>272</v>
      </c>
      <c r="J24" s="77"/>
      <c r="K24" s="72"/>
      <c r="M24" s="396"/>
      <c r="N24" s="396"/>
      <c r="O24" s="396"/>
      <c r="P24" s="396"/>
      <c r="Q24" s="396"/>
      <c r="R24" s="396"/>
      <c r="S24" s="396"/>
      <c r="T24" s="74"/>
      <c r="U24" s="74"/>
    </row>
    <row r="25" spans="1:21" s="73" customFormat="1" ht="39" customHeight="1" x14ac:dyDescent="0.25">
      <c r="A25" s="75"/>
      <c r="B25" s="395"/>
      <c r="C25" s="394"/>
      <c r="D25" s="88" t="s">
        <v>852</v>
      </c>
      <c r="E25" s="68"/>
      <c r="F25" s="205" t="s">
        <v>853</v>
      </c>
      <c r="G25" s="205" t="s">
        <v>854</v>
      </c>
      <c r="H25" s="205" t="s">
        <v>855</v>
      </c>
      <c r="I25" s="205" t="s">
        <v>958</v>
      </c>
      <c r="J25" s="77"/>
      <c r="K25" s="72"/>
      <c r="M25" s="8"/>
      <c r="N25" s="8"/>
      <c r="O25" s="8"/>
      <c r="P25" s="8"/>
      <c r="Q25" s="8"/>
      <c r="R25" s="8"/>
      <c r="S25" s="8"/>
      <c r="T25" s="74"/>
      <c r="U25" s="74"/>
    </row>
    <row r="26" spans="1:21" s="73" customFormat="1" ht="42" customHeight="1" x14ac:dyDescent="0.25">
      <c r="A26" s="75"/>
      <c r="B26" s="395"/>
      <c r="C26" s="394"/>
      <c r="D26" s="88" t="s">
        <v>955</v>
      </c>
      <c r="E26" s="68"/>
      <c r="F26" s="207"/>
      <c r="G26" s="208"/>
      <c r="H26" s="205" t="s">
        <v>956</v>
      </c>
      <c r="I26" s="205" t="s">
        <v>957</v>
      </c>
      <c r="J26" s="77"/>
      <c r="K26" s="72"/>
      <c r="M26" s="8"/>
      <c r="N26" s="8"/>
      <c r="O26" s="8"/>
      <c r="P26" s="8"/>
      <c r="Q26" s="8"/>
      <c r="R26" s="8"/>
      <c r="S26" s="8"/>
      <c r="T26" s="74"/>
      <c r="U26" s="74"/>
    </row>
    <row r="27" spans="1:21" s="73" customFormat="1" x14ac:dyDescent="0.25">
      <c r="A27" s="75"/>
      <c r="B27" s="182"/>
      <c r="C27" s="82"/>
      <c r="D27" s="89"/>
      <c r="E27" s="89"/>
      <c r="F27" s="206"/>
      <c r="G27" s="206"/>
      <c r="H27" s="206"/>
      <c r="I27" s="206"/>
      <c r="J27" s="77"/>
      <c r="K27" s="72"/>
      <c r="M27" s="396"/>
      <c r="N27" s="396"/>
      <c r="O27" s="396"/>
      <c r="P27" s="396"/>
      <c r="Q27" s="396"/>
      <c r="R27" s="396"/>
      <c r="S27" s="396"/>
      <c r="T27" s="74"/>
      <c r="U27" s="74"/>
    </row>
    <row r="28" spans="1:21" s="73" customFormat="1" ht="60.95" customHeight="1" x14ac:dyDescent="0.25">
      <c r="A28" s="75"/>
      <c r="B28" s="395">
        <v>6</v>
      </c>
      <c r="C28" s="394" t="s">
        <v>856</v>
      </c>
      <c r="D28" s="88" t="s">
        <v>959</v>
      </c>
      <c r="E28" s="68"/>
      <c r="F28" s="205" t="s">
        <v>857</v>
      </c>
      <c r="G28" s="205" t="s">
        <v>858</v>
      </c>
      <c r="H28" s="205" t="s">
        <v>859</v>
      </c>
      <c r="I28" s="205" t="s">
        <v>860</v>
      </c>
      <c r="J28" s="77"/>
      <c r="K28" s="72"/>
      <c r="M28" s="396"/>
      <c r="N28" s="396"/>
      <c r="O28" s="396"/>
      <c r="P28" s="396"/>
      <c r="Q28" s="396"/>
      <c r="R28" s="396"/>
      <c r="S28" s="396"/>
      <c r="T28" s="74"/>
      <c r="U28" s="74"/>
    </row>
    <row r="29" spans="1:21" s="73" customFormat="1" ht="60.95" customHeight="1" x14ac:dyDescent="0.25">
      <c r="A29" s="75"/>
      <c r="B29" s="395"/>
      <c r="C29" s="394"/>
      <c r="D29" s="88" t="s">
        <v>861</v>
      </c>
      <c r="E29" s="68"/>
      <c r="F29" s="205" t="s">
        <v>862</v>
      </c>
      <c r="G29" s="205" t="s">
        <v>863</v>
      </c>
      <c r="H29" s="205" t="s">
        <v>960</v>
      </c>
      <c r="I29" s="205" t="s">
        <v>864</v>
      </c>
      <c r="J29" s="77"/>
      <c r="K29" s="72"/>
      <c r="M29" s="8"/>
      <c r="N29" s="8"/>
      <c r="O29" s="8"/>
      <c r="P29" s="8"/>
      <c r="Q29" s="8"/>
      <c r="R29" s="8"/>
      <c r="S29" s="8"/>
      <c r="T29" s="74"/>
      <c r="U29" s="74"/>
    </row>
    <row r="30" spans="1:21" s="73" customFormat="1" ht="50.1" customHeight="1" x14ac:dyDescent="0.25">
      <c r="A30" s="75"/>
      <c r="B30" s="395"/>
      <c r="C30" s="394"/>
      <c r="D30" s="88" t="s">
        <v>865</v>
      </c>
      <c r="E30" s="68"/>
      <c r="F30" s="205" t="s">
        <v>866</v>
      </c>
      <c r="G30" s="205" t="s">
        <v>867</v>
      </c>
      <c r="H30" s="205" t="s">
        <v>868</v>
      </c>
      <c r="I30" s="205" t="s">
        <v>869</v>
      </c>
      <c r="J30" s="77"/>
      <c r="K30" s="72"/>
      <c r="M30" s="8"/>
      <c r="N30" s="8"/>
      <c r="O30" s="8"/>
      <c r="P30" s="8"/>
      <c r="Q30" s="8"/>
      <c r="R30" s="8"/>
      <c r="S30" s="8"/>
      <c r="T30" s="74"/>
      <c r="U30" s="74"/>
    </row>
    <row r="31" spans="1:21" s="73" customFormat="1" ht="9.9499999999999993" customHeight="1" x14ac:dyDescent="0.25">
      <c r="A31" s="75"/>
      <c r="B31" s="182"/>
      <c r="C31" s="82"/>
      <c r="D31" s="89"/>
      <c r="E31" s="89"/>
      <c r="F31" s="206"/>
      <c r="G31" s="206"/>
      <c r="H31" s="206"/>
      <c r="I31" s="206"/>
      <c r="J31" s="77"/>
      <c r="K31" s="72"/>
      <c r="M31" s="396"/>
      <c r="N31" s="396"/>
      <c r="O31" s="396"/>
      <c r="P31" s="396"/>
      <c r="Q31" s="396"/>
      <c r="R31" s="396"/>
      <c r="S31" s="396"/>
      <c r="T31" s="74"/>
      <c r="U31" s="74"/>
    </row>
    <row r="32" spans="1:21" s="73" customFormat="1" ht="72.95" customHeight="1" x14ac:dyDescent="0.25">
      <c r="A32" s="75"/>
      <c r="B32" s="395">
        <v>7</v>
      </c>
      <c r="C32" s="394" t="s">
        <v>870</v>
      </c>
      <c r="D32" s="88" t="s">
        <v>871</v>
      </c>
      <c r="E32" s="68"/>
      <c r="F32" s="205" t="s">
        <v>872</v>
      </c>
      <c r="G32" s="205" t="s">
        <v>873</v>
      </c>
      <c r="H32" s="205" t="s">
        <v>961</v>
      </c>
      <c r="I32" s="205" t="s">
        <v>962</v>
      </c>
      <c r="J32" s="77"/>
      <c r="K32" s="72"/>
      <c r="O32" s="74"/>
      <c r="P32" s="74"/>
      <c r="Q32" s="74"/>
      <c r="R32" s="74"/>
      <c r="S32" s="74"/>
      <c r="T32" s="74"/>
      <c r="U32" s="74"/>
    </row>
    <row r="33" spans="1:21" s="73" customFormat="1" ht="50.1" customHeight="1" x14ac:dyDescent="0.25">
      <c r="A33" s="75"/>
      <c r="B33" s="395"/>
      <c r="C33" s="394"/>
      <c r="D33" s="88" t="s">
        <v>874</v>
      </c>
      <c r="E33" s="68"/>
      <c r="F33" s="205" t="s">
        <v>875</v>
      </c>
      <c r="G33" s="205" t="s">
        <v>876</v>
      </c>
      <c r="H33" s="205" t="s">
        <v>877</v>
      </c>
      <c r="I33" s="205" t="s">
        <v>878</v>
      </c>
      <c r="J33" s="77"/>
      <c r="K33" s="72"/>
      <c r="O33" s="74"/>
      <c r="P33" s="74"/>
      <c r="Q33" s="74"/>
      <c r="R33" s="74"/>
      <c r="S33" s="74"/>
      <c r="T33" s="74"/>
      <c r="U33" s="74"/>
    </row>
    <row r="34" spans="1:21" s="73" customFormat="1" ht="50.1" customHeight="1" x14ac:dyDescent="0.25">
      <c r="A34" s="75"/>
      <c r="B34" s="395"/>
      <c r="C34" s="394"/>
      <c r="D34" s="88" t="s">
        <v>879</v>
      </c>
      <c r="E34" s="68"/>
      <c r="F34" s="205" t="s">
        <v>880</v>
      </c>
      <c r="G34" s="205" t="s">
        <v>881</v>
      </c>
      <c r="H34" s="205" t="s">
        <v>882</v>
      </c>
      <c r="I34" s="205" t="s">
        <v>963</v>
      </c>
      <c r="J34" s="77"/>
      <c r="K34" s="72"/>
      <c r="O34" s="74"/>
      <c r="P34" s="74"/>
      <c r="Q34" s="74"/>
      <c r="R34" s="74"/>
      <c r="S34" s="74"/>
      <c r="T34" s="74"/>
      <c r="U34" s="74"/>
    </row>
    <row r="35" spans="1:21" s="73" customFormat="1" x14ac:dyDescent="0.25">
      <c r="A35" s="75"/>
      <c r="B35" s="182"/>
      <c r="C35" s="82"/>
      <c r="D35" s="89"/>
      <c r="E35" s="89"/>
      <c r="F35" s="206"/>
      <c r="G35" s="206"/>
      <c r="H35" s="206"/>
      <c r="I35" s="206"/>
      <c r="J35" s="77"/>
      <c r="K35" s="72"/>
      <c r="O35" s="74"/>
      <c r="P35" s="74"/>
      <c r="Q35" s="74"/>
      <c r="R35" s="74"/>
      <c r="S35" s="74"/>
      <c r="T35" s="74"/>
      <c r="U35" s="74"/>
    </row>
    <row r="36" spans="1:21" s="73" customFormat="1" ht="22.5" x14ac:dyDescent="0.25">
      <c r="A36" s="75"/>
      <c r="B36" s="395">
        <v>8</v>
      </c>
      <c r="C36" s="394" t="s">
        <v>921</v>
      </c>
      <c r="D36" s="211" t="s">
        <v>883</v>
      </c>
      <c r="E36" s="68"/>
      <c r="F36" s="212" t="s">
        <v>273</v>
      </c>
      <c r="G36" s="212" t="s">
        <v>274</v>
      </c>
      <c r="H36" s="212" t="s">
        <v>275</v>
      </c>
      <c r="I36" s="212" t="s">
        <v>276</v>
      </c>
      <c r="J36" s="77"/>
      <c r="K36" s="72"/>
      <c r="O36" s="74"/>
      <c r="P36" s="74"/>
      <c r="Q36" s="74"/>
      <c r="R36" s="74"/>
      <c r="S36" s="74"/>
      <c r="T36" s="74"/>
      <c r="U36" s="74"/>
    </row>
    <row r="37" spans="1:21" s="73" customFormat="1" ht="27.95" customHeight="1" x14ac:dyDescent="0.25">
      <c r="A37" s="75"/>
      <c r="B37" s="395"/>
      <c r="C37" s="394"/>
      <c r="D37" s="211" t="s">
        <v>884</v>
      </c>
      <c r="E37" s="68"/>
      <c r="F37" s="212" t="s">
        <v>277</v>
      </c>
      <c r="G37" s="212" t="s">
        <v>278</v>
      </c>
      <c r="H37" s="212" t="s">
        <v>279</v>
      </c>
      <c r="I37" s="212" t="s">
        <v>280</v>
      </c>
      <c r="J37" s="77"/>
      <c r="K37" s="72"/>
      <c r="O37" s="74"/>
      <c r="P37" s="74"/>
      <c r="Q37" s="74"/>
      <c r="R37" s="74"/>
      <c r="S37" s="74"/>
      <c r="T37" s="74"/>
      <c r="U37" s="74"/>
    </row>
    <row r="38" spans="1:21" s="73" customFormat="1" ht="60.95" customHeight="1" x14ac:dyDescent="0.25">
      <c r="A38" s="75"/>
      <c r="B38" s="395"/>
      <c r="C38" s="394"/>
      <c r="D38" s="88" t="s">
        <v>964</v>
      </c>
      <c r="E38" s="68"/>
      <c r="F38" s="205" t="s">
        <v>885</v>
      </c>
      <c r="G38" s="205" t="s">
        <v>886</v>
      </c>
      <c r="H38" s="205" t="s">
        <v>887</v>
      </c>
      <c r="I38" s="205" t="s">
        <v>888</v>
      </c>
      <c r="J38" s="77"/>
      <c r="K38" s="72"/>
      <c r="O38" s="74"/>
      <c r="P38" s="74"/>
      <c r="Q38" s="74"/>
      <c r="R38" s="74"/>
      <c r="S38" s="74"/>
      <c r="T38" s="74"/>
      <c r="U38" s="74"/>
    </row>
    <row r="39" spans="1:21" s="73" customFormat="1" ht="60.95" customHeight="1" x14ac:dyDescent="0.25">
      <c r="A39" s="75"/>
      <c r="B39" s="395"/>
      <c r="C39" s="394"/>
      <c r="D39" s="88" t="s">
        <v>889</v>
      </c>
      <c r="E39" s="68"/>
      <c r="F39" s="205" t="s">
        <v>890</v>
      </c>
      <c r="G39" s="205" t="s">
        <v>891</v>
      </c>
      <c r="H39" s="205" t="s">
        <v>892</v>
      </c>
      <c r="I39" s="205" t="s">
        <v>893</v>
      </c>
      <c r="J39" s="77"/>
      <c r="K39" s="72"/>
      <c r="O39" s="74"/>
      <c r="P39" s="74"/>
      <c r="Q39" s="74"/>
      <c r="R39" s="74"/>
      <c r="S39" s="74"/>
      <c r="T39" s="74"/>
      <c r="U39" s="74"/>
    </row>
    <row r="40" spans="1:21" s="73" customFormat="1" x14ac:dyDescent="0.25">
      <c r="A40" s="75"/>
      <c r="B40" s="182"/>
      <c r="C40" s="82"/>
      <c r="D40" s="89"/>
      <c r="E40" s="89"/>
      <c r="F40" s="206"/>
      <c r="G40" s="206"/>
      <c r="H40" s="206"/>
      <c r="I40" s="206"/>
      <c r="J40" s="77"/>
      <c r="K40" s="72"/>
      <c r="O40" s="74"/>
      <c r="P40" s="74"/>
      <c r="Q40" s="74"/>
      <c r="R40" s="74"/>
      <c r="S40" s="74"/>
      <c r="T40" s="74"/>
      <c r="U40" s="74"/>
    </row>
    <row r="41" spans="1:21" s="73" customFormat="1" ht="39" customHeight="1" x14ac:dyDescent="0.25">
      <c r="A41" s="75"/>
      <c r="B41" s="395">
        <v>9</v>
      </c>
      <c r="C41" s="394" t="s">
        <v>922</v>
      </c>
      <c r="D41" s="88" t="s">
        <v>894</v>
      </c>
      <c r="E41" s="68"/>
      <c r="F41" s="205" t="s">
        <v>895</v>
      </c>
      <c r="G41" s="205" t="s">
        <v>896</v>
      </c>
      <c r="H41" s="205" t="s">
        <v>897</v>
      </c>
      <c r="I41" s="205" t="s">
        <v>966</v>
      </c>
      <c r="J41" s="77"/>
      <c r="K41" s="72"/>
      <c r="O41" s="74"/>
      <c r="P41" s="74"/>
      <c r="Q41" s="74"/>
      <c r="R41" s="74"/>
      <c r="S41" s="74"/>
      <c r="T41" s="74"/>
      <c r="U41" s="74"/>
    </row>
    <row r="42" spans="1:21" s="73" customFormat="1" ht="39" customHeight="1" x14ac:dyDescent="0.25">
      <c r="A42" s="75"/>
      <c r="B42" s="395"/>
      <c r="C42" s="394"/>
      <c r="D42" s="88" t="s">
        <v>965</v>
      </c>
      <c r="E42" s="68"/>
      <c r="F42" s="205" t="s">
        <v>898</v>
      </c>
      <c r="G42" s="205" t="s">
        <v>899</v>
      </c>
      <c r="H42" s="205" t="s">
        <v>900</v>
      </c>
      <c r="I42" s="205" t="s">
        <v>901</v>
      </c>
      <c r="J42" s="77"/>
      <c r="K42" s="72"/>
      <c r="O42" s="74"/>
      <c r="P42" s="74"/>
      <c r="Q42" s="74"/>
      <c r="R42" s="74"/>
      <c r="S42" s="74"/>
      <c r="T42" s="74"/>
      <c r="U42" s="74"/>
    </row>
    <row r="43" spans="1:21" s="73" customFormat="1" ht="50.1" customHeight="1" x14ac:dyDescent="0.25">
      <c r="A43" s="75"/>
      <c r="B43" s="395"/>
      <c r="C43" s="394"/>
      <c r="D43" s="88" t="s">
        <v>902</v>
      </c>
      <c r="E43" s="68"/>
      <c r="F43" s="205" t="s">
        <v>903</v>
      </c>
      <c r="G43" s="205" t="s">
        <v>904</v>
      </c>
      <c r="H43" s="205" t="s">
        <v>905</v>
      </c>
      <c r="I43" s="205" t="s">
        <v>906</v>
      </c>
      <c r="J43" s="77"/>
      <c r="K43" s="72"/>
      <c r="O43" s="74"/>
      <c r="P43" s="74"/>
      <c r="Q43" s="74"/>
      <c r="R43" s="74"/>
      <c r="S43" s="74"/>
      <c r="T43" s="74"/>
      <c r="U43" s="74"/>
    </row>
    <row r="44" spans="1:21" s="73" customFormat="1" x14ac:dyDescent="0.25">
      <c r="A44" s="75"/>
      <c r="B44" s="182"/>
      <c r="C44" s="82"/>
      <c r="D44" s="89"/>
      <c r="E44" s="89"/>
      <c r="F44" s="206"/>
      <c r="G44" s="206"/>
      <c r="H44" s="206"/>
      <c r="I44" s="206"/>
      <c r="J44" s="77"/>
      <c r="K44" s="72"/>
      <c r="O44" s="74"/>
      <c r="P44" s="74"/>
      <c r="Q44" s="74"/>
      <c r="R44" s="74"/>
      <c r="S44" s="74"/>
      <c r="T44" s="74"/>
      <c r="U44" s="74"/>
    </row>
    <row r="45" spans="1:21" s="73" customFormat="1" ht="45" x14ac:dyDescent="0.25">
      <c r="A45" s="75"/>
      <c r="B45" s="395">
        <v>10</v>
      </c>
      <c r="C45" s="394" t="s">
        <v>907</v>
      </c>
      <c r="D45" s="88" t="s">
        <v>967</v>
      </c>
      <c r="E45" s="68"/>
      <c r="F45" s="205" t="s">
        <v>970</v>
      </c>
      <c r="G45" s="205" t="s">
        <v>971</v>
      </c>
      <c r="H45" s="205" t="s">
        <v>968</v>
      </c>
      <c r="I45" s="205" t="s">
        <v>908</v>
      </c>
      <c r="J45" s="77"/>
      <c r="K45" s="72"/>
      <c r="O45" s="74"/>
      <c r="P45" s="74"/>
      <c r="Q45" s="74"/>
      <c r="R45" s="74"/>
      <c r="S45" s="74"/>
      <c r="T45" s="74"/>
      <c r="U45" s="74"/>
    </row>
    <row r="46" spans="1:21" s="73" customFormat="1" ht="22.5" x14ac:dyDescent="0.25">
      <c r="A46" s="75"/>
      <c r="B46" s="395"/>
      <c r="C46" s="394"/>
      <c r="D46" s="211" t="s">
        <v>909</v>
      </c>
      <c r="E46" s="68"/>
      <c r="F46" s="212" t="s">
        <v>269</v>
      </c>
      <c r="G46" s="212" t="s">
        <v>281</v>
      </c>
      <c r="H46" s="212" t="s">
        <v>282</v>
      </c>
      <c r="I46" s="212" t="s">
        <v>283</v>
      </c>
      <c r="J46" s="77"/>
      <c r="K46" s="72"/>
      <c r="O46" s="74"/>
      <c r="P46" s="74"/>
      <c r="Q46" s="74"/>
      <c r="R46" s="74"/>
      <c r="S46" s="74"/>
      <c r="T46" s="74"/>
      <c r="U46" s="74"/>
    </row>
    <row r="47" spans="1:21" s="73" customFormat="1" ht="50.1" customHeight="1" x14ac:dyDescent="0.25">
      <c r="A47" s="75"/>
      <c r="B47" s="395"/>
      <c r="C47" s="394"/>
      <c r="D47" s="88" t="s">
        <v>910</v>
      </c>
      <c r="E47" s="68"/>
      <c r="F47" s="205" t="s">
        <v>969</v>
      </c>
      <c r="G47" s="205" t="s">
        <v>911</v>
      </c>
      <c r="H47" s="205" t="s">
        <v>912</v>
      </c>
      <c r="I47" s="205" t="s">
        <v>913</v>
      </c>
      <c r="J47" s="77"/>
      <c r="K47" s="72"/>
      <c r="O47" s="74"/>
      <c r="P47" s="74"/>
      <c r="Q47" s="74"/>
      <c r="R47" s="74"/>
      <c r="S47" s="74"/>
      <c r="T47" s="74"/>
      <c r="U47" s="74"/>
    </row>
    <row r="48" spans="1:21" s="73" customFormat="1" ht="39" customHeight="1" x14ac:dyDescent="0.25">
      <c r="A48" s="75"/>
      <c r="B48" s="395"/>
      <c r="C48" s="394"/>
      <c r="D48" s="88" t="s">
        <v>914</v>
      </c>
      <c r="E48" s="68"/>
      <c r="F48" s="207"/>
      <c r="G48" s="208"/>
      <c r="H48" s="205" t="s">
        <v>915</v>
      </c>
      <c r="I48" s="205" t="s">
        <v>916</v>
      </c>
      <c r="J48" s="77"/>
      <c r="K48" s="72"/>
      <c r="O48" s="74"/>
      <c r="P48" s="74"/>
      <c r="Q48" s="74"/>
      <c r="R48" s="74"/>
      <c r="S48" s="74"/>
      <c r="T48" s="74"/>
      <c r="U48" s="74"/>
    </row>
    <row r="49" spans="1:21" s="73" customFormat="1" ht="9.9499999999999993" customHeight="1" x14ac:dyDescent="0.25">
      <c r="A49" s="78"/>
      <c r="B49" s="184"/>
      <c r="C49" s="186"/>
      <c r="D49" s="91"/>
      <c r="E49" s="91"/>
      <c r="F49" s="91"/>
      <c r="G49" s="91"/>
      <c r="H49" s="91"/>
      <c r="I49" s="91"/>
      <c r="J49" s="80"/>
      <c r="K49" s="72"/>
      <c r="O49" s="74"/>
      <c r="P49" s="74"/>
      <c r="Q49" s="74"/>
      <c r="R49" s="74"/>
      <c r="S49" s="74"/>
      <c r="T49" s="74"/>
      <c r="U49" s="74"/>
    </row>
    <row r="50" spans="1:21" s="73" customFormat="1" ht="9.9499999999999993" customHeight="1" x14ac:dyDescent="0.25">
      <c r="A50" s="74"/>
      <c r="B50" s="185"/>
      <c r="C50" s="74"/>
      <c r="D50" s="74"/>
      <c r="E50" s="74"/>
      <c r="F50" s="74"/>
      <c r="G50" s="74"/>
      <c r="H50" s="74"/>
      <c r="I50" s="74"/>
      <c r="K50" s="72"/>
      <c r="O50" s="74"/>
      <c r="P50" s="74"/>
      <c r="Q50" s="74"/>
      <c r="R50" s="74"/>
      <c r="S50" s="74"/>
      <c r="T50" s="74"/>
      <c r="U50" s="74"/>
    </row>
  </sheetData>
  <sheetProtection algorithmName="SHA-512" hashValue="j0VLnkgI0Fg0dCM0PnFja90Tyq1Vn7SEEgr/K6lUS21c7KHWNj1Wnc09JxDuawsRgl7Idq/KZemd/23eE7irOA==" saltValue="fbXOXyYVU1yxaNOmFfog/A==" spinCount="100000" sheet="1" objects="1" scenarios="1"/>
  <mergeCells count="32">
    <mergeCell ref="B2:F2"/>
    <mergeCell ref="M23:S23"/>
    <mergeCell ref="M24:S24"/>
    <mergeCell ref="M27:S27"/>
    <mergeCell ref="M28:S28"/>
    <mergeCell ref="C6:C9"/>
    <mergeCell ref="B6:B9"/>
    <mergeCell ref="C11:C12"/>
    <mergeCell ref="B11:B12"/>
    <mergeCell ref="C14:C18"/>
    <mergeCell ref="B14:B18"/>
    <mergeCell ref="C20:C22"/>
    <mergeCell ref="B20:B22"/>
    <mergeCell ref="F3:I3"/>
    <mergeCell ref="C24:C26"/>
    <mergeCell ref="B24:B26"/>
    <mergeCell ref="M31:S31"/>
    <mergeCell ref="M20:S20"/>
    <mergeCell ref="M11:S11"/>
    <mergeCell ref="M13:S13"/>
    <mergeCell ref="M14:S14"/>
    <mergeCell ref="M19:S19"/>
    <mergeCell ref="C41:C43"/>
    <mergeCell ref="B41:B43"/>
    <mergeCell ref="C45:C48"/>
    <mergeCell ref="B45:B48"/>
    <mergeCell ref="C28:C30"/>
    <mergeCell ref="B28:B30"/>
    <mergeCell ref="C32:C34"/>
    <mergeCell ref="B32:B34"/>
    <mergeCell ref="C36:C39"/>
    <mergeCell ref="B36:B39"/>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recertification
Description des indicateurs de complexité du management de projet&amp;R&amp;G</oddHeader>
    <oddFooter>&amp;L&amp;"Verdana,Standard"&amp;9© VZPM&amp;C&amp;"Verdana,Standard"&amp;9&amp;F&amp;R&amp;"Verdana,Standard"&amp;9&amp;A Page &amp;P/&amp;N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pageSetUpPr fitToPage="1"/>
  </sheetPr>
  <dimension ref="A1:U47"/>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4" customWidth="1"/>
    <col min="2" max="2" width="3.7109375" style="185" customWidth="1"/>
    <col min="3" max="3" width="30.7109375" style="74" customWidth="1"/>
    <col min="4" max="4" width="36.7109375" style="74" customWidth="1"/>
    <col min="5" max="5" width="1.7109375" style="74" customWidth="1"/>
    <col min="6" max="9" width="42.7109375" style="74" customWidth="1"/>
    <col min="10" max="10" width="1.7109375" style="73" customWidth="1"/>
    <col min="11" max="11" width="1.7109375" style="72" customWidth="1"/>
    <col min="12" max="14" width="11.42578125" style="73"/>
    <col min="15" max="16384" width="11.42578125" style="74"/>
  </cols>
  <sheetData>
    <row r="1" spans="1:21" s="73" customFormat="1" ht="9.9499999999999993" customHeight="1" x14ac:dyDescent="0.25">
      <c r="A1" s="69"/>
      <c r="B1" s="183"/>
      <c r="C1" s="70"/>
      <c r="D1" s="70"/>
      <c r="E1" s="70"/>
      <c r="F1" s="70"/>
      <c r="G1" s="70"/>
      <c r="H1" s="70"/>
      <c r="I1" s="70"/>
      <c r="J1" s="71"/>
      <c r="K1" s="72"/>
      <c r="O1" s="74"/>
      <c r="P1" s="74"/>
      <c r="Q1" s="74"/>
      <c r="R1" s="74"/>
      <c r="S1" s="74"/>
      <c r="T1" s="74"/>
      <c r="U1" s="74"/>
    </row>
    <row r="2" spans="1:21" s="73" customFormat="1" ht="18" customHeight="1" x14ac:dyDescent="0.25">
      <c r="A2" s="75"/>
      <c r="B2" s="397" t="s">
        <v>973</v>
      </c>
      <c r="C2" s="397"/>
      <c r="D2" s="397"/>
      <c r="E2" s="397"/>
      <c r="F2" s="397"/>
      <c r="G2" s="202"/>
      <c r="H2" s="202"/>
      <c r="I2" s="202"/>
      <c r="J2" s="77"/>
      <c r="K2" s="72"/>
      <c r="O2" s="74"/>
      <c r="P2" s="74"/>
      <c r="Q2" s="74"/>
      <c r="R2" s="74"/>
      <c r="S2" s="74"/>
      <c r="T2" s="74"/>
      <c r="U2" s="74"/>
    </row>
    <row r="3" spans="1:21" s="73" customFormat="1" ht="18" customHeight="1" x14ac:dyDescent="0.25">
      <c r="A3" s="75"/>
      <c r="B3" s="321"/>
      <c r="C3" s="321"/>
      <c r="D3" s="321"/>
      <c r="E3" s="89"/>
      <c r="F3" s="399" t="s">
        <v>814</v>
      </c>
      <c r="G3" s="399"/>
      <c r="H3" s="399"/>
      <c r="I3" s="399"/>
      <c r="J3" s="77"/>
      <c r="K3" s="72"/>
      <c r="O3" s="74"/>
      <c r="P3" s="74"/>
      <c r="Q3" s="74"/>
      <c r="R3" s="74"/>
      <c r="S3" s="74"/>
      <c r="T3" s="74"/>
      <c r="U3" s="74"/>
    </row>
    <row r="4" spans="1:21" s="73" customFormat="1" ht="18" customHeight="1" x14ac:dyDescent="0.25">
      <c r="A4" s="75"/>
      <c r="B4" s="181"/>
      <c r="C4" s="89" t="s">
        <v>815</v>
      </c>
      <c r="D4" s="89" t="s">
        <v>816</v>
      </c>
      <c r="E4" s="89"/>
      <c r="F4" s="204">
        <v>1</v>
      </c>
      <c r="G4" s="204">
        <v>2</v>
      </c>
      <c r="H4" s="204">
        <v>3</v>
      </c>
      <c r="I4" s="204">
        <v>4</v>
      </c>
      <c r="J4" s="77"/>
      <c r="K4" s="72"/>
      <c r="O4" s="74"/>
      <c r="P4" s="74"/>
      <c r="Q4" s="74"/>
      <c r="R4" s="74"/>
      <c r="S4" s="74"/>
      <c r="T4" s="74"/>
      <c r="U4" s="74"/>
    </row>
    <row r="5" spans="1:21" s="73" customFormat="1" ht="9.9499999999999993" customHeight="1" x14ac:dyDescent="0.25">
      <c r="A5" s="75"/>
      <c r="B5" s="181"/>
      <c r="C5" s="89"/>
      <c r="D5" s="89"/>
      <c r="E5" s="89"/>
      <c r="F5" s="204"/>
      <c r="G5" s="204"/>
      <c r="H5" s="204"/>
      <c r="I5" s="204"/>
      <c r="J5" s="77"/>
      <c r="K5" s="72"/>
      <c r="O5" s="74"/>
      <c r="P5" s="74"/>
      <c r="Q5" s="74"/>
      <c r="R5" s="74"/>
      <c r="S5" s="74"/>
      <c r="T5" s="74"/>
      <c r="U5" s="74"/>
    </row>
    <row r="6" spans="1:21" s="73" customFormat="1" ht="67.5" x14ac:dyDescent="0.25">
      <c r="A6" s="75"/>
      <c r="B6" s="398">
        <v>1</v>
      </c>
      <c r="C6" s="394" t="s">
        <v>917</v>
      </c>
      <c r="D6" s="88" t="s">
        <v>1055</v>
      </c>
      <c r="E6" s="68"/>
      <c r="F6" s="205" t="s">
        <v>1056</v>
      </c>
      <c r="G6" s="205" t="s">
        <v>1057</v>
      </c>
      <c r="H6" s="205" t="s">
        <v>1058</v>
      </c>
      <c r="I6" s="205" t="s">
        <v>1059</v>
      </c>
      <c r="J6" s="77"/>
      <c r="K6" s="72"/>
      <c r="O6" s="74"/>
      <c r="P6" s="74"/>
      <c r="Q6" s="74"/>
      <c r="R6" s="74"/>
      <c r="S6" s="74"/>
      <c r="T6" s="74"/>
      <c r="U6" s="74"/>
    </row>
    <row r="7" spans="1:21" s="73" customFormat="1" ht="50.1" customHeight="1" x14ac:dyDescent="0.25">
      <c r="A7" s="75"/>
      <c r="B7" s="398"/>
      <c r="C7" s="394"/>
      <c r="D7" s="88" t="s">
        <v>1071</v>
      </c>
      <c r="E7" s="68"/>
      <c r="F7" s="205" t="s">
        <v>1063</v>
      </c>
      <c r="G7" s="205" t="s">
        <v>1064</v>
      </c>
      <c r="H7" s="205" t="s">
        <v>1065</v>
      </c>
      <c r="I7" s="205" t="s">
        <v>1066</v>
      </c>
      <c r="J7" s="77"/>
      <c r="K7" s="72"/>
      <c r="O7" s="74"/>
      <c r="P7" s="74"/>
      <c r="Q7" s="74"/>
      <c r="R7" s="74"/>
      <c r="S7" s="74"/>
      <c r="T7" s="74"/>
      <c r="U7" s="74"/>
    </row>
    <row r="8" spans="1:21" s="73" customFormat="1" ht="84" customHeight="1" x14ac:dyDescent="0.25">
      <c r="A8" s="75"/>
      <c r="B8" s="398"/>
      <c r="C8" s="394"/>
      <c r="D8" s="88" t="s">
        <v>1070</v>
      </c>
      <c r="E8" s="68"/>
      <c r="F8" s="205" t="s">
        <v>974</v>
      </c>
      <c r="G8" s="205" t="s">
        <v>975</v>
      </c>
      <c r="H8" s="205" t="s">
        <v>1068</v>
      </c>
      <c r="I8" s="205" t="s">
        <v>1069</v>
      </c>
      <c r="J8" s="77"/>
      <c r="K8" s="72"/>
      <c r="O8" s="74"/>
      <c r="P8" s="74"/>
      <c r="Q8" s="74"/>
      <c r="R8" s="74"/>
      <c r="S8" s="74"/>
      <c r="T8" s="74"/>
      <c r="U8" s="74"/>
    </row>
    <row r="9" spans="1:21" s="73" customFormat="1" ht="84" customHeight="1" x14ac:dyDescent="0.25">
      <c r="A9" s="75"/>
      <c r="B9" s="398"/>
      <c r="C9" s="394"/>
      <c r="D9" s="88" t="s">
        <v>1136</v>
      </c>
      <c r="E9" s="68"/>
      <c r="F9" s="205" t="s">
        <v>976</v>
      </c>
      <c r="G9" s="205" t="s">
        <v>1138</v>
      </c>
      <c r="H9" s="205" t="s">
        <v>1072</v>
      </c>
      <c r="I9" s="205" t="s">
        <v>1073</v>
      </c>
      <c r="J9" s="77"/>
      <c r="K9" s="72"/>
      <c r="O9" s="74"/>
      <c r="P9" s="74"/>
      <c r="Q9" s="74"/>
      <c r="R9" s="74"/>
      <c r="S9" s="74"/>
      <c r="T9" s="74"/>
      <c r="U9" s="74"/>
    </row>
    <row r="10" spans="1:21" s="73" customFormat="1" x14ac:dyDescent="0.25">
      <c r="A10" s="75"/>
      <c r="B10" s="182"/>
      <c r="C10" s="82"/>
      <c r="D10" s="89"/>
      <c r="E10" s="89"/>
      <c r="F10" s="206"/>
      <c r="G10" s="206"/>
      <c r="H10" s="206"/>
      <c r="I10" s="206"/>
      <c r="J10" s="77"/>
      <c r="K10" s="72"/>
      <c r="O10" s="74"/>
      <c r="P10" s="74"/>
      <c r="Q10" s="74"/>
      <c r="R10" s="74"/>
      <c r="S10" s="74"/>
      <c r="T10" s="74"/>
      <c r="U10" s="74"/>
    </row>
    <row r="11" spans="1:21" s="73" customFormat="1" ht="75.95" customHeight="1" x14ac:dyDescent="0.25">
      <c r="A11" s="75"/>
      <c r="B11" s="398">
        <v>2</v>
      </c>
      <c r="C11" s="394" t="s">
        <v>825</v>
      </c>
      <c r="D11" s="88" t="s">
        <v>1074</v>
      </c>
      <c r="E11" s="68"/>
      <c r="F11" s="205" t="s">
        <v>977</v>
      </c>
      <c r="G11" s="205" t="s">
        <v>978</v>
      </c>
      <c r="H11" s="205" t="s">
        <v>979</v>
      </c>
      <c r="I11" s="205" t="s">
        <v>980</v>
      </c>
      <c r="J11" s="77"/>
      <c r="K11" s="72"/>
      <c r="M11" s="396"/>
      <c r="N11" s="396"/>
      <c r="O11" s="396"/>
      <c r="P11" s="396"/>
      <c r="Q11" s="396"/>
      <c r="R11" s="396"/>
      <c r="S11" s="396"/>
      <c r="T11" s="74"/>
      <c r="U11" s="74"/>
    </row>
    <row r="12" spans="1:21" s="73" customFormat="1" ht="51.95" customHeight="1" x14ac:dyDescent="0.25">
      <c r="A12" s="75"/>
      <c r="B12" s="398"/>
      <c r="C12" s="394"/>
      <c r="D12" s="203" t="s">
        <v>1075</v>
      </c>
      <c r="E12" s="68"/>
      <c r="F12" s="205" t="s">
        <v>1076</v>
      </c>
      <c r="G12" s="205" t="s">
        <v>981</v>
      </c>
      <c r="H12" s="205" t="s">
        <v>982</v>
      </c>
      <c r="I12" s="205" t="s">
        <v>983</v>
      </c>
      <c r="J12" s="77"/>
      <c r="K12" s="72"/>
      <c r="M12" s="8"/>
      <c r="N12" s="8"/>
      <c r="O12" s="8"/>
      <c r="P12" s="8"/>
      <c r="Q12" s="8"/>
      <c r="R12" s="8"/>
      <c r="S12" s="8"/>
      <c r="T12" s="74"/>
      <c r="U12" s="74"/>
    </row>
    <row r="13" spans="1:21" s="73" customFormat="1" x14ac:dyDescent="0.25">
      <c r="A13" s="75"/>
      <c r="B13" s="182"/>
      <c r="C13" s="82"/>
      <c r="D13" s="89"/>
      <c r="E13" s="89"/>
      <c r="F13" s="206"/>
      <c r="G13" s="206"/>
      <c r="H13" s="206"/>
      <c r="I13" s="206"/>
      <c r="J13" s="77"/>
      <c r="K13" s="72"/>
      <c r="M13" s="396"/>
      <c r="N13" s="396"/>
      <c r="O13" s="396"/>
      <c r="P13" s="396"/>
      <c r="Q13" s="396"/>
      <c r="R13" s="396"/>
      <c r="S13" s="396"/>
      <c r="T13" s="74"/>
      <c r="U13" s="74"/>
    </row>
    <row r="14" spans="1:21" s="73" customFormat="1" ht="42.95" customHeight="1" x14ac:dyDescent="0.25">
      <c r="A14" s="75"/>
      <c r="B14" s="398">
        <v>3</v>
      </c>
      <c r="C14" s="394" t="s">
        <v>919</v>
      </c>
      <c r="D14" s="211" t="s">
        <v>984</v>
      </c>
      <c r="E14" s="68"/>
      <c r="F14" s="212" t="s">
        <v>286</v>
      </c>
      <c r="G14" s="212" t="s">
        <v>285</v>
      </c>
      <c r="H14" s="212" t="s">
        <v>293</v>
      </c>
      <c r="I14" s="212" t="s">
        <v>284</v>
      </c>
      <c r="J14" s="77"/>
      <c r="K14" s="72"/>
      <c r="M14" s="396"/>
      <c r="N14" s="396"/>
      <c r="O14" s="396"/>
      <c r="P14" s="396"/>
      <c r="Q14" s="396"/>
      <c r="R14" s="396"/>
      <c r="S14" s="396"/>
      <c r="T14" s="74"/>
      <c r="U14" s="74"/>
    </row>
    <row r="15" spans="1:21" s="73" customFormat="1" ht="84" customHeight="1" x14ac:dyDescent="0.25">
      <c r="A15" s="75"/>
      <c r="B15" s="398"/>
      <c r="C15" s="394"/>
      <c r="D15" s="88" t="s">
        <v>1077</v>
      </c>
      <c r="E15" s="68"/>
      <c r="F15" s="205" t="s">
        <v>1078</v>
      </c>
      <c r="G15" s="205" t="s">
        <v>1079</v>
      </c>
      <c r="H15" s="205" t="s">
        <v>1080</v>
      </c>
      <c r="I15" s="205" t="s">
        <v>1128</v>
      </c>
      <c r="J15" s="77"/>
      <c r="K15" s="72"/>
      <c r="M15" s="8"/>
      <c r="N15" s="8"/>
      <c r="O15" s="8"/>
      <c r="P15" s="8"/>
      <c r="Q15" s="8"/>
      <c r="R15" s="8"/>
      <c r="S15" s="8"/>
      <c r="T15" s="74"/>
      <c r="U15" s="74"/>
    </row>
    <row r="16" spans="1:21" s="73" customFormat="1" ht="72.95" customHeight="1" x14ac:dyDescent="0.25">
      <c r="A16" s="75"/>
      <c r="B16" s="398"/>
      <c r="C16" s="394"/>
      <c r="D16" s="88" t="s">
        <v>985</v>
      </c>
      <c r="E16" s="68"/>
      <c r="F16" s="205" t="s">
        <v>838</v>
      </c>
      <c r="G16" s="205" t="s">
        <v>987</v>
      </c>
      <c r="H16" s="205" t="s">
        <v>1145</v>
      </c>
      <c r="I16" s="205" t="s">
        <v>1081</v>
      </c>
      <c r="J16" s="77"/>
      <c r="K16" s="72"/>
      <c r="M16" s="8"/>
      <c r="N16" s="8"/>
      <c r="O16" s="8"/>
      <c r="P16" s="8"/>
      <c r="Q16" s="8"/>
      <c r="R16" s="8"/>
      <c r="S16" s="8"/>
      <c r="T16" s="74"/>
      <c r="U16" s="74"/>
    </row>
    <row r="17" spans="1:21" s="73" customFormat="1" ht="39" customHeight="1" x14ac:dyDescent="0.25">
      <c r="A17" s="75"/>
      <c r="B17" s="398"/>
      <c r="C17" s="394"/>
      <c r="D17" s="88" t="s">
        <v>986</v>
      </c>
      <c r="E17" s="68"/>
      <c r="F17" s="205" t="s">
        <v>988</v>
      </c>
      <c r="G17" s="205" t="s">
        <v>1082</v>
      </c>
      <c r="H17" s="205" t="s">
        <v>1083</v>
      </c>
      <c r="I17" s="205" t="s">
        <v>989</v>
      </c>
      <c r="J17" s="77"/>
      <c r="K17" s="72"/>
      <c r="M17" s="8"/>
      <c r="N17" s="8"/>
      <c r="O17" s="8"/>
      <c r="P17" s="8"/>
      <c r="Q17" s="8"/>
      <c r="R17" s="8"/>
      <c r="S17" s="8"/>
      <c r="T17" s="74"/>
      <c r="U17" s="74"/>
    </row>
    <row r="18" spans="1:21" s="73" customFormat="1" x14ac:dyDescent="0.25">
      <c r="A18" s="75"/>
      <c r="B18" s="182"/>
      <c r="C18" s="394"/>
      <c r="D18" s="89"/>
      <c r="E18" s="89"/>
      <c r="F18" s="206"/>
      <c r="G18" s="206"/>
      <c r="H18" s="206"/>
      <c r="I18" s="206"/>
      <c r="J18" s="77"/>
      <c r="K18" s="72"/>
      <c r="M18" s="396"/>
      <c r="N18" s="396"/>
      <c r="O18" s="396"/>
      <c r="P18" s="396"/>
      <c r="Q18" s="396"/>
      <c r="R18" s="396"/>
      <c r="S18" s="396"/>
      <c r="T18" s="74"/>
      <c r="U18" s="74"/>
    </row>
    <row r="19" spans="1:21" s="73" customFormat="1" ht="96.95" customHeight="1" x14ac:dyDescent="0.25">
      <c r="A19" s="75"/>
      <c r="B19" s="395">
        <v>4</v>
      </c>
      <c r="C19" s="394" t="s">
        <v>609</v>
      </c>
      <c r="D19" s="88" t="s">
        <v>990</v>
      </c>
      <c r="E19" s="68"/>
      <c r="F19" s="205" t="s">
        <v>948</v>
      </c>
      <c r="G19" s="205" t="s">
        <v>949</v>
      </c>
      <c r="H19" s="205" t="s">
        <v>1129</v>
      </c>
      <c r="I19" s="205" t="s">
        <v>1130</v>
      </c>
      <c r="J19" s="77"/>
      <c r="K19" s="72"/>
      <c r="M19" s="396"/>
      <c r="N19" s="396"/>
      <c r="O19" s="396"/>
      <c r="P19" s="396"/>
      <c r="Q19" s="396"/>
      <c r="R19" s="396"/>
      <c r="S19" s="396"/>
      <c r="T19" s="74"/>
      <c r="U19" s="74"/>
    </row>
    <row r="20" spans="1:21" s="73" customFormat="1" ht="67.5" x14ac:dyDescent="0.25">
      <c r="A20" s="75"/>
      <c r="B20" s="395"/>
      <c r="C20" s="394"/>
      <c r="D20" s="88" t="s">
        <v>1084</v>
      </c>
      <c r="E20" s="68"/>
      <c r="F20" s="205" t="s">
        <v>991</v>
      </c>
      <c r="G20" s="205" t="s">
        <v>992</v>
      </c>
      <c r="H20" s="205" t="s">
        <v>993</v>
      </c>
      <c r="I20" s="205" t="s">
        <v>994</v>
      </c>
      <c r="J20" s="77"/>
      <c r="K20" s="72"/>
      <c r="M20" s="8"/>
      <c r="N20" s="8"/>
      <c r="O20" s="8"/>
      <c r="P20" s="8"/>
      <c r="Q20" s="8"/>
      <c r="R20" s="8"/>
      <c r="S20" s="8"/>
      <c r="T20" s="74"/>
      <c r="U20" s="74"/>
    </row>
    <row r="21" spans="1:21" s="73" customFormat="1" ht="63" customHeight="1" x14ac:dyDescent="0.25">
      <c r="A21" s="75"/>
      <c r="B21" s="395"/>
      <c r="C21" s="394"/>
      <c r="D21" s="88" t="s">
        <v>1085</v>
      </c>
      <c r="E21" s="68"/>
      <c r="F21" s="205" t="s">
        <v>995</v>
      </c>
      <c r="G21" s="205" t="s">
        <v>996</v>
      </c>
      <c r="H21" s="205" t="s">
        <v>1060</v>
      </c>
      <c r="I21" s="205" t="s">
        <v>997</v>
      </c>
      <c r="J21" s="77"/>
      <c r="K21" s="72"/>
      <c r="M21" s="8"/>
      <c r="N21" s="8"/>
      <c r="O21" s="8"/>
      <c r="P21" s="8"/>
      <c r="Q21" s="8"/>
      <c r="R21" s="8"/>
      <c r="S21" s="8"/>
      <c r="T21" s="74"/>
      <c r="U21" s="74"/>
    </row>
    <row r="22" spans="1:21" s="73" customFormat="1" x14ac:dyDescent="0.25">
      <c r="A22" s="75"/>
      <c r="B22" s="182"/>
      <c r="C22" s="82"/>
      <c r="D22" s="89"/>
      <c r="E22" s="89"/>
      <c r="F22" s="206"/>
      <c r="G22" s="206"/>
      <c r="H22" s="206"/>
      <c r="I22" s="206"/>
      <c r="J22" s="77"/>
      <c r="K22" s="72"/>
      <c r="M22" s="396"/>
      <c r="N22" s="396"/>
      <c r="O22" s="396"/>
      <c r="P22" s="396"/>
      <c r="Q22" s="396"/>
      <c r="R22" s="396"/>
      <c r="S22" s="396"/>
      <c r="T22" s="74"/>
      <c r="U22" s="74"/>
    </row>
    <row r="23" spans="1:21" s="73" customFormat="1" ht="39.950000000000003" customHeight="1" x14ac:dyDescent="0.25">
      <c r="A23" s="75"/>
      <c r="B23" s="395">
        <v>5</v>
      </c>
      <c r="C23" s="394" t="s">
        <v>850</v>
      </c>
      <c r="D23" s="211" t="s">
        <v>998</v>
      </c>
      <c r="E23" s="68"/>
      <c r="F23" s="212" t="s">
        <v>287</v>
      </c>
      <c r="G23" s="213" t="s">
        <v>288</v>
      </c>
      <c r="H23" s="214" t="s">
        <v>289</v>
      </c>
      <c r="I23" s="212" t="s">
        <v>290</v>
      </c>
      <c r="J23" s="77"/>
      <c r="K23" s="72"/>
      <c r="M23" s="396"/>
      <c r="N23" s="396"/>
      <c r="O23" s="396"/>
      <c r="P23" s="396"/>
      <c r="Q23" s="396"/>
      <c r="R23" s="396"/>
      <c r="S23" s="396"/>
      <c r="T23" s="74"/>
      <c r="U23" s="74"/>
    </row>
    <row r="24" spans="1:21" s="73" customFormat="1" ht="39.950000000000003" customHeight="1" x14ac:dyDescent="0.25">
      <c r="A24" s="75"/>
      <c r="B24" s="395"/>
      <c r="C24" s="394"/>
      <c r="D24" s="88" t="s">
        <v>999</v>
      </c>
      <c r="E24" s="68"/>
      <c r="F24" s="205" t="s">
        <v>1000</v>
      </c>
      <c r="G24" s="205" t="s">
        <v>1001</v>
      </c>
      <c r="H24" s="205" t="s">
        <v>1002</v>
      </c>
      <c r="I24" s="205" t="s">
        <v>1086</v>
      </c>
      <c r="J24" s="77"/>
      <c r="K24" s="72"/>
      <c r="M24" s="8"/>
      <c r="N24" s="8"/>
      <c r="O24" s="8"/>
      <c r="P24" s="8"/>
      <c r="Q24" s="8"/>
      <c r="R24" s="8"/>
      <c r="S24" s="8"/>
      <c r="T24" s="74"/>
      <c r="U24" s="74"/>
    </row>
    <row r="25" spans="1:21" s="73" customFormat="1" ht="123.75" x14ac:dyDescent="0.25">
      <c r="A25" s="75"/>
      <c r="B25" s="395"/>
      <c r="C25" s="394"/>
      <c r="D25" s="88" t="s">
        <v>1087</v>
      </c>
      <c r="E25" s="68"/>
      <c r="F25" s="205" t="s">
        <v>1003</v>
      </c>
      <c r="G25" s="205" t="s">
        <v>1004</v>
      </c>
      <c r="H25" s="205" t="s">
        <v>1088</v>
      </c>
      <c r="I25" s="205" t="s">
        <v>1089</v>
      </c>
      <c r="J25" s="77"/>
      <c r="K25" s="72"/>
      <c r="M25" s="8"/>
      <c r="N25" s="8"/>
      <c r="O25" s="8"/>
      <c r="P25" s="8"/>
      <c r="Q25" s="8"/>
      <c r="R25" s="8"/>
      <c r="S25" s="8"/>
      <c r="T25" s="74"/>
      <c r="U25" s="74"/>
    </row>
    <row r="26" spans="1:21" s="73" customFormat="1" x14ac:dyDescent="0.25">
      <c r="A26" s="75"/>
      <c r="B26" s="182"/>
      <c r="C26" s="82"/>
      <c r="D26" s="89"/>
      <c r="E26" s="89"/>
      <c r="F26" s="206"/>
      <c r="G26" s="206"/>
      <c r="H26" s="206"/>
      <c r="I26" s="206"/>
      <c r="J26" s="77"/>
      <c r="K26" s="72"/>
      <c r="M26" s="396"/>
      <c r="N26" s="396"/>
      <c r="O26" s="396"/>
      <c r="P26" s="396"/>
      <c r="Q26" s="396"/>
      <c r="R26" s="396"/>
      <c r="S26" s="396"/>
      <c r="T26" s="74"/>
      <c r="U26" s="74"/>
    </row>
    <row r="27" spans="1:21" s="73" customFormat="1" ht="78.75" x14ac:dyDescent="0.25">
      <c r="A27" s="75"/>
      <c r="B27" s="395">
        <v>6</v>
      </c>
      <c r="C27" s="394" t="s">
        <v>856</v>
      </c>
      <c r="D27" s="88" t="s">
        <v>1157</v>
      </c>
      <c r="E27" s="68"/>
      <c r="F27" s="205" t="s">
        <v>1090</v>
      </c>
      <c r="G27" s="205" t="s">
        <v>1091</v>
      </c>
      <c r="H27" s="205" t="s">
        <v>1159</v>
      </c>
      <c r="I27" s="205" t="s">
        <v>1092</v>
      </c>
      <c r="J27" s="77"/>
      <c r="K27" s="72"/>
      <c r="M27" s="396"/>
      <c r="N27" s="396"/>
      <c r="O27" s="396"/>
      <c r="P27" s="396"/>
      <c r="Q27" s="396"/>
      <c r="R27" s="396"/>
      <c r="S27" s="396"/>
      <c r="T27" s="74"/>
      <c r="U27" s="74"/>
    </row>
    <row r="28" spans="1:21" s="73" customFormat="1" ht="74.099999999999994" customHeight="1" x14ac:dyDescent="0.25">
      <c r="A28" s="75"/>
      <c r="B28" s="395"/>
      <c r="C28" s="394"/>
      <c r="D28" s="88" t="s">
        <v>1093</v>
      </c>
      <c r="E28" s="68"/>
      <c r="F28" s="205" t="s">
        <v>1094</v>
      </c>
      <c r="G28" s="205" t="s">
        <v>1095</v>
      </c>
      <c r="H28" s="205" t="s">
        <v>1163</v>
      </c>
      <c r="I28" s="205" t="s">
        <v>1164</v>
      </c>
      <c r="J28" s="77"/>
      <c r="K28" s="72"/>
      <c r="M28" s="8"/>
      <c r="N28" s="8"/>
      <c r="O28" s="8"/>
      <c r="P28" s="8"/>
      <c r="Q28" s="8"/>
      <c r="R28" s="8"/>
      <c r="S28" s="8"/>
      <c r="T28" s="74"/>
      <c r="U28" s="74"/>
    </row>
    <row r="29" spans="1:21" s="73" customFormat="1" ht="90" x14ac:dyDescent="0.25">
      <c r="A29" s="75"/>
      <c r="B29" s="395"/>
      <c r="C29" s="394"/>
      <c r="D29" s="88" t="s">
        <v>1096</v>
      </c>
      <c r="E29" s="68"/>
      <c r="F29" s="205" t="s">
        <v>1097</v>
      </c>
      <c r="G29" s="205" t="s">
        <v>1098</v>
      </c>
      <c r="H29" s="205" t="s">
        <v>1099</v>
      </c>
      <c r="I29" s="205" t="s">
        <v>1100</v>
      </c>
      <c r="J29" s="77"/>
      <c r="K29" s="72"/>
      <c r="M29" s="8"/>
      <c r="N29" s="8"/>
      <c r="O29" s="8"/>
      <c r="P29" s="8"/>
      <c r="Q29" s="8"/>
      <c r="R29" s="8"/>
      <c r="S29" s="8"/>
      <c r="T29" s="74"/>
      <c r="U29" s="74"/>
    </row>
    <row r="30" spans="1:21" s="73" customFormat="1" ht="9.9499999999999993" customHeight="1" x14ac:dyDescent="0.25">
      <c r="A30" s="75"/>
      <c r="B30" s="182"/>
      <c r="C30" s="82"/>
      <c r="D30" s="89"/>
      <c r="E30" s="89"/>
      <c r="F30" s="206"/>
      <c r="G30" s="206"/>
      <c r="H30" s="206"/>
      <c r="I30" s="206"/>
      <c r="J30" s="77"/>
      <c r="K30" s="72"/>
      <c r="M30" s="396"/>
      <c r="N30" s="396"/>
      <c r="O30" s="396"/>
      <c r="P30" s="396"/>
      <c r="Q30" s="396"/>
      <c r="R30" s="396"/>
      <c r="S30" s="396"/>
      <c r="T30" s="74"/>
      <c r="U30" s="74"/>
    </row>
    <row r="31" spans="1:21" s="73" customFormat="1" ht="96.95" customHeight="1" x14ac:dyDescent="0.25">
      <c r="A31" s="75"/>
      <c r="B31" s="395">
        <v>7</v>
      </c>
      <c r="C31" s="394" t="s">
        <v>870</v>
      </c>
      <c r="D31" s="88" t="s">
        <v>1101</v>
      </c>
      <c r="E31" s="68"/>
      <c r="F31" s="205" t="s">
        <v>1005</v>
      </c>
      <c r="G31" s="205" t="s">
        <v>1102</v>
      </c>
      <c r="H31" s="205" t="s">
        <v>1103</v>
      </c>
      <c r="I31" s="205" t="s">
        <v>1104</v>
      </c>
      <c r="J31" s="77"/>
      <c r="K31" s="72"/>
      <c r="O31" s="74"/>
      <c r="P31" s="74"/>
      <c r="Q31" s="74"/>
      <c r="R31" s="74"/>
      <c r="S31" s="74"/>
      <c r="T31" s="74"/>
      <c r="U31" s="74"/>
    </row>
    <row r="32" spans="1:21" s="73" customFormat="1" ht="74.099999999999994" customHeight="1" x14ac:dyDescent="0.25">
      <c r="A32" s="75"/>
      <c r="B32" s="395"/>
      <c r="C32" s="394"/>
      <c r="D32" s="88" t="s">
        <v>1105</v>
      </c>
      <c r="E32" s="68"/>
      <c r="F32" s="205" t="s">
        <v>1106</v>
      </c>
      <c r="G32" s="205" t="s">
        <v>1107</v>
      </c>
      <c r="H32" s="205" t="s">
        <v>1108</v>
      </c>
      <c r="I32" s="205" t="s">
        <v>1109</v>
      </c>
      <c r="J32" s="77"/>
      <c r="K32" s="72"/>
      <c r="O32" s="74"/>
      <c r="P32" s="74"/>
      <c r="Q32" s="74"/>
      <c r="R32" s="74"/>
      <c r="S32" s="74"/>
      <c r="T32" s="74"/>
      <c r="U32" s="74"/>
    </row>
    <row r="33" spans="1:21" s="73" customFormat="1" x14ac:dyDescent="0.25">
      <c r="A33" s="75"/>
      <c r="B33" s="182"/>
      <c r="C33" s="394"/>
      <c r="D33" s="89"/>
      <c r="E33" s="89"/>
      <c r="F33" s="206"/>
      <c r="G33" s="206"/>
      <c r="H33" s="206"/>
      <c r="I33" s="206"/>
      <c r="J33" s="77"/>
      <c r="K33" s="72"/>
      <c r="O33" s="74"/>
      <c r="P33" s="74"/>
      <c r="Q33" s="74"/>
      <c r="R33" s="74"/>
      <c r="S33" s="74"/>
      <c r="T33" s="74"/>
      <c r="U33" s="74"/>
    </row>
    <row r="34" spans="1:21" s="73" customFormat="1" ht="27.95" customHeight="1" x14ac:dyDescent="0.25">
      <c r="A34" s="75"/>
      <c r="B34" s="395">
        <v>8</v>
      </c>
      <c r="C34" s="394" t="s">
        <v>921</v>
      </c>
      <c r="D34" s="211" t="s">
        <v>1110</v>
      </c>
      <c r="E34" s="89"/>
      <c r="F34" s="212" t="s">
        <v>273</v>
      </c>
      <c r="G34" s="212" t="s">
        <v>291</v>
      </c>
      <c r="H34" s="212" t="s">
        <v>292</v>
      </c>
      <c r="I34" s="212" t="s">
        <v>290</v>
      </c>
      <c r="J34" s="77"/>
      <c r="K34" s="72"/>
      <c r="O34" s="74"/>
      <c r="P34" s="74"/>
      <c r="Q34" s="74"/>
      <c r="R34" s="74"/>
      <c r="S34" s="74"/>
      <c r="T34" s="74"/>
      <c r="U34" s="74"/>
    </row>
    <row r="35" spans="1:21" s="73" customFormat="1" ht="51.95" customHeight="1" x14ac:dyDescent="0.25">
      <c r="A35" s="75"/>
      <c r="B35" s="395"/>
      <c r="C35" s="394"/>
      <c r="D35" s="88" t="s">
        <v>1111</v>
      </c>
      <c r="E35" s="68"/>
      <c r="F35" s="205" t="s">
        <v>1112</v>
      </c>
      <c r="G35" s="205" t="s">
        <v>1172</v>
      </c>
      <c r="H35" s="205" t="s">
        <v>1173</v>
      </c>
      <c r="I35" s="205" t="s">
        <v>1010</v>
      </c>
      <c r="J35" s="77"/>
      <c r="K35" s="72"/>
      <c r="O35" s="74"/>
      <c r="P35" s="74"/>
      <c r="Q35" s="74"/>
      <c r="R35" s="74"/>
      <c r="S35" s="74"/>
      <c r="T35" s="74"/>
      <c r="U35" s="74"/>
    </row>
    <row r="36" spans="1:21" s="73" customFormat="1" ht="74.099999999999994" customHeight="1" x14ac:dyDescent="0.25">
      <c r="A36" s="75"/>
      <c r="B36" s="395"/>
      <c r="C36" s="394"/>
      <c r="D36" s="88" t="s">
        <v>1008</v>
      </c>
      <c r="E36" s="68"/>
      <c r="F36" s="205" t="s">
        <v>1113</v>
      </c>
      <c r="G36" s="205" t="s">
        <v>1114</v>
      </c>
      <c r="H36" s="205" t="s">
        <v>1131</v>
      </c>
      <c r="I36" s="205" t="s">
        <v>1045</v>
      </c>
      <c r="J36" s="77"/>
      <c r="K36" s="72"/>
      <c r="O36" s="74"/>
      <c r="P36" s="74"/>
      <c r="Q36" s="74"/>
      <c r="R36" s="74"/>
      <c r="S36" s="74"/>
      <c r="T36" s="74"/>
      <c r="U36" s="74"/>
    </row>
    <row r="37" spans="1:21" s="73" customFormat="1" x14ac:dyDescent="0.25">
      <c r="A37" s="75"/>
      <c r="B37" s="182"/>
      <c r="C37" s="394"/>
      <c r="D37" s="89"/>
      <c r="E37" s="89"/>
      <c r="F37" s="206"/>
      <c r="G37" s="206"/>
      <c r="H37" s="206"/>
      <c r="I37" s="206"/>
      <c r="J37" s="77"/>
      <c r="K37" s="72"/>
      <c r="O37" s="74"/>
      <c r="P37" s="74"/>
      <c r="Q37" s="74"/>
      <c r="R37" s="74"/>
      <c r="S37" s="74"/>
      <c r="T37" s="74"/>
      <c r="U37" s="74"/>
    </row>
    <row r="38" spans="1:21" s="73" customFormat="1" ht="74.099999999999994" customHeight="1" x14ac:dyDescent="0.25">
      <c r="A38" s="75"/>
      <c r="B38" s="395">
        <v>9</v>
      </c>
      <c r="C38" s="394" t="s">
        <v>922</v>
      </c>
      <c r="D38" s="88" t="s">
        <v>1115</v>
      </c>
      <c r="E38" s="68"/>
      <c r="F38" s="205" t="s">
        <v>1116</v>
      </c>
      <c r="G38" s="205" t="s">
        <v>1011</v>
      </c>
      <c r="H38" s="205" t="s">
        <v>1012</v>
      </c>
      <c r="I38" s="205" t="s">
        <v>1117</v>
      </c>
      <c r="J38" s="77"/>
      <c r="K38" s="72"/>
      <c r="O38" s="74"/>
      <c r="P38" s="74"/>
      <c r="Q38" s="74"/>
      <c r="R38" s="74"/>
      <c r="S38" s="74"/>
      <c r="T38" s="74"/>
      <c r="U38" s="74"/>
    </row>
    <row r="39" spans="1:21" s="73" customFormat="1" ht="74.099999999999994" customHeight="1" x14ac:dyDescent="0.25">
      <c r="A39" s="75"/>
      <c r="B39" s="395"/>
      <c r="C39" s="394"/>
      <c r="D39" s="88" t="s">
        <v>1013</v>
      </c>
      <c r="E39" s="68"/>
      <c r="F39" s="205" t="s">
        <v>1014</v>
      </c>
      <c r="G39" s="205" t="s">
        <v>1015</v>
      </c>
      <c r="H39" s="205" t="s">
        <v>1016</v>
      </c>
      <c r="I39" s="205" t="s">
        <v>1017</v>
      </c>
      <c r="J39" s="77"/>
      <c r="K39" s="72"/>
      <c r="O39" s="74"/>
      <c r="P39" s="74"/>
      <c r="Q39" s="74"/>
      <c r="R39" s="74"/>
      <c r="S39" s="74"/>
      <c r="T39" s="74"/>
      <c r="U39" s="74"/>
    </row>
    <row r="40" spans="1:21" s="73" customFormat="1" ht="84.95" customHeight="1" x14ac:dyDescent="0.25">
      <c r="A40" s="75"/>
      <c r="B40" s="395"/>
      <c r="C40" s="394"/>
      <c r="D40" s="88" t="s">
        <v>1118</v>
      </c>
      <c r="E40" s="68"/>
      <c r="F40" s="205" t="s">
        <v>1119</v>
      </c>
      <c r="G40" s="205" t="s">
        <v>1018</v>
      </c>
      <c r="H40" s="205" t="s">
        <v>1120</v>
      </c>
      <c r="I40" s="205" t="s">
        <v>1121</v>
      </c>
      <c r="J40" s="77"/>
      <c r="K40" s="72"/>
      <c r="O40" s="74"/>
      <c r="P40" s="74"/>
      <c r="Q40" s="74"/>
      <c r="R40" s="74"/>
      <c r="S40" s="74"/>
      <c r="T40" s="74"/>
      <c r="U40" s="74"/>
    </row>
    <row r="41" spans="1:21" s="73" customFormat="1" ht="11.25" customHeight="1" x14ac:dyDescent="0.25">
      <c r="A41" s="75"/>
      <c r="B41" s="182"/>
      <c r="C41" s="82"/>
      <c r="D41" s="89"/>
      <c r="E41" s="89"/>
      <c r="F41" s="206"/>
      <c r="G41" s="206"/>
      <c r="H41" s="206"/>
      <c r="I41" s="206"/>
      <c r="J41" s="77"/>
      <c r="K41" s="72"/>
      <c r="O41" s="74"/>
      <c r="P41" s="74"/>
      <c r="Q41" s="74"/>
      <c r="R41" s="74"/>
      <c r="S41" s="74"/>
      <c r="T41" s="74"/>
      <c r="U41" s="74"/>
    </row>
    <row r="42" spans="1:21" s="73" customFormat="1" ht="63.95" customHeight="1" x14ac:dyDescent="0.25">
      <c r="A42" s="75"/>
      <c r="B42" s="395">
        <v>10</v>
      </c>
      <c r="C42" s="394" t="s">
        <v>907</v>
      </c>
      <c r="D42" s="88" t="s">
        <v>1122</v>
      </c>
      <c r="E42" s="68"/>
      <c r="F42" s="205" t="s">
        <v>1187</v>
      </c>
      <c r="G42" s="205" t="s">
        <v>1184</v>
      </c>
      <c r="H42" s="205" t="s">
        <v>1185</v>
      </c>
      <c r="I42" s="205" t="s">
        <v>1186</v>
      </c>
      <c r="J42" s="77"/>
      <c r="K42" s="72"/>
      <c r="O42" s="74"/>
      <c r="P42" s="74"/>
      <c r="Q42" s="74"/>
      <c r="R42" s="74"/>
      <c r="S42" s="74"/>
      <c r="T42" s="74"/>
      <c r="U42" s="74"/>
    </row>
    <row r="43" spans="1:21" s="73" customFormat="1" ht="84" customHeight="1" x14ac:dyDescent="0.25">
      <c r="A43" s="75"/>
      <c r="B43" s="395"/>
      <c r="C43" s="394"/>
      <c r="D43" s="88" t="s">
        <v>1061</v>
      </c>
      <c r="E43" s="68"/>
      <c r="F43" s="205" t="s">
        <v>1019</v>
      </c>
      <c r="G43" s="205" t="s">
        <v>1123</v>
      </c>
      <c r="H43" s="205" t="s">
        <v>1124</v>
      </c>
      <c r="I43" s="205" t="s">
        <v>1125</v>
      </c>
      <c r="J43" s="77"/>
      <c r="K43" s="72"/>
      <c r="O43" s="74"/>
      <c r="P43" s="74"/>
      <c r="Q43" s="74"/>
      <c r="R43" s="74"/>
      <c r="S43" s="74"/>
      <c r="T43" s="74"/>
      <c r="U43" s="74"/>
    </row>
    <row r="44" spans="1:21" s="73" customFormat="1" ht="141.94999999999999" customHeight="1" x14ac:dyDescent="0.25">
      <c r="A44" s="75"/>
      <c r="B44" s="395"/>
      <c r="C44" s="394"/>
      <c r="D44" s="88" t="s">
        <v>1062</v>
      </c>
      <c r="E44" s="68"/>
      <c r="F44" s="207"/>
      <c r="G44" s="208"/>
      <c r="H44" s="205" t="s">
        <v>1126</v>
      </c>
      <c r="I44" s="205" t="s">
        <v>1127</v>
      </c>
      <c r="J44" s="77"/>
      <c r="K44" s="72"/>
      <c r="O44" s="74"/>
      <c r="P44" s="74"/>
      <c r="Q44" s="74"/>
      <c r="R44" s="74"/>
      <c r="S44" s="74"/>
      <c r="T44" s="74"/>
      <c r="U44" s="74"/>
    </row>
    <row r="45" spans="1:21" s="73" customFormat="1" ht="96.95" customHeight="1" x14ac:dyDescent="0.25">
      <c r="A45" s="75"/>
      <c r="B45" s="395"/>
      <c r="C45" s="394"/>
      <c r="D45" s="88" t="s">
        <v>1020</v>
      </c>
      <c r="E45" s="68"/>
      <c r="F45" s="215"/>
      <c r="G45" s="216"/>
      <c r="H45" s="205" t="s">
        <v>1021</v>
      </c>
      <c r="I45" s="205" t="s">
        <v>1022</v>
      </c>
      <c r="J45" s="77"/>
      <c r="K45" s="72"/>
      <c r="O45" s="74"/>
      <c r="P45" s="74"/>
      <c r="Q45" s="74"/>
      <c r="R45" s="74"/>
      <c r="S45" s="74"/>
      <c r="T45" s="74"/>
      <c r="U45" s="74"/>
    </row>
    <row r="46" spans="1:21" s="73" customFormat="1" ht="9.9499999999999993" customHeight="1" x14ac:dyDescent="0.25">
      <c r="A46" s="78"/>
      <c r="B46" s="184"/>
      <c r="C46" s="186"/>
      <c r="D46" s="91"/>
      <c r="E46" s="91"/>
      <c r="F46" s="91"/>
      <c r="G46" s="91"/>
      <c r="H46" s="91"/>
      <c r="I46" s="91"/>
      <c r="J46" s="80"/>
      <c r="K46" s="72"/>
      <c r="O46" s="74"/>
      <c r="P46" s="74"/>
      <c r="Q46" s="74"/>
      <c r="R46" s="74"/>
      <c r="S46" s="74"/>
      <c r="T46" s="74"/>
      <c r="U46" s="74"/>
    </row>
    <row r="47" spans="1:21" s="73" customFormat="1" ht="9.9499999999999993" customHeight="1" x14ac:dyDescent="0.25">
      <c r="A47" s="74"/>
      <c r="B47" s="185"/>
      <c r="C47" s="74"/>
      <c r="D47" s="74"/>
      <c r="E47" s="74"/>
      <c r="F47" s="74"/>
      <c r="G47" s="74"/>
      <c r="H47" s="74"/>
      <c r="I47" s="74"/>
      <c r="K47" s="72"/>
      <c r="O47" s="74"/>
      <c r="P47" s="74"/>
      <c r="Q47" s="74"/>
      <c r="R47" s="74"/>
      <c r="S47" s="74"/>
      <c r="T47" s="74"/>
      <c r="U47" s="74"/>
    </row>
  </sheetData>
  <sheetProtection algorithmName="SHA-512" hashValue="4ZgV9mjH69cQS+jzGAR6o+dnMJs3zyiY9jAlIEuFqGuTGDPpm/tkj5MgxTQvQplB43hSR1SQd9T66ObUKP1HtQ==" saltValue="kvp3jA8iq1NpUQBiONno6w==" spinCount="100000" sheet="1" objects="1" scenarios="1"/>
  <mergeCells count="33">
    <mergeCell ref="C31:C33"/>
    <mergeCell ref="C34:C37"/>
    <mergeCell ref="M18:S18"/>
    <mergeCell ref="B2:F2"/>
    <mergeCell ref="F3:I3"/>
    <mergeCell ref="B6:B9"/>
    <mergeCell ref="C6:C9"/>
    <mergeCell ref="B11:B12"/>
    <mergeCell ref="C11:C12"/>
    <mergeCell ref="B3:D3"/>
    <mergeCell ref="M11:S11"/>
    <mergeCell ref="M13:S13"/>
    <mergeCell ref="B14:B17"/>
    <mergeCell ref="M14:S14"/>
    <mergeCell ref="C14:C18"/>
    <mergeCell ref="B31:B32"/>
    <mergeCell ref="B19:B21"/>
    <mergeCell ref="C19:C21"/>
    <mergeCell ref="M19:S19"/>
    <mergeCell ref="M22:S22"/>
    <mergeCell ref="B23:B25"/>
    <mergeCell ref="C23:C25"/>
    <mergeCell ref="M23:S23"/>
    <mergeCell ref="M26:S26"/>
    <mergeCell ref="B27:B29"/>
    <mergeCell ref="C27:C29"/>
    <mergeCell ref="M27:S27"/>
    <mergeCell ref="M30:S30"/>
    <mergeCell ref="B34:B36"/>
    <mergeCell ref="B38:B40"/>
    <mergeCell ref="C38:C40"/>
    <mergeCell ref="B42:B45"/>
    <mergeCell ref="C42:C45"/>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recertification
Description des indicateurs de complexité du management de programme&amp;R&amp;G</oddHeader>
    <oddFooter>&amp;L&amp;"Verdana,Standard"&amp;9© VZPM&amp;C&amp;"Verdana,Standard"&amp;9&amp;F&amp;R&amp;"Verdana,Standard"&amp;9&amp;A 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zoomScaleNormal="100" workbookViewId="0"/>
  </sheetViews>
  <sheetFormatPr baseColWidth="10" defaultColWidth="11.42578125" defaultRowHeight="11.25" x14ac:dyDescent="0.25"/>
  <cols>
    <col min="1" max="1" width="1.7109375" style="6" customWidth="1"/>
    <col min="2" max="2" width="29.7109375" style="6" customWidth="1"/>
    <col min="3" max="4" width="1.7109375" style="6" customWidth="1"/>
    <col min="5" max="5" width="22.7109375" style="6" customWidth="1"/>
    <col min="6" max="6" width="1.7109375" style="6" customWidth="1"/>
    <col min="7" max="7" width="12.7109375" style="6" customWidth="1"/>
    <col min="8" max="8" width="1.7109375" style="6" customWidth="1"/>
    <col min="9" max="9" width="12.7109375" style="6" customWidth="1"/>
    <col min="10" max="10" width="1.7109375" style="6" customWidth="1"/>
    <col min="11" max="11" width="10.7109375" style="6" customWidth="1"/>
    <col min="12" max="12" width="1.7109375" style="7" customWidth="1"/>
    <col min="13" max="13" width="1.7109375" style="8" customWidth="1"/>
    <col min="14" max="14" width="95.85546875" style="7" hidden="1" customWidth="1"/>
    <col min="15" max="16" width="11.42578125" style="7"/>
    <col min="17" max="16384" width="11.42578125" style="6"/>
  </cols>
  <sheetData>
    <row r="1" spans="1:23" s="7" customFormat="1" ht="9.9499999999999993" customHeight="1" x14ac:dyDescent="0.25">
      <c r="A1" s="11"/>
      <c r="B1" s="12"/>
      <c r="C1" s="12"/>
      <c r="D1" s="12"/>
      <c r="E1" s="12"/>
      <c r="F1" s="12"/>
      <c r="G1" s="12"/>
      <c r="H1" s="12"/>
      <c r="I1" s="12"/>
      <c r="J1" s="12"/>
      <c r="K1" s="12"/>
      <c r="L1" s="13"/>
      <c r="M1" s="8"/>
      <c r="Q1" s="6"/>
      <c r="R1" s="6"/>
      <c r="S1" s="6"/>
      <c r="T1" s="6"/>
      <c r="U1" s="6"/>
      <c r="V1" s="6"/>
      <c r="W1" s="6"/>
    </row>
    <row r="2" spans="1:23" s="7" customFormat="1" ht="18" customHeight="1" x14ac:dyDescent="0.25">
      <c r="A2" s="14"/>
      <c r="B2" s="191" t="s">
        <v>295</v>
      </c>
      <c r="C2" s="16"/>
      <c r="D2" s="16"/>
      <c r="E2" s="16"/>
      <c r="F2" s="16"/>
      <c r="G2" s="16"/>
      <c r="H2" s="16"/>
      <c r="I2" s="16"/>
      <c r="J2" s="16"/>
      <c r="K2" s="16"/>
      <c r="L2" s="17"/>
      <c r="M2" s="8"/>
      <c r="Q2" s="6"/>
      <c r="R2" s="6"/>
      <c r="S2" s="6"/>
      <c r="T2" s="6"/>
      <c r="U2" s="6"/>
      <c r="V2" s="6"/>
      <c r="W2" s="6"/>
    </row>
    <row r="3" spans="1:23" s="7" customFormat="1" ht="9.9499999999999993" customHeight="1" x14ac:dyDescent="0.25">
      <c r="A3" s="14"/>
      <c r="B3" s="16"/>
      <c r="C3" s="16"/>
      <c r="D3" s="16"/>
      <c r="E3" s="16"/>
      <c r="F3" s="16"/>
      <c r="G3" s="16"/>
      <c r="H3" s="16"/>
      <c r="I3" s="16"/>
      <c r="J3" s="16"/>
      <c r="K3" s="16"/>
      <c r="L3" s="17"/>
      <c r="M3" s="8"/>
      <c r="Q3" s="6"/>
      <c r="R3" s="6"/>
      <c r="S3" s="6"/>
      <c r="T3" s="6"/>
      <c r="U3" s="6"/>
      <c r="V3" s="6"/>
      <c r="W3" s="6"/>
    </row>
    <row r="4" spans="1:23" s="7" customFormat="1" ht="39.950000000000003" customHeight="1" x14ac:dyDescent="0.25">
      <c r="A4" s="14"/>
      <c r="B4" s="276" t="s">
        <v>1214</v>
      </c>
      <c r="C4" s="276"/>
      <c r="D4" s="276"/>
      <c r="E4" s="276"/>
      <c r="F4" s="276"/>
      <c r="G4" s="276"/>
      <c r="H4" s="276"/>
      <c r="I4" s="276"/>
      <c r="J4" s="276"/>
      <c r="K4" s="276"/>
      <c r="L4" s="277"/>
      <c r="M4" s="8"/>
      <c r="Q4" s="6"/>
      <c r="R4" s="6"/>
      <c r="S4" s="6"/>
      <c r="T4" s="6"/>
      <c r="U4" s="6"/>
      <c r="V4" s="6"/>
      <c r="W4" s="6"/>
    </row>
    <row r="5" spans="1:23" s="7" customFormat="1" ht="9.9499999999999993" customHeight="1" x14ac:dyDescent="0.25">
      <c r="A5" s="14"/>
      <c r="B5" s="16"/>
      <c r="C5" s="16"/>
      <c r="D5" s="16"/>
      <c r="E5" s="16"/>
      <c r="F5" s="16"/>
      <c r="G5" s="16"/>
      <c r="H5" s="16"/>
      <c r="I5" s="16"/>
      <c r="J5" s="16"/>
      <c r="K5" s="16"/>
      <c r="L5" s="17"/>
      <c r="M5" s="8"/>
      <c r="Q5" s="6"/>
      <c r="R5" s="6"/>
      <c r="S5" s="6"/>
      <c r="T5" s="6"/>
      <c r="U5" s="6"/>
      <c r="V5" s="6"/>
      <c r="W5" s="6"/>
    </row>
    <row r="6" spans="1:23" s="7" customFormat="1" ht="18" customHeight="1" x14ac:dyDescent="0.25">
      <c r="A6" s="14"/>
      <c r="B6" s="278" t="s">
        <v>1215</v>
      </c>
      <c r="C6" s="278"/>
      <c r="D6" s="278"/>
      <c r="E6" s="278"/>
      <c r="F6" s="278"/>
      <c r="G6" s="278"/>
      <c r="H6" s="278"/>
      <c r="I6" s="278"/>
      <c r="J6" s="278"/>
      <c r="K6" s="278"/>
      <c r="L6" s="17"/>
      <c r="M6" s="8"/>
      <c r="Q6" s="6"/>
      <c r="R6" s="6"/>
      <c r="S6" s="6"/>
      <c r="T6" s="6"/>
      <c r="U6" s="6"/>
      <c r="V6" s="6"/>
      <c r="W6" s="6"/>
    </row>
    <row r="7" spans="1:23" s="7" customFormat="1" ht="18" customHeight="1" x14ac:dyDescent="0.25">
      <c r="A7" s="14"/>
      <c r="B7" s="84" t="s">
        <v>296</v>
      </c>
      <c r="C7" s="84"/>
      <c r="D7" s="280"/>
      <c r="E7" s="280"/>
      <c r="F7" s="280"/>
      <c r="G7" s="280"/>
      <c r="H7" s="280"/>
      <c r="I7" s="280"/>
      <c r="J7" s="280"/>
      <c r="K7" s="280"/>
      <c r="L7" s="17"/>
      <c r="M7" s="8"/>
      <c r="Q7" s="6"/>
      <c r="R7" s="6"/>
      <c r="S7" s="6"/>
      <c r="T7" s="6"/>
      <c r="U7" s="6"/>
      <c r="V7" s="6"/>
      <c r="W7" s="6"/>
    </row>
    <row r="8" spans="1:23" s="7" customFormat="1" ht="18" customHeight="1" x14ac:dyDescent="0.25">
      <c r="A8" s="14"/>
      <c r="B8" s="84" t="s">
        <v>297</v>
      </c>
      <c r="C8" s="84"/>
      <c r="D8" s="280"/>
      <c r="E8" s="280"/>
      <c r="F8" s="280"/>
      <c r="G8" s="280"/>
      <c r="H8" s="280"/>
      <c r="I8" s="280"/>
      <c r="J8" s="280"/>
      <c r="K8" s="280"/>
      <c r="L8" s="17"/>
      <c r="M8" s="8"/>
      <c r="Q8" s="6"/>
      <c r="R8" s="6"/>
      <c r="S8" s="6"/>
      <c r="T8" s="6"/>
      <c r="U8" s="6"/>
      <c r="V8" s="6"/>
      <c r="W8" s="6"/>
    </row>
    <row r="9" spans="1:23" s="7" customFormat="1" ht="18" customHeight="1" x14ac:dyDescent="0.25">
      <c r="A9" s="14"/>
      <c r="B9" s="84" t="s">
        <v>298</v>
      </c>
      <c r="C9" s="84"/>
      <c r="D9" s="281"/>
      <c r="E9" s="281"/>
      <c r="F9" s="281"/>
      <c r="G9" s="281"/>
      <c r="H9" s="281"/>
      <c r="I9" s="281"/>
      <c r="J9" s="281"/>
      <c r="K9" s="281"/>
      <c r="L9" s="17"/>
      <c r="M9" s="98"/>
      <c r="N9" s="159" t="str">
        <f>IF(OR(D9="",D16=""),"",D16-D9)</f>
        <v/>
      </c>
      <c r="Q9" s="6"/>
      <c r="R9" s="6"/>
      <c r="S9" s="6"/>
      <c r="T9" s="6"/>
      <c r="U9" s="6"/>
      <c r="V9" s="6"/>
      <c r="W9" s="6"/>
    </row>
    <row r="10" spans="1:23" s="7" customFormat="1" ht="9.9499999999999993" customHeight="1" x14ac:dyDescent="0.25">
      <c r="A10" s="14"/>
      <c r="B10" s="84"/>
      <c r="C10" s="84"/>
      <c r="D10" s="85"/>
      <c r="E10" s="85"/>
      <c r="F10" s="85"/>
      <c r="G10" s="85"/>
      <c r="H10" s="85"/>
      <c r="I10" s="85"/>
      <c r="J10" s="85"/>
      <c r="K10" s="85"/>
      <c r="L10" s="17"/>
      <c r="M10" s="8"/>
      <c r="Q10" s="6"/>
      <c r="R10" s="6"/>
      <c r="S10" s="6"/>
      <c r="T10" s="6"/>
      <c r="U10" s="6"/>
      <c r="V10" s="6"/>
      <c r="W10" s="6"/>
    </row>
    <row r="11" spans="1:23" s="7" customFormat="1" ht="18" customHeight="1" x14ac:dyDescent="0.25">
      <c r="A11" s="14"/>
      <c r="B11" s="278" t="s">
        <v>1212</v>
      </c>
      <c r="C11" s="278"/>
      <c r="D11" s="278"/>
      <c r="E11" s="278"/>
      <c r="F11" s="278"/>
      <c r="G11" s="278"/>
      <c r="H11" s="278"/>
      <c r="I11" s="278"/>
      <c r="J11" s="278"/>
      <c r="K11" s="278"/>
      <c r="L11" s="17"/>
      <c r="M11" s="8"/>
      <c r="Q11" s="6"/>
      <c r="R11" s="6"/>
      <c r="S11" s="6"/>
      <c r="T11" s="6"/>
      <c r="U11" s="6"/>
      <c r="V11" s="6"/>
      <c r="W11" s="6"/>
    </row>
    <row r="12" spans="1:23" s="7" customFormat="1" ht="18" customHeight="1" x14ac:dyDescent="0.25">
      <c r="A12" s="14"/>
      <c r="B12" s="84" t="s">
        <v>4</v>
      </c>
      <c r="C12" s="84"/>
      <c r="D12" s="282" t="str">
        <f>MID(D13,7,1)</f>
        <v/>
      </c>
      <c r="E12" s="282"/>
      <c r="F12" s="282"/>
      <c r="G12" s="282"/>
      <c r="H12" s="282"/>
      <c r="I12" s="282"/>
      <c r="J12" s="282"/>
      <c r="K12" s="282"/>
      <c r="L12" s="17"/>
      <c r="M12" s="8"/>
      <c r="Q12" s="6"/>
      <c r="R12" s="6"/>
      <c r="S12" s="6"/>
      <c r="T12" s="6"/>
      <c r="U12" s="6"/>
      <c r="V12" s="6"/>
      <c r="W12" s="6"/>
    </row>
    <row r="13" spans="1:23" s="7" customFormat="1" ht="18" customHeight="1" x14ac:dyDescent="0.25">
      <c r="A13" s="14"/>
      <c r="B13" s="84" t="s">
        <v>297</v>
      </c>
      <c r="C13" s="84"/>
      <c r="D13" s="283"/>
      <c r="E13" s="283"/>
      <c r="F13" s="283"/>
      <c r="G13" s="283"/>
      <c r="H13" s="283"/>
      <c r="I13" s="283"/>
      <c r="J13" s="283"/>
      <c r="K13" s="283"/>
      <c r="L13" s="17"/>
      <c r="M13" s="8"/>
      <c r="Q13" s="6"/>
      <c r="R13" s="6"/>
      <c r="S13" s="6"/>
      <c r="T13" s="6"/>
      <c r="U13" s="6"/>
      <c r="V13" s="6"/>
      <c r="W13" s="6"/>
    </row>
    <row r="14" spans="1:23" s="7" customFormat="1" ht="18" customHeight="1" x14ac:dyDescent="0.25">
      <c r="A14" s="14"/>
      <c r="B14" s="84" t="s">
        <v>299</v>
      </c>
      <c r="C14" s="84"/>
      <c r="D14" s="288"/>
      <c r="E14" s="289"/>
      <c r="F14" s="289"/>
      <c r="G14" s="289"/>
      <c r="H14" s="289"/>
      <c r="I14" s="289"/>
      <c r="J14" s="289"/>
      <c r="K14" s="290"/>
      <c r="L14" s="17"/>
      <c r="M14" s="8"/>
      <c r="Q14" s="6"/>
      <c r="R14" s="6"/>
      <c r="S14" s="6"/>
      <c r="T14" s="6"/>
      <c r="U14" s="6"/>
      <c r="V14" s="6"/>
      <c r="W14" s="6"/>
    </row>
    <row r="15" spans="1:23" s="7" customFormat="1" ht="9.9499999999999993" customHeight="1" x14ac:dyDescent="0.25">
      <c r="A15" s="14"/>
      <c r="B15" s="84"/>
      <c r="C15" s="84"/>
      <c r="D15" s="85"/>
      <c r="E15" s="85"/>
      <c r="F15" s="85"/>
      <c r="G15" s="85"/>
      <c r="H15" s="85"/>
      <c r="I15" s="85"/>
      <c r="J15" s="85"/>
      <c r="K15" s="85"/>
      <c r="L15" s="17"/>
      <c r="M15" s="8"/>
      <c r="Q15" s="6"/>
      <c r="R15" s="6"/>
      <c r="S15" s="6"/>
      <c r="T15" s="6"/>
      <c r="U15" s="6"/>
      <c r="V15" s="6"/>
      <c r="W15" s="6"/>
    </row>
    <row r="16" spans="1:23" s="7" customFormat="1" ht="18" customHeight="1" x14ac:dyDescent="0.25">
      <c r="A16" s="14"/>
      <c r="B16" s="84" t="s">
        <v>300</v>
      </c>
      <c r="C16" s="84"/>
      <c r="D16" s="284"/>
      <c r="E16" s="284"/>
      <c r="F16" s="85"/>
      <c r="G16" s="286"/>
      <c r="H16" s="286"/>
      <c r="I16" s="286"/>
      <c r="J16" s="286"/>
      <c r="K16" s="286"/>
      <c r="L16" s="17"/>
      <c r="M16" s="8"/>
      <c r="N16" s="257" t="s">
        <v>1235</v>
      </c>
      <c r="Q16" s="6"/>
      <c r="R16" s="6"/>
      <c r="S16" s="6"/>
      <c r="T16" s="6"/>
      <c r="U16" s="6"/>
      <c r="V16" s="6"/>
      <c r="W16" s="6"/>
    </row>
    <row r="17" spans="1:23" s="7" customFormat="1" ht="18" customHeight="1" x14ac:dyDescent="0.25">
      <c r="A17" s="14"/>
      <c r="B17" s="84" t="s">
        <v>327</v>
      </c>
      <c r="C17" s="84"/>
      <c r="D17" s="285" t="str">
        <f>IF(D9="","",(DATE(YEAR(D9)-5,MONTH(D9),DAY(D9)+1)))</f>
        <v/>
      </c>
      <c r="E17" s="285"/>
      <c r="F17" s="85"/>
      <c r="G17" s="286"/>
      <c r="H17" s="286"/>
      <c r="I17" s="286"/>
      <c r="J17" s="286"/>
      <c r="K17" s="286"/>
      <c r="L17" s="17"/>
      <c r="M17" s="8"/>
      <c r="N17" s="257" t="s">
        <v>1236</v>
      </c>
      <c r="O17" s="124"/>
      <c r="Q17" s="6"/>
      <c r="R17" s="6"/>
      <c r="S17" s="6"/>
      <c r="T17" s="6"/>
      <c r="U17" s="6"/>
      <c r="V17" s="6"/>
      <c r="W17" s="6"/>
    </row>
    <row r="18" spans="1:23" s="7" customFormat="1" ht="18" customHeight="1" x14ac:dyDescent="0.25">
      <c r="A18" s="14"/>
      <c r="B18" s="84" t="s">
        <v>328</v>
      </c>
      <c r="C18" s="84"/>
      <c r="D18" s="287" t="str">
        <f>IF(D9="","",D9)</f>
        <v/>
      </c>
      <c r="E18" s="287"/>
      <c r="F18" s="85"/>
      <c r="G18" s="85"/>
      <c r="H18" s="85"/>
      <c r="I18" s="85"/>
      <c r="J18" s="85"/>
      <c r="K18" s="85"/>
      <c r="L18" s="17"/>
      <c r="M18" s="8"/>
      <c r="N18" s="257" t="s">
        <v>1237</v>
      </c>
      <c r="Q18" s="6"/>
      <c r="R18" s="6"/>
      <c r="S18" s="6"/>
      <c r="T18" s="6"/>
      <c r="U18" s="6"/>
      <c r="V18" s="6"/>
      <c r="W18" s="6"/>
    </row>
    <row r="19" spans="1:23" s="7" customFormat="1" ht="9.9499999999999993" customHeight="1" x14ac:dyDescent="0.25">
      <c r="A19" s="14"/>
      <c r="B19" s="16"/>
      <c r="C19" s="16"/>
      <c r="D19" s="16"/>
      <c r="E19" s="16"/>
      <c r="F19" s="16"/>
      <c r="G19" s="16"/>
      <c r="H19" s="16"/>
      <c r="I19" s="16"/>
      <c r="J19" s="16"/>
      <c r="K19" s="16"/>
      <c r="L19" s="17"/>
      <c r="M19" s="8"/>
      <c r="Q19" s="6"/>
      <c r="R19" s="6"/>
      <c r="S19" s="6"/>
      <c r="T19" s="6"/>
      <c r="U19" s="6"/>
      <c r="V19" s="6"/>
      <c r="W19" s="6"/>
    </row>
    <row r="20" spans="1:23" s="7" customFormat="1" ht="27.95" customHeight="1" x14ac:dyDescent="0.25">
      <c r="A20" s="14"/>
      <c r="B20" s="16"/>
      <c r="C20" s="16"/>
      <c r="D20" s="279" t="str">
        <f>IF(N9="","",IF(N9&lt;-182,N16,IF(N9&gt;366,N18,IF(AND(N9&gt;184,N9&lt;=366),N17,""))))</f>
        <v/>
      </c>
      <c r="E20" s="279"/>
      <c r="F20" s="279"/>
      <c r="G20" s="279"/>
      <c r="H20" s="279"/>
      <c r="I20" s="279"/>
      <c r="J20" s="279"/>
      <c r="K20" s="279"/>
      <c r="L20" s="17"/>
      <c r="M20" s="8"/>
      <c r="Q20" s="6"/>
      <c r="R20" s="6"/>
      <c r="S20" s="6"/>
      <c r="T20" s="6"/>
      <c r="U20" s="6"/>
      <c r="V20" s="6"/>
      <c r="W20" s="6"/>
    </row>
    <row r="21" spans="1:23" s="7" customFormat="1" ht="9.9499999999999993" customHeight="1" x14ac:dyDescent="0.25">
      <c r="A21" s="14"/>
      <c r="B21" s="16"/>
      <c r="C21" s="16"/>
      <c r="D21" s="16"/>
      <c r="E21" s="16"/>
      <c r="F21" s="16"/>
      <c r="G21" s="16"/>
      <c r="H21" s="16"/>
      <c r="I21" s="16"/>
      <c r="J21" s="16"/>
      <c r="K21" s="16"/>
      <c r="L21" s="17"/>
      <c r="M21" s="8"/>
      <c r="Q21" s="6"/>
      <c r="R21" s="6"/>
      <c r="S21" s="6"/>
      <c r="T21" s="6"/>
      <c r="U21" s="6"/>
      <c r="V21" s="6"/>
      <c r="W21" s="6"/>
    </row>
    <row r="22" spans="1:23" s="7" customFormat="1" ht="18" customHeight="1" x14ac:dyDescent="0.25">
      <c r="A22" s="14"/>
      <c r="B22" s="15" t="s">
        <v>301</v>
      </c>
      <c r="C22" s="15"/>
      <c r="D22" s="16"/>
      <c r="E22" s="16"/>
      <c r="F22" s="16"/>
      <c r="G22" s="16"/>
      <c r="H22" s="16"/>
      <c r="I22" s="16"/>
      <c r="J22" s="16"/>
      <c r="K22" s="16"/>
      <c r="L22" s="17"/>
      <c r="M22" s="8"/>
      <c r="Q22" s="6"/>
      <c r="R22" s="6"/>
      <c r="S22" s="6"/>
      <c r="T22" s="6"/>
      <c r="U22" s="6"/>
      <c r="V22" s="6"/>
      <c r="W22" s="6"/>
    </row>
    <row r="23" spans="1:23" s="7" customFormat="1" ht="18" customHeight="1" x14ac:dyDescent="0.25">
      <c r="A23" s="14"/>
      <c r="B23" s="84" t="s">
        <v>302</v>
      </c>
      <c r="C23" s="84"/>
      <c r="D23" s="280"/>
      <c r="E23" s="280"/>
      <c r="F23" s="280"/>
      <c r="G23" s="280"/>
      <c r="H23" s="280"/>
      <c r="I23" s="280"/>
      <c r="J23" s="280"/>
      <c r="K23" s="280"/>
      <c r="L23" s="17"/>
      <c r="M23" s="8"/>
      <c r="Q23" s="6"/>
      <c r="R23" s="6"/>
      <c r="S23" s="6"/>
      <c r="T23" s="6"/>
      <c r="U23" s="6"/>
      <c r="V23" s="6"/>
      <c r="W23" s="6"/>
    </row>
    <row r="24" spans="1:23" s="7" customFormat="1" ht="18" customHeight="1" x14ac:dyDescent="0.25">
      <c r="A24" s="14"/>
      <c r="B24" s="84" t="s">
        <v>303</v>
      </c>
      <c r="C24" s="84"/>
      <c r="D24" s="280"/>
      <c r="E24" s="280"/>
      <c r="F24" s="280"/>
      <c r="G24" s="280"/>
      <c r="H24" s="280"/>
      <c r="I24" s="280"/>
      <c r="J24" s="280"/>
      <c r="K24" s="280"/>
      <c r="L24" s="17"/>
      <c r="M24" s="8"/>
      <c r="Q24" s="6"/>
      <c r="R24" s="6"/>
      <c r="S24" s="6"/>
      <c r="T24" s="6"/>
      <c r="U24" s="6"/>
      <c r="V24" s="6"/>
      <c r="W24" s="6"/>
    </row>
    <row r="25" spans="1:23" s="7" customFormat="1" ht="18" customHeight="1" x14ac:dyDescent="0.25">
      <c r="A25" s="14"/>
      <c r="B25" s="84" t="s">
        <v>304</v>
      </c>
      <c r="C25" s="84"/>
      <c r="D25" s="280"/>
      <c r="E25" s="280"/>
      <c r="F25" s="280"/>
      <c r="G25" s="280"/>
      <c r="H25" s="280"/>
      <c r="I25" s="280"/>
      <c r="J25" s="280"/>
      <c r="K25" s="280"/>
      <c r="L25" s="17"/>
      <c r="M25" s="8"/>
      <c r="Q25" s="6"/>
      <c r="R25" s="6"/>
      <c r="S25" s="6"/>
      <c r="T25" s="6"/>
      <c r="U25" s="6"/>
      <c r="V25" s="6"/>
      <c r="W25" s="6"/>
    </row>
    <row r="26" spans="1:23" s="7" customFormat="1" ht="18" customHeight="1" x14ac:dyDescent="0.25">
      <c r="A26" s="14"/>
      <c r="B26" s="84" t="s">
        <v>305</v>
      </c>
      <c r="C26" s="84"/>
      <c r="D26" s="280"/>
      <c r="E26" s="280"/>
      <c r="F26" s="280"/>
      <c r="G26" s="280"/>
      <c r="H26" s="280"/>
      <c r="I26" s="280"/>
      <c r="J26" s="280"/>
      <c r="K26" s="280"/>
      <c r="L26" s="17"/>
      <c r="M26" s="8"/>
      <c r="Q26" s="6"/>
      <c r="R26" s="6"/>
      <c r="S26" s="6"/>
      <c r="T26" s="6"/>
      <c r="U26" s="6"/>
      <c r="V26" s="6"/>
      <c r="W26" s="6"/>
    </row>
    <row r="27" spans="1:23" s="7" customFormat="1" ht="18" customHeight="1" x14ac:dyDescent="0.25">
      <c r="A27" s="14"/>
      <c r="B27" s="84" t="s">
        <v>306</v>
      </c>
      <c r="C27" s="84"/>
      <c r="D27" s="281"/>
      <c r="E27" s="281"/>
      <c r="F27" s="281"/>
      <c r="G27" s="281"/>
      <c r="H27" s="281"/>
      <c r="I27" s="281"/>
      <c r="J27" s="281"/>
      <c r="K27" s="281"/>
      <c r="L27" s="17"/>
      <c r="M27" s="8"/>
      <c r="Q27" s="6"/>
      <c r="R27" s="6"/>
      <c r="S27" s="6"/>
      <c r="T27" s="6"/>
      <c r="U27" s="6"/>
      <c r="V27" s="6"/>
      <c r="W27" s="6"/>
    </row>
    <row r="28" spans="1:23" s="7" customFormat="1" ht="18" customHeight="1" x14ac:dyDescent="0.25">
      <c r="A28" s="14"/>
      <c r="B28" s="84" t="s">
        <v>307</v>
      </c>
      <c r="C28" s="84"/>
      <c r="D28" s="280"/>
      <c r="E28" s="280"/>
      <c r="F28" s="280"/>
      <c r="G28" s="280"/>
      <c r="H28" s="280"/>
      <c r="I28" s="280"/>
      <c r="J28" s="280"/>
      <c r="K28" s="280"/>
      <c r="L28" s="17"/>
      <c r="M28" s="8"/>
      <c r="Q28" s="6"/>
      <c r="R28" s="6"/>
      <c r="S28" s="6"/>
      <c r="T28" s="6"/>
      <c r="U28" s="6"/>
      <c r="V28" s="6"/>
      <c r="W28" s="6"/>
    </row>
    <row r="29" spans="1:23" s="7" customFormat="1" ht="18" customHeight="1" x14ac:dyDescent="0.25">
      <c r="A29" s="14"/>
      <c r="B29" s="84" t="s">
        <v>308</v>
      </c>
      <c r="C29" s="84"/>
      <c r="D29" s="280"/>
      <c r="E29" s="280"/>
      <c r="F29" s="280"/>
      <c r="G29" s="280"/>
      <c r="H29" s="280"/>
      <c r="I29" s="280"/>
      <c r="J29" s="280"/>
      <c r="K29" s="280"/>
      <c r="L29" s="17"/>
      <c r="M29" s="8"/>
      <c r="Q29" s="6"/>
      <c r="R29" s="6"/>
      <c r="S29" s="6"/>
      <c r="T29" s="6"/>
      <c r="U29" s="6"/>
      <c r="V29" s="6"/>
      <c r="W29" s="6"/>
    </row>
    <row r="30" spans="1:23" s="7" customFormat="1" ht="9.9499999999999993" customHeight="1" x14ac:dyDescent="0.25">
      <c r="A30" s="14"/>
      <c r="B30" s="84"/>
      <c r="C30" s="84"/>
      <c r="D30" s="85"/>
      <c r="E30" s="85"/>
      <c r="F30" s="85"/>
      <c r="G30" s="85"/>
      <c r="H30" s="85"/>
      <c r="I30" s="85"/>
      <c r="J30" s="85"/>
      <c r="K30" s="85"/>
      <c r="L30" s="17"/>
      <c r="M30" s="8"/>
      <c r="Q30" s="6"/>
      <c r="R30" s="6"/>
      <c r="S30" s="6"/>
      <c r="T30" s="6"/>
      <c r="U30" s="6"/>
      <c r="V30" s="6"/>
      <c r="W30" s="6"/>
    </row>
    <row r="31" spans="1:23" s="7" customFormat="1" ht="24" customHeight="1" x14ac:dyDescent="0.25">
      <c r="A31" s="14"/>
      <c r="B31" s="15" t="s">
        <v>309</v>
      </c>
      <c r="C31" s="15"/>
      <c r="D31" s="291" t="s">
        <v>1238</v>
      </c>
      <c r="E31" s="291"/>
      <c r="F31" s="291"/>
      <c r="G31" s="291"/>
      <c r="H31" s="291"/>
      <c r="I31" s="291"/>
      <c r="J31" s="291"/>
      <c r="K31" s="291"/>
      <c r="L31" s="17"/>
      <c r="M31" s="8"/>
      <c r="Q31" s="6"/>
      <c r="R31" s="6"/>
      <c r="S31" s="6"/>
      <c r="T31" s="6"/>
      <c r="U31" s="6"/>
      <c r="V31" s="6"/>
      <c r="W31" s="6"/>
    </row>
    <row r="32" spans="1:23" s="7" customFormat="1" ht="18" customHeight="1" x14ac:dyDescent="0.25">
      <c r="A32" s="14"/>
      <c r="B32" s="84" t="s">
        <v>310</v>
      </c>
      <c r="C32" s="84"/>
      <c r="D32" s="280"/>
      <c r="E32" s="280"/>
      <c r="F32" s="280"/>
      <c r="G32" s="280"/>
      <c r="H32" s="280"/>
      <c r="I32" s="280"/>
      <c r="J32" s="280"/>
      <c r="K32" s="280"/>
      <c r="L32" s="17"/>
      <c r="M32" s="8"/>
      <c r="Q32" s="6"/>
      <c r="R32" s="6"/>
      <c r="S32" s="6"/>
      <c r="T32" s="6"/>
      <c r="U32" s="6"/>
      <c r="V32" s="6"/>
      <c r="W32" s="6"/>
    </row>
    <row r="33" spans="1:23" s="7" customFormat="1" ht="18" customHeight="1" x14ac:dyDescent="0.25">
      <c r="A33" s="14"/>
      <c r="B33" s="84" t="s">
        <v>311</v>
      </c>
      <c r="C33" s="84"/>
      <c r="D33" s="280"/>
      <c r="E33" s="280"/>
      <c r="F33" s="280"/>
      <c r="G33" s="280"/>
      <c r="H33" s="280"/>
      <c r="I33" s="280"/>
      <c r="J33" s="280"/>
      <c r="K33" s="280"/>
      <c r="L33" s="17"/>
      <c r="M33" s="8"/>
      <c r="Q33" s="6"/>
      <c r="R33" s="6"/>
      <c r="S33" s="6"/>
      <c r="T33" s="6"/>
      <c r="U33" s="6"/>
      <c r="V33" s="6"/>
      <c r="W33" s="6"/>
    </row>
    <row r="34" spans="1:23" s="7" customFormat="1" ht="18" customHeight="1" x14ac:dyDescent="0.25">
      <c r="A34" s="14"/>
      <c r="B34" s="84" t="s">
        <v>312</v>
      </c>
      <c r="C34" s="84"/>
      <c r="D34" s="280"/>
      <c r="E34" s="280"/>
      <c r="F34" s="280"/>
      <c r="G34" s="280"/>
      <c r="H34" s="280"/>
      <c r="I34" s="280"/>
      <c r="J34" s="280"/>
      <c r="K34" s="280"/>
      <c r="L34" s="17"/>
      <c r="M34" s="8"/>
      <c r="Q34" s="6"/>
      <c r="R34" s="6"/>
      <c r="S34" s="6"/>
      <c r="T34" s="6"/>
      <c r="U34" s="6"/>
      <c r="V34" s="6"/>
      <c r="W34" s="6"/>
    </row>
    <row r="35" spans="1:23" s="7" customFormat="1" ht="18" customHeight="1" x14ac:dyDescent="0.25">
      <c r="A35" s="14"/>
      <c r="B35" s="84" t="s">
        <v>1207</v>
      </c>
      <c r="C35" s="84"/>
      <c r="D35" s="280"/>
      <c r="E35" s="280"/>
      <c r="F35" s="280"/>
      <c r="G35" s="280"/>
      <c r="H35" s="280"/>
      <c r="I35" s="280"/>
      <c r="J35" s="280"/>
      <c r="K35" s="280"/>
      <c r="L35" s="17"/>
      <c r="M35" s="8"/>
      <c r="Q35" s="6"/>
      <c r="R35" s="6"/>
      <c r="S35" s="6"/>
      <c r="T35" s="6"/>
      <c r="U35" s="6"/>
      <c r="V35" s="6"/>
      <c r="W35" s="6"/>
    </row>
    <row r="36" spans="1:23" s="7" customFormat="1" ht="18" customHeight="1" x14ac:dyDescent="0.25">
      <c r="A36" s="14"/>
      <c r="B36" s="84" t="s">
        <v>1208</v>
      </c>
      <c r="C36" s="84"/>
      <c r="D36" s="288"/>
      <c r="E36" s="289"/>
      <c r="F36" s="289"/>
      <c r="G36" s="289"/>
      <c r="H36" s="289"/>
      <c r="I36" s="289"/>
      <c r="J36" s="289"/>
      <c r="K36" s="290"/>
      <c r="L36" s="17"/>
      <c r="M36" s="8"/>
      <c r="Q36" s="6"/>
      <c r="R36" s="6"/>
      <c r="S36" s="6"/>
      <c r="T36" s="6"/>
      <c r="U36" s="6"/>
      <c r="V36" s="6"/>
      <c r="W36" s="6"/>
    </row>
    <row r="37" spans="1:23" s="7" customFormat="1" ht="18" customHeight="1" x14ac:dyDescent="0.25">
      <c r="A37" s="14"/>
      <c r="B37" s="84" t="s">
        <v>313</v>
      </c>
      <c r="C37" s="84"/>
      <c r="D37" s="280"/>
      <c r="E37" s="280"/>
      <c r="F37" s="280"/>
      <c r="G37" s="280"/>
      <c r="H37" s="280"/>
      <c r="I37" s="280"/>
      <c r="J37" s="280"/>
      <c r="K37" s="280"/>
      <c r="L37" s="17"/>
      <c r="M37" s="8"/>
      <c r="Q37" s="6"/>
      <c r="R37" s="6"/>
      <c r="S37" s="6"/>
      <c r="T37" s="6"/>
      <c r="U37" s="6"/>
      <c r="V37" s="6"/>
      <c r="W37" s="6"/>
    </row>
    <row r="38" spans="1:23" s="7" customFormat="1" ht="18" customHeight="1" x14ac:dyDescent="0.25">
      <c r="A38" s="14"/>
      <c r="B38" s="84" t="s">
        <v>314</v>
      </c>
      <c r="C38" s="84"/>
      <c r="D38" s="280"/>
      <c r="E38" s="280"/>
      <c r="F38" s="280"/>
      <c r="G38" s="280"/>
      <c r="H38" s="280"/>
      <c r="I38" s="280"/>
      <c r="J38" s="280"/>
      <c r="K38" s="280"/>
      <c r="L38" s="17"/>
      <c r="M38" s="8"/>
      <c r="Q38" s="6"/>
      <c r="R38" s="6"/>
      <c r="S38" s="6"/>
      <c r="T38" s="6"/>
      <c r="U38" s="6"/>
      <c r="V38" s="6"/>
      <c r="W38" s="6"/>
    </row>
    <row r="39" spans="1:23" s="7" customFormat="1" ht="18" customHeight="1" x14ac:dyDescent="0.25">
      <c r="A39" s="14"/>
      <c r="B39" s="84" t="s">
        <v>315</v>
      </c>
      <c r="C39" s="84"/>
      <c r="D39" s="280"/>
      <c r="E39" s="280"/>
      <c r="F39" s="280"/>
      <c r="G39" s="280"/>
      <c r="H39" s="280"/>
      <c r="I39" s="280"/>
      <c r="J39" s="280"/>
      <c r="K39" s="280"/>
      <c r="L39" s="17"/>
      <c r="M39" s="8"/>
      <c r="Q39" s="6"/>
      <c r="R39" s="6"/>
      <c r="S39" s="6"/>
      <c r="T39" s="6"/>
      <c r="U39" s="6"/>
      <c r="V39" s="6"/>
      <c r="W39" s="6"/>
    </row>
    <row r="40" spans="1:23" s="7" customFormat="1" ht="18" customHeight="1" x14ac:dyDescent="0.25">
      <c r="A40" s="14"/>
      <c r="B40" s="84" t="s">
        <v>9</v>
      </c>
      <c r="C40" s="84"/>
      <c r="D40" s="292"/>
      <c r="E40" s="292"/>
      <c r="F40" s="292"/>
      <c r="G40" s="292"/>
      <c r="H40" s="292"/>
      <c r="I40" s="292"/>
      <c r="J40" s="292"/>
      <c r="K40" s="292"/>
      <c r="L40" s="17"/>
      <c r="M40" s="8"/>
      <c r="Q40" s="6"/>
      <c r="R40" s="6"/>
      <c r="S40" s="6"/>
      <c r="T40" s="6"/>
      <c r="U40" s="6"/>
      <c r="V40" s="6"/>
      <c r="W40" s="6"/>
    </row>
    <row r="41" spans="1:23" s="7" customFormat="1" ht="9.9499999999999993" customHeight="1" x14ac:dyDescent="0.25">
      <c r="A41" s="14"/>
      <c r="B41" s="84"/>
      <c r="C41" s="84"/>
      <c r="D41" s="85"/>
      <c r="E41" s="85"/>
      <c r="F41" s="85"/>
      <c r="G41" s="85"/>
      <c r="H41" s="85"/>
      <c r="I41" s="85"/>
      <c r="J41" s="85"/>
      <c r="K41" s="85"/>
      <c r="L41" s="17"/>
      <c r="M41" s="8"/>
      <c r="Q41" s="6"/>
      <c r="R41" s="6"/>
      <c r="S41" s="6"/>
      <c r="T41" s="6"/>
      <c r="U41" s="6"/>
      <c r="V41" s="6"/>
      <c r="W41" s="6"/>
    </row>
    <row r="42" spans="1:23" s="7" customFormat="1" ht="18" customHeight="1" x14ac:dyDescent="0.25">
      <c r="A42" s="14"/>
      <c r="B42" s="15" t="s">
        <v>329</v>
      </c>
      <c r="C42" s="15"/>
      <c r="D42" s="85"/>
      <c r="E42" s="85"/>
      <c r="F42" s="85"/>
      <c r="G42" s="85"/>
      <c r="H42" s="85"/>
      <c r="I42" s="85"/>
      <c r="J42" s="85"/>
      <c r="K42" s="85"/>
      <c r="L42" s="17"/>
      <c r="M42" s="8"/>
      <c r="Q42" s="6"/>
      <c r="R42" s="6"/>
      <c r="S42" s="6"/>
      <c r="T42" s="6"/>
      <c r="U42" s="6"/>
      <c r="V42" s="6"/>
      <c r="W42" s="6"/>
    </row>
    <row r="43" spans="1:23" s="7" customFormat="1" ht="18" customHeight="1" x14ac:dyDescent="0.25">
      <c r="A43" s="14"/>
      <c r="B43" s="84" t="s">
        <v>316</v>
      </c>
      <c r="C43" s="84"/>
      <c r="D43" s="280"/>
      <c r="E43" s="280"/>
      <c r="F43" s="280"/>
      <c r="G43" s="280"/>
      <c r="H43" s="280"/>
      <c r="I43" s="280"/>
      <c r="J43" s="280"/>
      <c r="K43" s="280"/>
      <c r="L43" s="17"/>
      <c r="M43" s="8"/>
      <c r="Q43" s="6"/>
      <c r="R43" s="6"/>
      <c r="S43" s="6"/>
      <c r="T43" s="6"/>
      <c r="U43" s="6"/>
      <c r="V43" s="6"/>
      <c r="W43" s="6"/>
    </row>
    <row r="44" spans="1:23" s="7" customFormat="1" ht="18" customHeight="1" x14ac:dyDescent="0.25">
      <c r="A44" s="14"/>
      <c r="B44" s="84" t="s">
        <v>317</v>
      </c>
      <c r="C44" s="84"/>
      <c r="D44" s="280"/>
      <c r="E44" s="280"/>
      <c r="F44" s="280"/>
      <c r="G44" s="280"/>
      <c r="H44" s="280"/>
      <c r="I44" s="280"/>
      <c r="J44" s="280"/>
      <c r="K44" s="280"/>
      <c r="L44" s="17"/>
      <c r="M44" s="8"/>
      <c r="Q44" s="6"/>
      <c r="R44" s="6"/>
      <c r="S44" s="6"/>
      <c r="T44" s="6"/>
      <c r="U44" s="6"/>
      <c r="V44" s="6"/>
      <c r="W44" s="6"/>
    </row>
    <row r="45" spans="1:23" s="7" customFormat="1" ht="18" customHeight="1" x14ac:dyDescent="0.25">
      <c r="A45" s="14"/>
      <c r="B45" s="84" t="s">
        <v>318</v>
      </c>
      <c r="C45" s="84"/>
      <c r="D45" s="280"/>
      <c r="E45" s="280"/>
      <c r="F45" s="280"/>
      <c r="G45" s="280"/>
      <c r="H45" s="280"/>
      <c r="I45" s="280"/>
      <c r="J45" s="280"/>
      <c r="K45" s="280"/>
      <c r="L45" s="17"/>
      <c r="M45" s="8"/>
      <c r="Q45" s="6"/>
      <c r="R45" s="6"/>
      <c r="S45" s="6"/>
      <c r="T45" s="6"/>
      <c r="U45" s="6"/>
      <c r="V45" s="6"/>
      <c r="W45" s="6"/>
    </row>
    <row r="46" spans="1:23" s="7" customFormat="1" ht="18" customHeight="1" x14ac:dyDescent="0.25">
      <c r="A46" s="14"/>
      <c r="B46" s="84" t="s">
        <v>310</v>
      </c>
      <c r="C46" s="84"/>
      <c r="D46" s="280"/>
      <c r="E46" s="280"/>
      <c r="F46" s="280"/>
      <c r="G46" s="280"/>
      <c r="H46" s="280"/>
      <c r="I46" s="280"/>
      <c r="J46" s="280"/>
      <c r="K46" s="280"/>
      <c r="L46" s="17"/>
      <c r="M46" s="8"/>
      <c r="Q46" s="6"/>
      <c r="R46" s="6"/>
      <c r="S46" s="6"/>
      <c r="T46" s="6"/>
      <c r="U46" s="6"/>
      <c r="V46" s="6"/>
      <c r="W46" s="6"/>
    </row>
    <row r="47" spans="1:23" s="7" customFormat="1" ht="18" customHeight="1" x14ac:dyDescent="0.25">
      <c r="A47" s="14"/>
      <c r="B47" s="84" t="s">
        <v>311</v>
      </c>
      <c r="C47" s="84"/>
      <c r="D47" s="280"/>
      <c r="E47" s="280"/>
      <c r="F47" s="280"/>
      <c r="G47" s="280"/>
      <c r="H47" s="280"/>
      <c r="I47" s="280"/>
      <c r="J47" s="280"/>
      <c r="K47" s="280"/>
      <c r="L47" s="17"/>
      <c r="M47" s="8"/>
      <c r="Q47" s="6"/>
      <c r="R47" s="6"/>
      <c r="S47" s="6"/>
      <c r="T47" s="6"/>
      <c r="U47" s="6"/>
      <c r="V47" s="6"/>
      <c r="W47" s="6"/>
    </row>
    <row r="48" spans="1:23" s="7" customFormat="1" ht="18" customHeight="1" x14ac:dyDescent="0.25">
      <c r="A48" s="14"/>
      <c r="B48" s="84" t="s">
        <v>312</v>
      </c>
      <c r="C48" s="84"/>
      <c r="D48" s="280"/>
      <c r="E48" s="280"/>
      <c r="F48" s="280"/>
      <c r="G48" s="280"/>
      <c r="H48" s="280"/>
      <c r="I48" s="280"/>
      <c r="J48" s="280"/>
      <c r="K48" s="280"/>
      <c r="L48" s="17"/>
      <c r="M48" s="8"/>
      <c r="Q48" s="6"/>
      <c r="R48" s="6"/>
      <c r="S48" s="6"/>
      <c r="T48" s="6"/>
      <c r="U48" s="6"/>
      <c r="V48" s="6"/>
      <c r="W48" s="6"/>
    </row>
    <row r="49" spans="1:23" s="7" customFormat="1" ht="18" customHeight="1" x14ac:dyDescent="0.25">
      <c r="A49" s="14"/>
      <c r="B49" s="84" t="s">
        <v>1207</v>
      </c>
      <c r="C49" s="84"/>
      <c r="D49" s="280"/>
      <c r="E49" s="280"/>
      <c r="F49" s="280"/>
      <c r="G49" s="280"/>
      <c r="H49" s="280"/>
      <c r="I49" s="280"/>
      <c r="J49" s="280"/>
      <c r="K49" s="280"/>
      <c r="L49" s="17"/>
      <c r="M49" s="8"/>
      <c r="Q49" s="6"/>
      <c r="R49" s="6"/>
      <c r="S49" s="6"/>
      <c r="T49" s="6"/>
      <c r="U49" s="6"/>
      <c r="V49" s="6"/>
      <c r="W49" s="6"/>
    </row>
    <row r="50" spans="1:23" s="7" customFormat="1" ht="18" customHeight="1" x14ac:dyDescent="0.25">
      <c r="A50" s="14"/>
      <c r="B50" s="84" t="s">
        <v>1208</v>
      </c>
      <c r="C50" s="84"/>
      <c r="D50" s="288"/>
      <c r="E50" s="289"/>
      <c r="F50" s="289"/>
      <c r="G50" s="289"/>
      <c r="H50" s="289"/>
      <c r="I50" s="289"/>
      <c r="J50" s="289"/>
      <c r="K50" s="290"/>
      <c r="L50" s="17"/>
      <c r="M50" s="8"/>
      <c r="Q50" s="6"/>
      <c r="R50" s="6"/>
      <c r="S50" s="6"/>
      <c r="T50" s="6"/>
      <c r="U50" s="6"/>
      <c r="V50" s="6"/>
      <c r="W50" s="6"/>
    </row>
    <row r="51" spans="1:23" s="7" customFormat="1" ht="18" customHeight="1" x14ac:dyDescent="0.25">
      <c r="A51" s="14"/>
      <c r="B51" s="84" t="s">
        <v>313</v>
      </c>
      <c r="C51" s="84"/>
      <c r="D51" s="280"/>
      <c r="E51" s="280"/>
      <c r="F51" s="280"/>
      <c r="G51" s="280"/>
      <c r="H51" s="280"/>
      <c r="I51" s="280"/>
      <c r="J51" s="280"/>
      <c r="K51" s="280"/>
      <c r="L51" s="17"/>
      <c r="M51" s="8"/>
      <c r="Q51" s="6"/>
      <c r="R51" s="6"/>
      <c r="S51" s="6"/>
      <c r="T51" s="6"/>
      <c r="U51" s="6"/>
      <c r="V51" s="6"/>
      <c r="W51" s="6"/>
    </row>
    <row r="52" spans="1:23" s="7" customFormat="1" ht="18" customHeight="1" x14ac:dyDescent="0.25">
      <c r="A52" s="14"/>
      <c r="B52" s="84" t="s">
        <v>314</v>
      </c>
      <c r="C52" s="84"/>
      <c r="D52" s="280"/>
      <c r="E52" s="280"/>
      <c r="F52" s="280"/>
      <c r="G52" s="280"/>
      <c r="H52" s="280"/>
      <c r="I52" s="280"/>
      <c r="J52" s="280"/>
      <c r="K52" s="280"/>
      <c r="L52" s="17"/>
      <c r="M52" s="8"/>
      <c r="Q52" s="6"/>
      <c r="R52" s="6"/>
      <c r="S52" s="6"/>
      <c r="T52" s="6"/>
      <c r="U52" s="6"/>
      <c r="V52" s="6"/>
      <c r="W52" s="6"/>
    </row>
    <row r="53" spans="1:23" s="7" customFormat="1" ht="18" customHeight="1" x14ac:dyDescent="0.25">
      <c r="A53" s="14"/>
      <c r="B53" s="84" t="s">
        <v>315</v>
      </c>
      <c r="C53" s="84"/>
      <c r="D53" s="280"/>
      <c r="E53" s="280"/>
      <c r="F53" s="280"/>
      <c r="G53" s="280"/>
      <c r="H53" s="280"/>
      <c r="I53" s="280"/>
      <c r="J53" s="280"/>
      <c r="K53" s="280"/>
      <c r="L53" s="17"/>
      <c r="M53" s="8"/>
      <c r="Q53" s="6"/>
      <c r="R53" s="6"/>
      <c r="S53" s="6"/>
      <c r="T53" s="6"/>
      <c r="U53" s="6"/>
      <c r="V53" s="6"/>
      <c r="W53" s="6"/>
    </row>
    <row r="54" spans="1:23" s="7" customFormat="1" ht="18" customHeight="1" x14ac:dyDescent="0.25">
      <c r="A54" s="14"/>
      <c r="B54" s="84" t="s">
        <v>9</v>
      </c>
      <c r="C54" s="84"/>
      <c r="D54" s="292"/>
      <c r="E54" s="292"/>
      <c r="F54" s="292"/>
      <c r="G54" s="292"/>
      <c r="H54" s="292"/>
      <c r="I54" s="292"/>
      <c r="J54" s="292"/>
      <c r="K54" s="292"/>
      <c r="L54" s="17"/>
      <c r="M54" s="8"/>
      <c r="Q54" s="6"/>
      <c r="R54" s="6"/>
      <c r="S54" s="6"/>
      <c r="T54" s="6"/>
      <c r="U54" s="6"/>
      <c r="V54" s="6"/>
      <c r="W54" s="6"/>
    </row>
    <row r="55" spans="1:23" s="7" customFormat="1" ht="9.9499999999999993" customHeight="1" x14ac:dyDescent="0.25">
      <c r="A55" s="14"/>
      <c r="B55" s="84"/>
      <c r="C55" s="84"/>
      <c r="D55" s="85"/>
      <c r="E55" s="85"/>
      <c r="F55" s="85"/>
      <c r="G55" s="85"/>
      <c r="H55" s="85"/>
      <c r="I55" s="85"/>
      <c r="J55" s="85"/>
      <c r="K55" s="85"/>
      <c r="L55" s="17"/>
      <c r="M55" s="8"/>
      <c r="Q55" s="6"/>
      <c r="R55" s="6"/>
      <c r="S55" s="6"/>
      <c r="T55" s="6"/>
      <c r="U55" s="6"/>
      <c r="V55" s="6"/>
      <c r="W55" s="6"/>
    </row>
    <row r="56" spans="1:23" s="7" customFormat="1" ht="18" customHeight="1" x14ac:dyDescent="0.25">
      <c r="A56" s="14"/>
      <c r="B56" s="15" t="s">
        <v>330</v>
      </c>
      <c r="C56" s="15"/>
      <c r="D56" s="85"/>
      <c r="E56" s="85"/>
      <c r="F56" s="85"/>
      <c r="G56" s="85"/>
      <c r="H56" s="85"/>
      <c r="I56" s="85"/>
      <c r="J56" s="85"/>
      <c r="K56" s="85"/>
      <c r="L56" s="17"/>
      <c r="M56" s="8"/>
      <c r="Q56" s="6"/>
      <c r="R56" s="6"/>
      <c r="S56" s="6"/>
      <c r="T56" s="6"/>
      <c r="U56" s="6"/>
      <c r="V56" s="6"/>
      <c r="W56" s="6"/>
    </row>
    <row r="57" spans="1:23" s="7" customFormat="1" ht="18" customHeight="1" x14ac:dyDescent="0.25">
      <c r="A57" s="14"/>
      <c r="B57" s="84" t="s">
        <v>331</v>
      </c>
      <c r="C57" s="84"/>
      <c r="D57" s="280"/>
      <c r="E57" s="280"/>
      <c r="F57" s="280"/>
      <c r="G57" s="280"/>
      <c r="H57" s="280"/>
      <c r="I57" s="280"/>
      <c r="J57" s="280"/>
      <c r="K57" s="280"/>
      <c r="L57" s="17"/>
      <c r="M57" s="8"/>
      <c r="Q57" s="6"/>
      <c r="R57" s="6"/>
      <c r="S57" s="6"/>
      <c r="T57" s="6"/>
      <c r="U57" s="6"/>
      <c r="V57" s="6"/>
      <c r="W57" s="6"/>
    </row>
    <row r="58" spans="1:23" s="7" customFormat="1" ht="18" customHeight="1" x14ac:dyDescent="0.25">
      <c r="A58" s="14"/>
      <c r="B58" s="84" t="s">
        <v>319</v>
      </c>
      <c r="C58" s="84"/>
      <c r="D58" s="280"/>
      <c r="E58" s="280"/>
      <c r="F58" s="280"/>
      <c r="G58" s="280"/>
      <c r="H58" s="280"/>
      <c r="I58" s="280"/>
      <c r="J58" s="280"/>
      <c r="K58" s="280"/>
      <c r="L58" s="17"/>
      <c r="M58" s="8"/>
      <c r="Q58" s="6"/>
      <c r="R58" s="6"/>
      <c r="S58" s="6"/>
      <c r="T58" s="6"/>
      <c r="U58" s="6"/>
      <c r="V58" s="6"/>
      <c r="W58" s="6"/>
    </row>
    <row r="59" spans="1:23" s="7" customFormat="1" ht="9.9499999999999993" customHeight="1" x14ac:dyDescent="0.25">
      <c r="A59" s="14"/>
      <c r="B59" s="84"/>
      <c r="C59" s="84"/>
      <c r="D59" s="85"/>
      <c r="E59" s="85"/>
      <c r="F59" s="85"/>
      <c r="G59" s="85"/>
      <c r="H59" s="85"/>
      <c r="I59" s="85"/>
      <c r="J59" s="85"/>
      <c r="K59" s="85"/>
      <c r="L59" s="17"/>
      <c r="M59" s="8"/>
      <c r="Q59" s="6"/>
      <c r="R59" s="6"/>
      <c r="S59" s="6"/>
      <c r="T59" s="6"/>
      <c r="U59" s="6"/>
      <c r="V59" s="6"/>
      <c r="W59" s="6"/>
    </row>
    <row r="60" spans="1:23" s="7" customFormat="1" ht="18" customHeight="1" x14ac:dyDescent="0.25">
      <c r="A60" s="14"/>
      <c r="B60" s="293" t="s">
        <v>772</v>
      </c>
      <c r="C60" s="293"/>
      <c r="D60" s="293"/>
      <c r="E60" s="293"/>
      <c r="F60" s="293"/>
      <c r="G60" s="293"/>
      <c r="H60" s="293"/>
      <c r="I60" s="293"/>
      <c r="J60" s="293"/>
      <c r="K60" s="293"/>
      <c r="L60" s="17"/>
      <c r="M60" s="8"/>
      <c r="Q60" s="6"/>
      <c r="R60" s="6"/>
      <c r="S60" s="6"/>
      <c r="T60" s="6"/>
      <c r="U60" s="6"/>
      <c r="V60" s="6"/>
      <c r="W60" s="6"/>
    </row>
    <row r="61" spans="1:23" s="7" customFormat="1" ht="9.9499999999999993" customHeight="1" x14ac:dyDescent="0.25">
      <c r="A61" s="14"/>
      <c r="B61" s="84"/>
      <c r="C61" s="84"/>
      <c r="D61" s="85"/>
      <c r="E61" s="85"/>
      <c r="F61" s="85"/>
      <c r="G61" s="85"/>
      <c r="H61" s="85"/>
      <c r="I61" s="85"/>
      <c r="J61" s="85"/>
      <c r="K61" s="85"/>
      <c r="L61" s="17"/>
      <c r="M61" s="8"/>
      <c r="Q61" s="6"/>
      <c r="R61" s="6"/>
      <c r="S61" s="6"/>
      <c r="T61" s="6"/>
      <c r="U61" s="6"/>
      <c r="V61" s="6"/>
      <c r="W61" s="6"/>
    </row>
    <row r="62" spans="1:23" s="7" customFormat="1" ht="18" customHeight="1" x14ac:dyDescent="0.25">
      <c r="A62" s="14"/>
      <c r="B62" s="84" t="s">
        <v>320</v>
      </c>
      <c r="C62" s="84"/>
      <c r="D62" s="280"/>
      <c r="E62" s="280"/>
      <c r="F62" s="280"/>
      <c r="G62" s="280"/>
      <c r="H62" s="280"/>
      <c r="I62" s="280"/>
      <c r="J62" s="280"/>
      <c r="K62" s="280"/>
      <c r="L62" s="17"/>
      <c r="M62" s="8"/>
      <c r="Q62" s="6"/>
      <c r="R62" s="6"/>
      <c r="S62" s="6"/>
      <c r="T62" s="6"/>
      <c r="U62" s="6"/>
      <c r="V62" s="6"/>
      <c r="W62" s="6"/>
    </row>
    <row r="63" spans="1:23" s="7" customFormat="1" ht="18" customHeight="1" x14ac:dyDescent="0.25">
      <c r="A63" s="14"/>
      <c r="B63" s="84" t="s">
        <v>321</v>
      </c>
      <c r="C63" s="84"/>
      <c r="D63" s="280"/>
      <c r="E63" s="280"/>
      <c r="F63" s="280"/>
      <c r="G63" s="280"/>
      <c r="H63" s="280"/>
      <c r="I63" s="280"/>
      <c r="J63" s="280"/>
      <c r="K63" s="280"/>
      <c r="L63" s="17"/>
      <c r="M63" s="8"/>
      <c r="Q63" s="6"/>
      <c r="R63" s="6"/>
      <c r="S63" s="6"/>
      <c r="T63" s="6"/>
      <c r="U63" s="6"/>
      <c r="V63" s="6"/>
      <c r="W63" s="6"/>
    </row>
    <row r="64" spans="1:23" s="7" customFormat="1" ht="18" customHeight="1" x14ac:dyDescent="0.25">
      <c r="A64" s="14"/>
      <c r="B64" s="84" t="s">
        <v>311</v>
      </c>
      <c r="C64" s="84"/>
      <c r="D64" s="280"/>
      <c r="E64" s="280"/>
      <c r="F64" s="280"/>
      <c r="G64" s="280"/>
      <c r="H64" s="280"/>
      <c r="I64" s="280"/>
      <c r="J64" s="280"/>
      <c r="K64" s="280"/>
      <c r="L64" s="17"/>
      <c r="M64" s="8"/>
      <c r="Q64" s="6"/>
      <c r="R64" s="6"/>
      <c r="S64" s="6"/>
      <c r="T64" s="6"/>
      <c r="U64" s="6"/>
      <c r="V64" s="6"/>
      <c r="W64" s="6"/>
    </row>
    <row r="65" spans="1:23" s="7" customFormat="1" ht="18" customHeight="1" x14ac:dyDescent="0.25">
      <c r="A65" s="14"/>
      <c r="B65" s="84" t="s">
        <v>312</v>
      </c>
      <c r="C65" s="84"/>
      <c r="D65" s="280"/>
      <c r="E65" s="280"/>
      <c r="F65" s="280"/>
      <c r="G65" s="280"/>
      <c r="H65" s="280"/>
      <c r="I65" s="280"/>
      <c r="J65" s="280"/>
      <c r="K65" s="280"/>
      <c r="L65" s="17"/>
      <c r="M65" s="8"/>
      <c r="Q65" s="6"/>
      <c r="R65" s="6"/>
      <c r="S65" s="6"/>
      <c r="T65" s="6"/>
      <c r="U65" s="6"/>
      <c r="V65" s="6"/>
      <c r="W65" s="6"/>
    </row>
    <row r="66" spans="1:23" s="7" customFormat="1" ht="18" customHeight="1" x14ac:dyDescent="0.25">
      <c r="A66" s="14"/>
      <c r="B66" s="84" t="s">
        <v>1207</v>
      </c>
      <c r="C66" s="84"/>
      <c r="D66" s="280"/>
      <c r="E66" s="280"/>
      <c r="F66" s="280"/>
      <c r="G66" s="280"/>
      <c r="H66" s="280"/>
      <c r="I66" s="280"/>
      <c r="J66" s="280"/>
      <c r="K66" s="280"/>
      <c r="L66" s="17"/>
      <c r="M66" s="8"/>
      <c r="Q66" s="6"/>
      <c r="R66" s="6"/>
      <c r="S66" s="6"/>
      <c r="T66" s="6"/>
      <c r="U66" s="6"/>
      <c r="V66" s="6"/>
      <c r="W66" s="6"/>
    </row>
    <row r="67" spans="1:23" s="7" customFormat="1" ht="18" customHeight="1" x14ac:dyDescent="0.25">
      <c r="A67" s="14"/>
      <c r="B67" s="84" t="s">
        <v>1208</v>
      </c>
      <c r="C67" s="84"/>
      <c r="D67" s="288"/>
      <c r="E67" s="289"/>
      <c r="F67" s="289"/>
      <c r="G67" s="289"/>
      <c r="H67" s="289"/>
      <c r="I67" s="289"/>
      <c r="J67" s="289"/>
      <c r="K67" s="290"/>
      <c r="L67" s="17"/>
      <c r="M67" s="8"/>
      <c r="Q67" s="6"/>
      <c r="R67" s="6"/>
      <c r="S67" s="6"/>
      <c r="T67" s="6"/>
      <c r="U67" s="6"/>
      <c r="V67" s="6"/>
      <c r="W67" s="6"/>
    </row>
    <row r="68" spans="1:23" s="7" customFormat="1" ht="18" customHeight="1" x14ac:dyDescent="0.25">
      <c r="A68" s="14"/>
      <c r="B68" s="84" t="s">
        <v>313</v>
      </c>
      <c r="C68" s="84"/>
      <c r="D68" s="280"/>
      <c r="E68" s="280"/>
      <c r="F68" s="280"/>
      <c r="G68" s="280"/>
      <c r="H68" s="280"/>
      <c r="I68" s="280"/>
      <c r="J68" s="280"/>
      <c r="K68" s="280"/>
      <c r="L68" s="17"/>
      <c r="M68" s="8"/>
      <c r="Q68" s="6"/>
      <c r="R68" s="6"/>
      <c r="S68" s="6"/>
      <c r="T68" s="6"/>
      <c r="U68" s="6"/>
      <c r="V68" s="6"/>
      <c r="W68" s="6"/>
    </row>
    <row r="69" spans="1:23" s="7" customFormat="1" ht="18" customHeight="1" x14ac:dyDescent="0.25">
      <c r="A69" s="14"/>
      <c r="B69" s="84" t="s">
        <v>322</v>
      </c>
      <c r="C69" s="84"/>
      <c r="D69" s="280"/>
      <c r="E69" s="280"/>
      <c r="F69" s="280"/>
      <c r="G69" s="280"/>
      <c r="H69" s="280"/>
      <c r="I69" s="280"/>
      <c r="J69" s="280"/>
      <c r="K69" s="280"/>
      <c r="L69" s="17"/>
      <c r="M69" s="8"/>
      <c r="Q69" s="6"/>
      <c r="R69" s="6"/>
      <c r="S69" s="6"/>
      <c r="T69" s="6"/>
      <c r="U69" s="6"/>
      <c r="V69" s="6"/>
      <c r="W69" s="6"/>
    </row>
    <row r="70" spans="1:23" s="7" customFormat="1" ht="9.9499999999999993" customHeight="1" x14ac:dyDescent="0.25">
      <c r="A70" s="14"/>
      <c r="B70" s="84"/>
      <c r="C70" s="84"/>
      <c r="D70" s="85"/>
      <c r="E70" s="85"/>
      <c r="F70" s="85"/>
      <c r="G70" s="85"/>
      <c r="H70" s="85"/>
      <c r="I70" s="85"/>
      <c r="J70" s="85"/>
      <c r="K70" s="85"/>
      <c r="L70" s="17"/>
      <c r="M70" s="8"/>
      <c r="Q70" s="6"/>
      <c r="R70" s="6"/>
      <c r="S70" s="6"/>
      <c r="T70" s="6"/>
      <c r="U70" s="6"/>
      <c r="V70" s="6"/>
      <c r="W70" s="6"/>
    </row>
    <row r="71" spans="1:23" s="7" customFormat="1" ht="54" customHeight="1" x14ac:dyDescent="0.25">
      <c r="A71" s="14"/>
      <c r="B71" s="18" t="s">
        <v>323</v>
      </c>
      <c r="C71" s="18"/>
      <c r="D71" s="294"/>
      <c r="E71" s="294"/>
      <c r="F71" s="294"/>
      <c r="G71" s="294"/>
      <c r="H71" s="294"/>
      <c r="I71" s="294"/>
      <c r="J71" s="294"/>
      <c r="K71" s="294"/>
      <c r="L71" s="17"/>
      <c r="M71" s="8"/>
      <c r="Q71" s="6"/>
      <c r="R71" s="6"/>
      <c r="S71" s="6"/>
      <c r="T71" s="6"/>
      <c r="U71" s="6"/>
      <c r="V71" s="6"/>
      <c r="W71" s="6"/>
    </row>
    <row r="72" spans="1:23" s="7" customFormat="1" ht="9.9499999999999993" customHeight="1" x14ac:dyDescent="0.25">
      <c r="A72" s="19"/>
      <c r="B72" s="20"/>
      <c r="C72" s="20"/>
      <c r="D72" s="20"/>
      <c r="E72" s="20"/>
      <c r="F72" s="20"/>
      <c r="G72" s="20"/>
      <c r="H72" s="20"/>
      <c r="I72" s="20"/>
      <c r="J72" s="20"/>
      <c r="K72" s="20"/>
      <c r="L72" s="21"/>
      <c r="M72" s="8"/>
      <c r="Q72" s="6"/>
      <c r="R72" s="6"/>
      <c r="S72" s="6"/>
      <c r="T72" s="6"/>
      <c r="U72" s="6"/>
      <c r="V72" s="6"/>
      <c r="W72" s="6"/>
    </row>
    <row r="73" spans="1:23" s="7" customFormat="1" ht="9.9499999999999993" customHeight="1" x14ac:dyDescent="0.25">
      <c r="A73" s="6"/>
      <c r="B73" s="6"/>
      <c r="C73" s="6"/>
      <c r="D73" s="6"/>
      <c r="E73" s="6"/>
      <c r="F73" s="6"/>
      <c r="G73" s="6"/>
      <c r="H73" s="6"/>
      <c r="I73" s="6"/>
      <c r="J73" s="6"/>
      <c r="K73" s="6"/>
      <c r="M73" s="8"/>
      <c r="Q73" s="6"/>
      <c r="R73" s="6"/>
      <c r="S73" s="6"/>
      <c r="T73" s="6"/>
      <c r="U73" s="6"/>
      <c r="V73" s="6"/>
      <c r="W73" s="6"/>
    </row>
  </sheetData>
  <sheetProtection algorithmName="SHA-512" hashValue="92gL76jP7OboZQlm2RN/oFJnzsbvwMC3TF1TP83HSTjh2QpXTzQReW4+rz1RQAHmufbKdgSb4U/6t7MKoZwJ9Q==" saltValue="wAeHfgX091Mn0gJheo3P0Q==" spinCount="100000" sheet="1" objects="1" scenarios="1"/>
  <mergeCells count="56">
    <mergeCell ref="D40:K40"/>
    <mergeCell ref="D62:K62"/>
    <mergeCell ref="D63:K63"/>
    <mergeCell ref="B6:K6"/>
    <mergeCell ref="D71:K71"/>
    <mergeCell ref="D64:K64"/>
    <mergeCell ref="D65:K65"/>
    <mergeCell ref="D66:K66"/>
    <mergeCell ref="D43:K43"/>
    <mergeCell ref="D44:K44"/>
    <mergeCell ref="D45:K45"/>
    <mergeCell ref="D46:K46"/>
    <mergeCell ref="D34:K34"/>
    <mergeCell ref="D35:K35"/>
    <mergeCell ref="D50:K50"/>
    <mergeCell ref="D67:K67"/>
    <mergeCell ref="D47:K47"/>
    <mergeCell ref="D48:K48"/>
    <mergeCell ref="D49:K49"/>
    <mergeCell ref="D51:K51"/>
    <mergeCell ref="D52:K52"/>
    <mergeCell ref="D68:K68"/>
    <mergeCell ref="D69:K69"/>
    <mergeCell ref="D53:K53"/>
    <mergeCell ref="D54:K54"/>
    <mergeCell ref="D57:K57"/>
    <mergeCell ref="D58:K58"/>
    <mergeCell ref="B60:K60"/>
    <mergeCell ref="D37:K37"/>
    <mergeCell ref="D38:K38"/>
    <mergeCell ref="D39:K39"/>
    <mergeCell ref="D36:K36"/>
    <mergeCell ref="D32:K32"/>
    <mergeCell ref="D33:K33"/>
    <mergeCell ref="D23:K23"/>
    <mergeCell ref="D24:K24"/>
    <mergeCell ref="D25:K25"/>
    <mergeCell ref="D26:K26"/>
    <mergeCell ref="D31:K31"/>
    <mergeCell ref="D27:K27"/>
    <mergeCell ref="D28:K28"/>
    <mergeCell ref="D29:K29"/>
    <mergeCell ref="B4:L4"/>
    <mergeCell ref="B11:K11"/>
    <mergeCell ref="D20:K20"/>
    <mergeCell ref="D7:K7"/>
    <mergeCell ref="D9:K9"/>
    <mergeCell ref="D12:K12"/>
    <mergeCell ref="D13:K13"/>
    <mergeCell ref="D16:E16"/>
    <mergeCell ref="D17:E17"/>
    <mergeCell ref="D8:K8"/>
    <mergeCell ref="G16:K16"/>
    <mergeCell ref="D18:E18"/>
    <mergeCell ref="D14:K14"/>
    <mergeCell ref="G17:K17"/>
  </mergeCells>
  <dataValidations xWindow="344" yWindow="759" count="6">
    <dataValidation type="list" allowBlank="1" showInputMessage="1" showErrorMessage="1" sqref="D57" xr:uid="{00000000-0002-0000-0100-000000000000}">
      <formula1>Rechnung_an</formula1>
    </dataValidation>
    <dataValidation type="list" allowBlank="1" showInputMessage="1" showErrorMessage="1" sqref="D14:K14" xr:uid="{00000000-0002-0000-0100-000001000000}">
      <formula1>Sprachen</formula1>
    </dataValidation>
    <dataValidation type="list" allowBlank="1" showInputMessage="1" showErrorMessage="1" sqref="D43" xr:uid="{00000000-0002-0000-0100-000002000000}">
      <formula1>Branchen</formula1>
    </dataValidation>
    <dataValidation type="list" allowBlank="1" showInputMessage="1" showErrorMessage="1" sqref="D23" xr:uid="{00000000-0002-0000-0100-000003000000}">
      <formula1>Anrede</formula1>
    </dataValidation>
    <dataValidation type="list" allowBlank="1" showInputMessage="1" showErrorMessage="1" sqref="D8" xr:uid="{00000000-0002-0000-0100-000004000000}">
      <formula1>Zertifikat</formula1>
    </dataValidation>
    <dataValidation type="list" allowBlank="1" showInputMessage="1" showErrorMessage="1" prompt="Choisissez le certificat pour lequel vous demandez la recertification !" sqref="D13:K13" xr:uid="{00000000-0002-0000-0100-000007000000}">
      <formula1>Zertifikate</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A, B et C
Demande de recertification
Données personelles&amp;R&amp;G</oddHeader>
    <oddFooter>&amp;L&amp;"Verdana,Standard"&amp;9© VZPM&amp;C&amp;"Verdana,Standard"&amp;9&amp;F&amp;R&amp;"Verdana,Standard"&amp;9&amp;A Page &amp;P/&amp;N</oddFooter>
  </headerFooter>
  <rowBreaks count="1" manualBreakCount="1">
    <brk id="43" max="11" man="1"/>
  </rowBreaks>
  <legacyDrawingHF r:id="rId2"/>
  <extLst>
    <ext xmlns:x14="http://schemas.microsoft.com/office/spreadsheetml/2009/9/main" uri="{CCE6A557-97BC-4b89-ADB6-D9C93CAAB3DF}">
      <x14:dataValidations xmlns:xm="http://schemas.microsoft.com/office/excel/2006/main" xWindow="344" yWindow="759" count="1">
        <x14:dataValidation type="list" allowBlank="1" showInputMessage="1" showErrorMessage="1" xr:uid="{4B9E7A19-11B2-4CDB-AA0C-547C73242538}">
          <x14:formula1>
            <xm:f>Vorgaben!$B$153:$B$174</xm:f>
          </x14:formula1>
          <xm:sqref>D28:K28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U45"/>
  <sheetViews>
    <sheetView showGridLines="0" zoomScaleNormal="100" workbookViewId="0">
      <pane ySplit="5" topLeftCell="A6" activePane="bottomLeft" state="frozen"/>
      <selection pane="bottomLeft"/>
    </sheetView>
  </sheetViews>
  <sheetFormatPr baseColWidth="10" defaultColWidth="11.42578125" defaultRowHeight="11.25" x14ac:dyDescent="0.25"/>
  <cols>
    <col min="1" max="1" width="1.7109375" style="74" customWidth="1"/>
    <col min="2" max="2" width="3.7109375" style="185" customWidth="1"/>
    <col min="3" max="3" width="30.7109375" style="74" customWidth="1"/>
    <col min="4" max="4" width="36.7109375" style="74" customWidth="1"/>
    <col min="5" max="5" width="1.7109375" style="74" customWidth="1"/>
    <col min="6" max="9" width="42.7109375" style="74" customWidth="1"/>
    <col min="10" max="10" width="1.7109375" style="73" customWidth="1"/>
    <col min="11" max="11" width="1.7109375" style="72" customWidth="1"/>
    <col min="12" max="14" width="11.42578125" style="73"/>
    <col min="15" max="16384" width="11.42578125" style="74"/>
  </cols>
  <sheetData>
    <row r="1" spans="1:21" s="73" customFormat="1" ht="9.9499999999999993" customHeight="1" x14ac:dyDescent="0.25">
      <c r="A1" s="69"/>
      <c r="B1" s="183"/>
      <c r="C1" s="70"/>
      <c r="D1" s="70"/>
      <c r="E1" s="70"/>
      <c r="F1" s="70"/>
      <c r="G1" s="70"/>
      <c r="H1" s="70"/>
      <c r="I1" s="70"/>
      <c r="J1" s="71"/>
      <c r="K1" s="72"/>
      <c r="O1" s="74"/>
      <c r="P1" s="74"/>
      <c r="Q1" s="74"/>
      <c r="R1" s="74"/>
      <c r="S1" s="74"/>
      <c r="T1" s="74"/>
      <c r="U1" s="74"/>
    </row>
    <row r="2" spans="1:21" s="73" customFormat="1" ht="18" customHeight="1" x14ac:dyDescent="0.25">
      <c r="A2" s="75"/>
      <c r="B2" s="397" t="s">
        <v>972</v>
      </c>
      <c r="C2" s="397"/>
      <c r="D2" s="397"/>
      <c r="E2" s="397"/>
      <c r="F2" s="397"/>
      <c r="G2" s="202"/>
      <c r="H2" s="202"/>
      <c r="I2" s="202"/>
      <c r="J2" s="77"/>
      <c r="K2" s="72"/>
      <c r="O2" s="74"/>
      <c r="P2" s="74"/>
      <c r="Q2" s="74"/>
      <c r="R2" s="74"/>
      <c r="S2" s="74"/>
      <c r="T2" s="74"/>
      <c r="U2" s="74"/>
    </row>
    <row r="3" spans="1:21" s="73" customFormat="1" ht="18" customHeight="1" x14ac:dyDescent="0.25">
      <c r="A3" s="75"/>
      <c r="B3" s="321"/>
      <c r="C3" s="321"/>
      <c r="D3" s="321"/>
      <c r="E3" s="89"/>
      <c r="F3" s="399" t="s">
        <v>814</v>
      </c>
      <c r="G3" s="399"/>
      <c r="H3" s="399"/>
      <c r="I3" s="399"/>
      <c r="J3" s="77"/>
      <c r="K3" s="72"/>
      <c r="O3" s="74"/>
      <c r="P3" s="74"/>
      <c r="Q3" s="74"/>
      <c r="R3" s="74"/>
      <c r="S3" s="74"/>
      <c r="T3" s="74"/>
      <c r="U3" s="74"/>
    </row>
    <row r="4" spans="1:21" s="73" customFormat="1" ht="18" customHeight="1" x14ac:dyDescent="0.25">
      <c r="A4" s="75"/>
      <c r="B4" s="181"/>
      <c r="C4" s="89" t="s">
        <v>815</v>
      </c>
      <c r="D4" s="89" t="s">
        <v>816</v>
      </c>
      <c r="E4" s="89"/>
      <c r="F4" s="204">
        <v>1</v>
      </c>
      <c r="G4" s="204">
        <v>2</v>
      </c>
      <c r="H4" s="204">
        <v>3</v>
      </c>
      <c r="I4" s="204">
        <v>4</v>
      </c>
      <c r="J4" s="77"/>
      <c r="K4" s="72"/>
      <c r="O4" s="74"/>
      <c r="P4" s="74"/>
      <c r="Q4" s="74"/>
      <c r="R4" s="74"/>
      <c r="S4" s="74"/>
      <c r="T4" s="74"/>
      <c r="U4" s="74"/>
    </row>
    <row r="5" spans="1:21" s="73" customFormat="1" ht="9.9499999999999993" customHeight="1" x14ac:dyDescent="0.25">
      <c r="A5" s="75"/>
      <c r="B5" s="181"/>
      <c r="C5" s="89"/>
      <c r="D5" s="89"/>
      <c r="E5" s="89"/>
      <c r="F5" s="204"/>
      <c r="G5" s="204"/>
      <c r="H5" s="204"/>
      <c r="I5" s="204"/>
      <c r="J5" s="77"/>
      <c r="K5" s="72"/>
      <c r="O5" s="74"/>
      <c r="P5" s="74"/>
      <c r="Q5" s="74"/>
      <c r="R5" s="74"/>
      <c r="S5" s="74"/>
      <c r="T5" s="74"/>
      <c r="U5" s="74"/>
    </row>
    <row r="6" spans="1:21" s="73" customFormat="1" ht="51.95" customHeight="1" x14ac:dyDescent="0.25">
      <c r="A6" s="75"/>
      <c r="B6" s="398">
        <v>1</v>
      </c>
      <c r="C6" s="394" t="s">
        <v>917</v>
      </c>
      <c r="D6" s="88" t="s">
        <v>1132</v>
      </c>
      <c r="E6" s="68"/>
      <c r="F6" s="205" t="s">
        <v>1023</v>
      </c>
      <c r="G6" s="205" t="s">
        <v>1024</v>
      </c>
      <c r="H6" s="205" t="s">
        <v>1025</v>
      </c>
      <c r="I6" s="205" t="s">
        <v>1026</v>
      </c>
      <c r="J6" s="77"/>
      <c r="K6" s="72"/>
      <c r="O6" s="74"/>
      <c r="P6" s="74"/>
      <c r="Q6" s="74"/>
      <c r="R6" s="74"/>
      <c r="S6" s="74"/>
      <c r="T6" s="74"/>
      <c r="U6" s="74"/>
    </row>
    <row r="7" spans="1:21" s="73" customFormat="1" ht="51.95" customHeight="1" x14ac:dyDescent="0.25">
      <c r="A7" s="75"/>
      <c r="B7" s="398"/>
      <c r="C7" s="394"/>
      <c r="D7" s="88" t="s">
        <v>1067</v>
      </c>
      <c r="E7" s="68"/>
      <c r="F7" s="205" t="s">
        <v>1063</v>
      </c>
      <c r="G7" s="205" t="s">
        <v>1064</v>
      </c>
      <c r="H7" s="205" t="s">
        <v>1065</v>
      </c>
      <c r="I7" s="205" t="s">
        <v>1066</v>
      </c>
      <c r="J7" s="77"/>
      <c r="K7" s="72"/>
      <c r="O7" s="74"/>
      <c r="P7" s="74"/>
      <c r="Q7" s="74"/>
      <c r="R7" s="74"/>
      <c r="S7" s="74"/>
      <c r="T7" s="74"/>
      <c r="U7" s="74"/>
    </row>
    <row r="8" spans="1:21" s="73" customFormat="1" ht="84.95" customHeight="1" x14ac:dyDescent="0.25">
      <c r="A8" s="75"/>
      <c r="B8" s="398"/>
      <c r="C8" s="394"/>
      <c r="D8" s="88" t="s">
        <v>1133</v>
      </c>
      <c r="E8" s="68"/>
      <c r="F8" s="205" t="s">
        <v>1134</v>
      </c>
      <c r="G8" s="205" t="s">
        <v>1027</v>
      </c>
      <c r="H8" s="205" t="s">
        <v>1135</v>
      </c>
      <c r="I8" s="205" t="s">
        <v>1069</v>
      </c>
      <c r="J8" s="77"/>
      <c r="K8" s="72"/>
      <c r="O8" s="74"/>
      <c r="P8" s="74"/>
      <c r="Q8" s="74"/>
      <c r="R8" s="74"/>
      <c r="S8" s="74"/>
      <c r="T8" s="74"/>
      <c r="U8" s="74"/>
    </row>
    <row r="9" spans="1:21" s="73" customFormat="1" ht="90" x14ac:dyDescent="0.25">
      <c r="A9" s="75"/>
      <c r="B9" s="398"/>
      <c r="C9" s="394"/>
      <c r="D9" s="88" t="s">
        <v>1028</v>
      </c>
      <c r="E9" s="68"/>
      <c r="F9" s="205" t="s">
        <v>1029</v>
      </c>
      <c r="G9" s="205" t="s">
        <v>1137</v>
      </c>
      <c r="H9" s="205" t="s">
        <v>1139</v>
      </c>
      <c r="I9" s="205" t="s">
        <v>1073</v>
      </c>
      <c r="J9" s="77"/>
      <c r="K9" s="72"/>
      <c r="O9" s="74"/>
      <c r="P9" s="74"/>
      <c r="Q9" s="74"/>
      <c r="R9" s="74"/>
      <c r="S9" s="74"/>
      <c r="T9" s="74"/>
      <c r="U9" s="74"/>
    </row>
    <row r="10" spans="1:21" s="73" customFormat="1" x14ac:dyDescent="0.25">
      <c r="A10" s="75"/>
      <c r="B10" s="182"/>
      <c r="C10" s="82"/>
      <c r="D10" s="89"/>
      <c r="E10" s="89"/>
      <c r="F10" s="206"/>
      <c r="G10" s="206"/>
      <c r="H10" s="206"/>
      <c r="I10" s="206"/>
      <c r="J10" s="77"/>
      <c r="K10" s="72"/>
      <c r="O10" s="74"/>
      <c r="P10" s="74"/>
      <c r="Q10" s="74"/>
      <c r="R10" s="74"/>
      <c r="S10" s="74"/>
      <c r="T10" s="74"/>
      <c r="U10" s="74"/>
    </row>
    <row r="11" spans="1:21" s="73" customFormat="1" ht="90" x14ac:dyDescent="0.25">
      <c r="A11" s="75"/>
      <c r="B11" s="398">
        <v>2</v>
      </c>
      <c r="C11" s="394" t="s">
        <v>825</v>
      </c>
      <c r="D11" s="88" t="s">
        <v>1140</v>
      </c>
      <c r="E11" s="68"/>
      <c r="F11" s="205" t="s">
        <v>977</v>
      </c>
      <c r="G11" s="205" t="s">
        <v>978</v>
      </c>
      <c r="H11" s="205" t="s">
        <v>979</v>
      </c>
      <c r="I11" s="205" t="s">
        <v>980</v>
      </c>
      <c r="J11" s="77"/>
      <c r="K11" s="72"/>
      <c r="M11" s="396"/>
      <c r="N11" s="396"/>
      <c r="O11" s="396"/>
      <c r="P11" s="396"/>
      <c r="Q11" s="396"/>
      <c r="R11" s="396"/>
      <c r="S11" s="396"/>
      <c r="T11" s="74"/>
      <c r="U11" s="74"/>
    </row>
    <row r="12" spans="1:21" s="73" customFormat="1" ht="63.95" customHeight="1" x14ac:dyDescent="0.25">
      <c r="A12" s="75"/>
      <c r="B12" s="398"/>
      <c r="C12" s="394"/>
      <c r="D12" s="203" t="s">
        <v>1141</v>
      </c>
      <c r="E12" s="68"/>
      <c r="F12" s="205" t="s">
        <v>1142</v>
      </c>
      <c r="G12" s="205" t="s">
        <v>981</v>
      </c>
      <c r="H12" s="205" t="s">
        <v>982</v>
      </c>
      <c r="I12" s="205" t="s">
        <v>983</v>
      </c>
      <c r="J12" s="77"/>
      <c r="K12" s="72"/>
      <c r="M12" s="8"/>
      <c r="N12" s="8"/>
      <c r="O12" s="8"/>
      <c r="P12" s="8"/>
      <c r="Q12" s="8"/>
      <c r="R12" s="8"/>
      <c r="S12" s="8"/>
      <c r="T12" s="74"/>
      <c r="U12" s="74"/>
    </row>
    <row r="13" spans="1:21" s="73" customFormat="1" x14ac:dyDescent="0.25">
      <c r="A13" s="75"/>
      <c r="B13" s="182"/>
      <c r="C13" s="82"/>
      <c r="D13" s="89"/>
      <c r="E13" s="89"/>
      <c r="F13" s="206"/>
      <c r="G13" s="206"/>
      <c r="H13" s="206"/>
      <c r="I13" s="206"/>
      <c r="J13" s="77"/>
      <c r="K13" s="72"/>
      <c r="M13" s="396"/>
      <c r="N13" s="396"/>
      <c r="O13" s="396"/>
      <c r="P13" s="396"/>
      <c r="Q13" s="396"/>
      <c r="R13" s="396"/>
      <c r="S13" s="396"/>
      <c r="T13" s="74"/>
      <c r="U13" s="74"/>
    </row>
    <row r="14" spans="1:21" s="73" customFormat="1" ht="39" customHeight="1" x14ac:dyDescent="0.25">
      <c r="A14" s="75"/>
      <c r="B14" s="398">
        <v>3</v>
      </c>
      <c r="C14" s="394" t="s">
        <v>919</v>
      </c>
      <c r="D14" s="211" t="s">
        <v>984</v>
      </c>
      <c r="E14" s="68"/>
      <c r="F14" s="212" t="s">
        <v>286</v>
      </c>
      <c r="G14" s="212" t="s">
        <v>285</v>
      </c>
      <c r="H14" s="212" t="s">
        <v>293</v>
      </c>
      <c r="I14" s="212" t="s">
        <v>284</v>
      </c>
      <c r="J14" s="77"/>
      <c r="K14" s="72"/>
      <c r="M14" s="396"/>
      <c r="N14" s="396"/>
      <c r="O14" s="396"/>
      <c r="P14" s="396"/>
      <c r="Q14" s="396"/>
      <c r="R14" s="396"/>
      <c r="S14" s="396"/>
      <c r="T14" s="74"/>
      <c r="U14" s="74"/>
    </row>
    <row r="15" spans="1:21" s="73" customFormat="1" ht="96.95" customHeight="1" x14ac:dyDescent="0.25">
      <c r="A15" s="75"/>
      <c r="B15" s="398"/>
      <c r="C15" s="394"/>
      <c r="D15" s="88" t="s">
        <v>1143</v>
      </c>
      <c r="E15" s="68"/>
      <c r="F15" s="205" t="s">
        <v>1078</v>
      </c>
      <c r="G15" s="205" t="s">
        <v>1079</v>
      </c>
      <c r="H15" s="205" t="s">
        <v>1080</v>
      </c>
      <c r="I15" s="205" t="s">
        <v>1128</v>
      </c>
      <c r="J15" s="77"/>
      <c r="K15" s="72"/>
      <c r="M15" s="8"/>
      <c r="N15" s="8"/>
      <c r="O15" s="8"/>
      <c r="P15" s="8"/>
      <c r="Q15" s="8"/>
      <c r="R15" s="8"/>
      <c r="S15" s="8"/>
      <c r="T15" s="74"/>
      <c r="U15" s="74"/>
    </row>
    <row r="16" spans="1:21" s="73" customFormat="1" ht="51.95" customHeight="1" x14ac:dyDescent="0.25">
      <c r="A16" s="75"/>
      <c r="B16" s="398"/>
      <c r="C16" s="394"/>
      <c r="D16" s="88" t="s">
        <v>1144</v>
      </c>
      <c r="E16" s="68"/>
      <c r="F16" s="205" t="s">
        <v>838</v>
      </c>
      <c r="G16" s="205" t="s">
        <v>987</v>
      </c>
      <c r="H16" s="205" t="s">
        <v>1145</v>
      </c>
      <c r="I16" s="205" t="s">
        <v>1031</v>
      </c>
      <c r="J16" s="77"/>
      <c r="K16" s="72"/>
      <c r="M16" s="8"/>
      <c r="N16" s="8"/>
      <c r="O16" s="8"/>
      <c r="P16" s="8"/>
      <c r="Q16" s="8"/>
      <c r="R16" s="8"/>
      <c r="S16" s="8"/>
      <c r="T16" s="74"/>
      <c r="U16" s="74"/>
    </row>
    <row r="17" spans="1:21" s="73" customFormat="1" ht="39" customHeight="1" x14ac:dyDescent="0.25">
      <c r="A17" s="75"/>
      <c r="B17" s="398"/>
      <c r="C17" s="394"/>
      <c r="D17" s="88" t="s">
        <v>1030</v>
      </c>
      <c r="E17" s="68"/>
      <c r="F17" s="207"/>
      <c r="G17" s="207"/>
      <c r="H17" s="208"/>
      <c r="I17" s="205" t="s">
        <v>1146</v>
      </c>
      <c r="J17" s="77"/>
      <c r="K17" s="72"/>
      <c r="M17" s="8"/>
      <c r="N17" s="8"/>
      <c r="O17" s="8"/>
      <c r="P17" s="8"/>
      <c r="Q17" s="8"/>
      <c r="R17" s="8"/>
      <c r="S17" s="8"/>
      <c r="T17" s="74"/>
      <c r="U17" s="74"/>
    </row>
    <row r="18" spans="1:21" s="73" customFormat="1" x14ac:dyDescent="0.25">
      <c r="A18" s="75"/>
      <c r="B18" s="182"/>
      <c r="C18" s="394"/>
      <c r="D18" s="89"/>
      <c r="E18" s="89"/>
      <c r="F18" s="206"/>
      <c r="G18" s="206"/>
      <c r="H18" s="206"/>
      <c r="I18" s="206"/>
      <c r="J18" s="77"/>
      <c r="K18" s="72"/>
      <c r="M18" s="396"/>
      <c r="N18" s="396"/>
      <c r="O18" s="396"/>
      <c r="P18" s="396"/>
      <c r="Q18" s="396"/>
      <c r="R18" s="396"/>
      <c r="S18" s="396"/>
      <c r="T18" s="74"/>
      <c r="U18" s="74"/>
    </row>
    <row r="19" spans="1:21" s="73" customFormat="1" ht="96.95" customHeight="1" x14ac:dyDescent="0.25">
      <c r="A19" s="75"/>
      <c r="B19" s="395">
        <v>4</v>
      </c>
      <c r="C19" s="394" t="s">
        <v>609</v>
      </c>
      <c r="D19" s="88" t="s">
        <v>1032</v>
      </c>
      <c r="E19" s="68"/>
      <c r="F19" s="205" t="s">
        <v>1147</v>
      </c>
      <c r="G19" s="205" t="s">
        <v>1148</v>
      </c>
      <c r="H19" s="205" t="s">
        <v>1129</v>
      </c>
      <c r="I19" s="205" t="s">
        <v>1149</v>
      </c>
      <c r="J19" s="77"/>
      <c r="K19" s="72"/>
      <c r="M19" s="396"/>
      <c r="N19" s="396"/>
      <c r="O19" s="396"/>
      <c r="P19" s="396"/>
      <c r="Q19" s="396"/>
      <c r="R19" s="396"/>
      <c r="S19" s="396"/>
      <c r="T19" s="74"/>
      <c r="U19" s="74"/>
    </row>
    <row r="20" spans="1:21" s="73" customFormat="1" ht="67.5" x14ac:dyDescent="0.25">
      <c r="A20" s="75"/>
      <c r="B20" s="395"/>
      <c r="C20" s="394"/>
      <c r="D20" s="88" t="s">
        <v>1150</v>
      </c>
      <c r="E20" s="68"/>
      <c r="F20" s="205" t="s">
        <v>991</v>
      </c>
      <c r="G20" s="205" t="s">
        <v>992</v>
      </c>
      <c r="H20" s="205" t="s">
        <v>993</v>
      </c>
      <c r="I20" s="205" t="s">
        <v>994</v>
      </c>
      <c r="J20" s="77"/>
      <c r="K20" s="72"/>
      <c r="M20" s="8"/>
      <c r="N20" s="8"/>
      <c r="O20" s="8"/>
      <c r="P20" s="8"/>
      <c r="Q20" s="8"/>
      <c r="R20" s="8"/>
      <c r="S20" s="8"/>
      <c r="T20" s="74"/>
      <c r="U20" s="74"/>
    </row>
    <row r="21" spans="1:21" s="73" customFormat="1" ht="63.95" customHeight="1" x14ac:dyDescent="0.25">
      <c r="A21" s="75"/>
      <c r="B21" s="395"/>
      <c r="C21" s="394"/>
      <c r="D21" s="88" t="s">
        <v>1151</v>
      </c>
      <c r="E21" s="68"/>
      <c r="F21" s="205" t="s">
        <v>995</v>
      </c>
      <c r="G21" s="205" t="s">
        <v>1033</v>
      </c>
      <c r="H21" s="205" t="s">
        <v>1034</v>
      </c>
      <c r="I21" s="205" t="s">
        <v>1035</v>
      </c>
      <c r="J21" s="77"/>
      <c r="K21" s="72"/>
      <c r="M21" s="8"/>
      <c r="N21" s="8"/>
      <c r="O21" s="8"/>
      <c r="P21" s="8"/>
      <c r="Q21" s="8"/>
      <c r="R21" s="8"/>
      <c r="S21" s="8"/>
      <c r="T21" s="74"/>
      <c r="U21" s="74"/>
    </row>
    <row r="22" spans="1:21" s="73" customFormat="1" x14ac:dyDescent="0.25">
      <c r="A22" s="75"/>
      <c r="B22" s="182"/>
      <c r="C22" s="82"/>
      <c r="D22" s="89"/>
      <c r="E22" s="89"/>
      <c r="F22" s="206"/>
      <c r="G22" s="206"/>
      <c r="H22" s="206"/>
      <c r="I22" s="206"/>
      <c r="J22" s="77"/>
      <c r="K22" s="72"/>
      <c r="M22" s="396"/>
      <c r="N22" s="396"/>
      <c r="O22" s="396"/>
      <c r="P22" s="396"/>
      <c r="Q22" s="396"/>
      <c r="R22" s="396"/>
      <c r="S22" s="396"/>
      <c r="T22" s="74"/>
      <c r="U22" s="74"/>
    </row>
    <row r="23" spans="1:21" s="73" customFormat="1" ht="39" customHeight="1" x14ac:dyDescent="0.25">
      <c r="A23" s="75"/>
      <c r="B23" s="395">
        <v>5</v>
      </c>
      <c r="C23" s="394" t="s">
        <v>850</v>
      </c>
      <c r="D23" s="88" t="s">
        <v>1152</v>
      </c>
      <c r="E23" s="68"/>
      <c r="F23" s="205" t="s">
        <v>1153</v>
      </c>
      <c r="G23" s="205" t="s">
        <v>1001</v>
      </c>
      <c r="H23" s="205" t="s">
        <v>1036</v>
      </c>
      <c r="I23" s="205" t="s">
        <v>1037</v>
      </c>
      <c r="J23" s="77"/>
      <c r="K23" s="72"/>
      <c r="M23" s="396"/>
      <c r="N23" s="396"/>
      <c r="O23" s="396"/>
      <c r="P23" s="396"/>
      <c r="Q23" s="396"/>
      <c r="R23" s="396"/>
      <c r="S23" s="396"/>
      <c r="T23" s="74"/>
      <c r="U23" s="74"/>
    </row>
    <row r="24" spans="1:21" s="73" customFormat="1" ht="125.1" customHeight="1" x14ac:dyDescent="0.25">
      <c r="A24" s="75"/>
      <c r="B24" s="395"/>
      <c r="C24" s="394"/>
      <c r="D24" s="88" t="s">
        <v>1087</v>
      </c>
      <c r="E24" s="68"/>
      <c r="F24" s="205" t="s">
        <v>1038</v>
      </c>
      <c r="G24" s="205" t="s">
        <v>1039</v>
      </c>
      <c r="H24" s="205" t="s">
        <v>1154</v>
      </c>
      <c r="I24" s="205" t="s">
        <v>1155</v>
      </c>
      <c r="J24" s="77"/>
      <c r="K24" s="72"/>
      <c r="M24" s="8"/>
      <c r="N24" s="8"/>
      <c r="O24" s="8"/>
      <c r="P24" s="8"/>
      <c r="Q24" s="8"/>
      <c r="R24" s="8"/>
      <c r="S24" s="8"/>
      <c r="T24" s="74"/>
      <c r="U24" s="74"/>
    </row>
    <row r="25" spans="1:21" s="73" customFormat="1" x14ac:dyDescent="0.25">
      <c r="A25" s="75"/>
      <c r="B25" s="182"/>
      <c r="C25" s="394"/>
      <c r="D25" s="89"/>
      <c r="E25" s="89"/>
      <c r="F25" s="206"/>
      <c r="G25" s="206"/>
      <c r="H25" s="206"/>
      <c r="I25" s="206"/>
      <c r="J25" s="77"/>
      <c r="K25" s="72"/>
      <c r="M25" s="396"/>
      <c r="N25" s="396"/>
      <c r="O25" s="396"/>
      <c r="P25" s="396"/>
      <c r="Q25" s="396"/>
      <c r="R25" s="396"/>
      <c r="S25" s="396"/>
      <c r="T25" s="74"/>
      <c r="U25" s="74"/>
    </row>
    <row r="26" spans="1:21" s="73" customFormat="1" ht="84.95" customHeight="1" x14ac:dyDescent="0.25">
      <c r="A26" s="75"/>
      <c r="B26" s="395">
        <v>6</v>
      </c>
      <c r="C26" s="394" t="s">
        <v>856</v>
      </c>
      <c r="D26" s="88" t="s">
        <v>1156</v>
      </c>
      <c r="E26" s="68"/>
      <c r="F26" s="205" t="s">
        <v>1040</v>
      </c>
      <c r="G26" s="205" t="s">
        <v>1041</v>
      </c>
      <c r="H26" s="205" t="s">
        <v>1158</v>
      </c>
      <c r="I26" s="205" t="s">
        <v>1160</v>
      </c>
      <c r="J26" s="77"/>
      <c r="K26" s="72"/>
      <c r="L26" s="229"/>
      <c r="M26" s="396"/>
      <c r="N26" s="396"/>
      <c r="O26" s="396"/>
      <c r="P26" s="396"/>
      <c r="Q26" s="396"/>
      <c r="R26" s="396"/>
      <c r="S26" s="396"/>
      <c r="T26" s="74"/>
      <c r="U26" s="74"/>
    </row>
    <row r="27" spans="1:21" s="73" customFormat="1" ht="74.099999999999994" customHeight="1" x14ac:dyDescent="0.25">
      <c r="A27" s="75"/>
      <c r="B27" s="395"/>
      <c r="C27" s="394"/>
      <c r="D27" s="88" t="s">
        <v>1161</v>
      </c>
      <c r="E27" s="68"/>
      <c r="F27" s="205" t="s">
        <v>1042</v>
      </c>
      <c r="G27" s="205" t="s">
        <v>1043</v>
      </c>
      <c r="H27" s="205" t="s">
        <v>1162</v>
      </c>
      <c r="I27" s="205" t="s">
        <v>1165</v>
      </c>
      <c r="J27" s="77"/>
      <c r="K27" s="72"/>
      <c r="M27" s="8"/>
      <c r="N27" s="8"/>
      <c r="O27" s="8"/>
      <c r="P27" s="8"/>
      <c r="Q27" s="8"/>
      <c r="R27" s="8"/>
      <c r="S27" s="8"/>
      <c r="T27" s="74"/>
      <c r="U27" s="74"/>
    </row>
    <row r="28" spans="1:21" s="73" customFormat="1" ht="90" x14ac:dyDescent="0.25">
      <c r="A28" s="75"/>
      <c r="B28" s="395"/>
      <c r="C28" s="394"/>
      <c r="D28" s="88" t="s">
        <v>1096</v>
      </c>
      <c r="E28" s="68"/>
      <c r="F28" s="205" t="s">
        <v>1166</v>
      </c>
      <c r="G28" s="205" t="s">
        <v>1167</v>
      </c>
      <c r="H28" s="205" t="s">
        <v>1168</v>
      </c>
      <c r="I28" s="205" t="s">
        <v>1169</v>
      </c>
      <c r="J28" s="77"/>
      <c r="K28" s="72"/>
      <c r="M28" s="8"/>
      <c r="N28" s="8"/>
      <c r="O28" s="8"/>
      <c r="P28" s="8"/>
      <c r="Q28" s="8"/>
      <c r="R28" s="8"/>
      <c r="S28" s="8"/>
      <c r="T28" s="74"/>
      <c r="U28" s="74"/>
    </row>
    <row r="29" spans="1:21" s="73" customFormat="1" ht="9.9499999999999993" customHeight="1" x14ac:dyDescent="0.25">
      <c r="A29" s="75"/>
      <c r="B29" s="182"/>
      <c r="C29" s="82"/>
      <c r="D29" s="89"/>
      <c r="E29" s="89"/>
      <c r="F29" s="206"/>
      <c r="G29" s="206"/>
      <c r="H29" s="206"/>
      <c r="I29" s="206"/>
      <c r="J29" s="77"/>
      <c r="K29" s="72"/>
      <c r="M29" s="396"/>
      <c r="N29" s="396"/>
      <c r="O29" s="396"/>
      <c r="P29" s="396"/>
      <c r="Q29" s="396"/>
      <c r="R29" s="396"/>
      <c r="S29" s="396"/>
      <c r="T29" s="74"/>
      <c r="U29" s="74"/>
    </row>
    <row r="30" spans="1:21" s="73" customFormat="1" ht="96.95" customHeight="1" x14ac:dyDescent="0.25">
      <c r="A30" s="75"/>
      <c r="B30" s="210">
        <v>7</v>
      </c>
      <c r="C30" s="209" t="s">
        <v>870</v>
      </c>
      <c r="D30" s="88" t="s">
        <v>1101</v>
      </c>
      <c r="E30" s="68"/>
      <c r="F30" s="205" t="s">
        <v>1005</v>
      </c>
      <c r="G30" s="205" t="s">
        <v>1102</v>
      </c>
      <c r="H30" s="205" t="s">
        <v>1006</v>
      </c>
      <c r="I30" s="205" t="s">
        <v>1007</v>
      </c>
      <c r="J30" s="77"/>
      <c r="K30" s="72"/>
      <c r="O30" s="74"/>
      <c r="P30" s="74"/>
      <c r="Q30" s="74"/>
      <c r="R30" s="74"/>
      <c r="S30" s="74"/>
      <c r="T30" s="74"/>
      <c r="U30" s="74"/>
    </row>
    <row r="31" spans="1:21" s="73" customFormat="1" x14ac:dyDescent="0.25">
      <c r="A31" s="75"/>
      <c r="B31" s="182"/>
      <c r="C31" s="82"/>
      <c r="D31" s="89"/>
      <c r="E31" s="89"/>
      <c r="F31" s="206"/>
      <c r="G31" s="206"/>
      <c r="H31" s="206"/>
      <c r="I31" s="206"/>
      <c r="J31" s="77"/>
      <c r="K31" s="72"/>
      <c r="O31" s="74"/>
      <c r="P31" s="74"/>
      <c r="Q31" s="74"/>
      <c r="R31" s="74"/>
      <c r="S31" s="74"/>
      <c r="T31" s="74"/>
      <c r="U31" s="74"/>
    </row>
    <row r="32" spans="1:21" s="73" customFormat="1" ht="51.95" customHeight="1" x14ac:dyDescent="0.25">
      <c r="A32" s="75"/>
      <c r="B32" s="395">
        <v>8</v>
      </c>
      <c r="C32" s="394" t="s">
        <v>921</v>
      </c>
      <c r="D32" s="211" t="s">
        <v>1170</v>
      </c>
      <c r="E32" s="68"/>
      <c r="F32" s="212" t="s">
        <v>273</v>
      </c>
      <c r="G32" s="212" t="s">
        <v>291</v>
      </c>
      <c r="H32" s="212" t="s">
        <v>292</v>
      </c>
      <c r="I32" s="212" t="s">
        <v>290</v>
      </c>
      <c r="J32" s="77"/>
      <c r="K32" s="72"/>
      <c r="O32" s="74"/>
      <c r="P32" s="74"/>
      <c r="Q32" s="74"/>
      <c r="R32" s="74"/>
      <c r="S32" s="74"/>
      <c r="T32" s="74"/>
      <c r="U32" s="74"/>
    </row>
    <row r="33" spans="1:21" s="73" customFormat="1" ht="56.25" x14ac:dyDescent="0.25">
      <c r="A33" s="75"/>
      <c r="B33" s="395"/>
      <c r="C33" s="394"/>
      <c r="D33" s="88" t="s">
        <v>1171</v>
      </c>
      <c r="E33" s="68"/>
      <c r="F33" s="205" t="s">
        <v>1009</v>
      </c>
      <c r="G33" s="205" t="s">
        <v>1172</v>
      </c>
      <c r="H33" s="205" t="s">
        <v>1173</v>
      </c>
      <c r="I33" s="205" t="s">
        <v>1010</v>
      </c>
      <c r="J33" s="77"/>
      <c r="K33" s="72"/>
      <c r="O33" s="74"/>
      <c r="P33" s="74"/>
      <c r="Q33" s="74"/>
      <c r="R33" s="74"/>
      <c r="S33" s="74"/>
      <c r="T33" s="74"/>
      <c r="U33" s="74"/>
    </row>
    <row r="34" spans="1:21" s="73" customFormat="1" ht="74.099999999999994" customHeight="1" x14ac:dyDescent="0.25">
      <c r="A34" s="75"/>
      <c r="B34" s="395"/>
      <c r="C34" s="394"/>
      <c r="D34" s="88" t="s">
        <v>1174</v>
      </c>
      <c r="E34" s="68"/>
      <c r="F34" s="205" t="s">
        <v>1044</v>
      </c>
      <c r="G34" s="205" t="s">
        <v>1175</v>
      </c>
      <c r="H34" s="205" t="s">
        <v>1176</v>
      </c>
      <c r="I34" s="205" t="s">
        <v>1045</v>
      </c>
      <c r="J34" s="77"/>
      <c r="K34" s="72"/>
      <c r="O34" s="74"/>
      <c r="P34" s="74"/>
      <c r="Q34" s="74"/>
      <c r="R34" s="74"/>
      <c r="S34" s="74"/>
      <c r="T34" s="74"/>
      <c r="U34" s="74"/>
    </row>
    <row r="35" spans="1:21" s="73" customFormat="1" x14ac:dyDescent="0.25">
      <c r="A35" s="75"/>
      <c r="B35" s="182"/>
      <c r="C35" s="394"/>
      <c r="D35" s="89"/>
      <c r="E35" s="89"/>
      <c r="F35" s="206"/>
      <c r="G35" s="206"/>
      <c r="H35" s="206"/>
      <c r="I35" s="206"/>
      <c r="J35" s="77"/>
      <c r="K35" s="72"/>
      <c r="O35" s="74"/>
      <c r="P35" s="74"/>
      <c r="Q35" s="74"/>
      <c r="R35" s="74"/>
      <c r="S35" s="74"/>
      <c r="T35" s="74"/>
      <c r="U35" s="74"/>
    </row>
    <row r="36" spans="1:21" s="73" customFormat="1" ht="74.099999999999994" customHeight="1" x14ac:dyDescent="0.25">
      <c r="A36" s="75"/>
      <c r="B36" s="395">
        <v>9</v>
      </c>
      <c r="C36" s="394" t="s">
        <v>922</v>
      </c>
      <c r="D36" s="88" t="s">
        <v>1177</v>
      </c>
      <c r="E36" s="68"/>
      <c r="F36" s="205" t="s">
        <v>1178</v>
      </c>
      <c r="G36" s="205" t="s">
        <v>1046</v>
      </c>
      <c r="H36" s="205" t="s">
        <v>1047</v>
      </c>
      <c r="I36" s="205" t="s">
        <v>1179</v>
      </c>
      <c r="J36" s="77"/>
      <c r="K36" s="72"/>
      <c r="O36" s="74"/>
      <c r="P36" s="74"/>
      <c r="Q36" s="74"/>
      <c r="R36" s="74"/>
      <c r="S36" s="74"/>
      <c r="T36" s="74"/>
      <c r="U36" s="74"/>
    </row>
    <row r="37" spans="1:21" s="73" customFormat="1" ht="78.75" x14ac:dyDescent="0.25">
      <c r="A37" s="75"/>
      <c r="B37" s="395"/>
      <c r="C37" s="394"/>
      <c r="D37" s="88" t="s">
        <v>1048</v>
      </c>
      <c r="E37" s="68"/>
      <c r="F37" s="205" t="s">
        <v>1014</v>
      </c>
      <c r="G37" s="205" t="s">
        <v>1015</v>
      </c>
      <c r="H37" s="205" t="s">
        <v>1016</v>
      </c>
      <c r="I37" s="205" t="s">
        <v>1180</v>
      </c>
      <c r="J37" s="77"/>
      <c r="K37" s="72"/>
      <c r="O37" s="74"/>
      <c r="P37" s="74"/>
      <c r="Q37" s="74"/>
      <c r="R37" s="74"/>
      <c r="S37" s="74"/>
      <c r="T37" s="74"/>
      <c r="U37" s="74"/>
    </row>
    <row r="38" spans="1:21" s="73" customFormat="1" ht="107.1" customHeight="1" x14ac:dyDescent="0.25">
      <c r="A38" s="75"/>
      <c r="B38" s="395"/>
      <c r="C38" s="394"/>
      <c r="D38" s="88" t="s">
        <v>1181</v>
      </c>
      <c r="E38" s="68"/>
      <c r="F38" s="205" t="s">
        <v>1182</v>
      </c>
      <c r="G38" s="205" t="s">
        <v>1018</v>
      </c>
      <c r="H38" s="205" t="s">
        <v>1120</v>
      </c>
      <c r="I38" s="205" t="s">
        <v>1183</v>
      </c>
      <c r="J38" s="77"/>
      <c r="K38" s="72"/>
      <c r="O38" s="74"/>
      <c r="P38" s="74"/>
      <c r="Q38" s="74"/>
      <c r="R38" s="74"/>
      <c r="S38" s="74"/>
      <c r="T38" s="74"/>
      <c r="U38" s="74"/>
    </row>
    <row r="39" spans="1:21" s="73" customFormat="1" x14ac:dyDescent="0.25">
      <c r="A39" s="75"/>
      <c r="B39" s="182"/>
      <c r="C39" s="82"/>
      <c r="D39" s="89"/>
      <c r="E39" s="89"/>
      <c r="F39" s="206"/>
      <c r="G39" s="206"/>
      <c r="H39" s="206"/>
      <c r="I39" s="206"/>
      <c r="J39" s="77"/>
      <c r="K39" s="72"/>
      <c r="O39" s="74"/>
      <c r="P39" s="74"/>
      <c r="Q39" s="74"/>
      <c r="R39" s="74"/>
      <c r="S39" s="74"/>
      <c r="T39" s="74"/>
      <c r="U39" s="74"/>
    </row>
    <row r="40" spans="1:21" s="73" customFormat="1" ht="63.95" customHeight="1" x14ac:dyDescent="0.25">
      <c r="A40" s="75"/>
      <c r="B40" s="395">
        <v>10</v>
      </c>
      <c r="C40" s="394" t="s">
        <v>907</v>
      </c>
      <c r="D40" s="88" t="s">
        <v>1049</v>
      </c>
      <c r="E40" s="68"/>
      <c r="F40" s="205" t="s">
        <v>1188</v>
      </c>
      <c r="G40" s="205" t="s">
        <v>1189</v>
      </c>
      <c r="H40" s="205" t="s">
        <v>1190</v>
      </c>
      <c r="I40" s="205" t="s">
        <v>1191</v>
      </c>
      <c r="J40" s="77"/>
      <c r="K40" s="72"/>
      <c r="O40" s="74"/>
      <c r="P40" s="74"/>
      <c r="Q40" s="74"/>
      <c r="R40" s="74"/>
      <c r="S40" s="74"/>
      <c r="T40" s="74"/>
      <c r="U40" s="74"/>
    </row>
    <row r="41" spans="1:21" s="73" customFormat="1" ht="84.95" customHeight="1" x14ac:dyDescent="0.25">
      <c r="A41" s="75"/>
      <c r="B41" s="395"/>
      <c r="C41" s="394"/>
      <c r="D41" s="88" t="s">
        <v>1050</v>
      </c>
      <c r="E41" s="68"/>
      <c r="F41" s="205" t="s">
        <v>1051</v>
      </c>
      <c r="G41" s="205" t="s">
        <v>1123</v>
      </c>
      <c r="H41" s="205" t="s">
        <v>1124</v>
      </c>
      <c r="I41" s="205" t="s">
        <v>1125</v>
      </c>
      <c r="J41" s="77"/>
      <c r="K41" s="72"/>
      <c r="O41" s="74"/>
      <c r="P41" s="74"/>
      <c r="Q41" s="74"/>
      <c r="R41" s="74"/>
      <c r="S41" s="74"/>
      <c r="T41" s="74"/>
      <c r="U41" s="74"/>
    </row>
    <row r="42" spans="1:21" s="73" customFormat="1" ht="141.94999999999999" customHeight="1" x14ac:dyDescent="0.25">
      <c r="A42" s="75"/>
      <c r="B42" s="395"/>
      <c r="C42" s="394"/>
      <c r="D42" s="88" t="s">
        <v>1052</v>
      </c>
      <c r="E42" s="68"/>
      <c r="F42" s="207"/>
      <c r="G42" s="208"/>
      <c r="H42" s="205" t="s">
        <v>1192</v>
      </c>
      <c r="I42" s="205" t="s">
        <v>1193</v>
      </c>
      <c r="J42" s="77"/>
      <c r="K42" s="72"/>
      <c r="O42" s="74"/>
      <c r="P42" s="74"/>
      <c r="Q42" s="74"/>
      <c r="R42" s="74"/>
      <c r="S42" s="74"/>
      <c r="T42" s="74"/>
      <c r="U42" s="74"/>
    </row>
    <row r="43" spans="1:21" s="73" customFormat="1" ht="96.95" customHeight="1" x14ac:dyDescent="0.25">
      <c r="A43" s="75"/>
      <c r="B43" s="395"/>
      <c r="C43" s="394"/>
      <c r="D43" s="88" t="s">
        <v>1194</v>
      </c>
      <c r="E43" s="68"/>
      <c r="F43" s="215"/>
      <c r="G43" s="216"/>
      <c r="H43" s="205" t="s">
        <v>1053</v>
      </c>
      <c r="I43" s="205" t="s">
        <v>1054</v>
      </c>
      <c r="J43" s="77"/>
      <c r="K43" s="72"/>
      <c r="O43" s="74"/>
      <c r="P43" s="74"/>
      <c r="Q43" s="74"/>
      <c r="R43" s="74"/>
      <c r="S43" s="74"/>
      <c r="T43" s="74"/>
      <c r="U43" s="74"/>
    </row>
    <row r="44" spans="1:21" s="73" customFormat="1" ht="9.9499999999999993" customHeight="1" x14ac:dyDescent="0.25">
      <c r="A44" s="78"/>
      <c r="B44" s="184"/>
      <c r="C44" s="186"/>
      <c r="D44" s="91"/>
      <c r="E44" s="91"/>
      <c r="F44" s="91"/>
      <c r="G44" s="91"/>
      <c r="H44" s="91"/>
      <c r="I44" s="91"/>
      <c r="J44" s="80"/>
      <c r="K44" s="72"/>
      <c r="O44" s="74"/>
      <c r="P44" s="74"/>
      <c r="Q44" s="74"/>
      <c r="R44" s="74"/>
      <c r="S44" s="74"/>
      <c r="T44" s="74"/>
      <c r="U44" s="74"/>
    </row>
    <row r="45" spans="1:21" s="73" customFormat="1" ht="9.9499999999999993" customHeight="1" x14ac:dyDescent="0.25">
      <c r="A45" s="74"/>
      <c r="B45" s="185"/>
      <c r="C45" s="74"/>
      <c r="D45" s="74"/>
      <c r="E45" s="74"/>
      <c r="F45" s="74"/>
      <c r="G45" s="74"/>
      <c r="H45" s="74"/>
      <c r="I45" s="74"/>
      <c r="K45" s="72"/>
      <c r="O45" s="74"/>
      <c r="P45" s="74"/>
      <c r="Q45" s="74"/>
      <c r="R45" s="74"/>
      <c r="S45" s="74"/>
      <c r="T45" s="74"/>
      <c r="U45" s="74"/>
    </row>
  </sheetData>
  <sheetProtection algorithmName="SHA-512" hashValue="09JsCfcZ6v1agtS50WmQNpRszafDD5XPDfifIyPZ0vUu25vYveZ7TCMpGKvILj212Ltijc5Modhc6SplZWMjnQ==" saltValue="pA8eU97MVLJFDn4D4dyahg==" spinCount="100000" sheet="1" objects="1" scenarios="1"/>
  <mergeCells count="31">
    <mergeCell ref="M18:S18"/>
    <mergeCell ref="B2:F2"/>
    <mergeCell ref="F3:I3"/>
    <mergeCell ref="B6:B9"/>
    <mergeCell ref="C6:C9"/>
    <mergeCell ref="B11:B12"/>
    <mergeCell ref="C11:C12"/>
    <mergeCell ref="B3:D3"/>
    <mergeCell ref="M11:S11"/>
    <mergeCell ref="M13:S13"/>
    <mergeCell ref="B14:B17"/>
    <mergeCell ref="M14:S14"/>
    <mergeCell ref="C14:C18"/>
    <mergeCell ref="B19:B21"/>
    <mergeCell ref="C19:C21"/>
    <mergeCell ref="M19:S19"/>
    <mergeCell ref="M22:S22"/>
    <mergeCell ref="B23:B24"/>
    <mergeCell ref="M23:S23"/>
    <mergeCell ref="C23:C25"/>
    <mergeCell ref="M25:S25"/>
    <mergeCell ref="B26:B28"/>
    <mergeCell ref="C26:C28"/>
    <mergeCell ref="M26:S26"/>
    <mergeCell ref="M29:S29"/>
    <mergeCell ref="B32:B34"/>
    <mergeCell ref="B36:B38"/>
    <mergeCell ref="C36:C38"/>
    <mergeCell ref="B40:B43"/>
    <mergeCell ref="C40:C43"/>
    <mergeCell ref="C32:C35"/>
  </mergeCells>
  <printOptions horizontalCentered="1"/>
  <pageMargins left="0.39370078740157483" right="0.39370078740157483" top="1.1811023622047245" bottom="0.59055118110236227" header="0.39370078740157483" footer="0.31496062992125984"/>
  <pageSetup paperSize="9" scale="56" fitToHeight="0" orientation="landscape" r:id="rId1"/>
  <headerFooter>
    <oddHeader>&amp;L&amp;"Verdana,Standard"&amp;9&amp;G&amp;C&amp;"Verdana,Fett"&amp;12
IPMA Level A, B et C
Demande de recertification
Description des indicateurs de complexité du management de portefeuille&amp;R&amp;G</oddHeader>
    <oddFooter>&amp;L&amp;"Verdana,Standard"&amp;9© VZPM&amp;C&amp;"Verdana,Standard"&amp;9&amp;F&amp;R&amp;"Verdana,Standard"&amp;9&amp;A Page &amp;P/&amp;N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
  <dimension ref="A1:E22"/>
  <sheetViews>
    <sheetView showGridLines="0" zoomScaleNormal="100" workbookViewId="0"/>
  </sheetViews>
  <sheetFormatPr baseColWidth="10" defaultColWidth="11.42578125" defaultRowHeight="18" customHeight="1" x14ac:dyDescent="0.25"/>
  <cols>
    <col min="1" max="1" width="25.7109375" style="2" customWidth="1"/>
    <col min="2" max="2" width="12.7109375" style="2" customWidth="1"/>
    <col min="3" max="3" width="22.5703125" style="2" bestFit="1" customWidth="1"/>
    <col min="4" max="5" width="26.7109375" style="2" customWidth="1"/>
    <col min="6" max="16384" width="11.42578125" style="2"/>
  </cols>
  <sheetData>
    <row r="1" spans="1:5" ht="9.9499999999999993" customHeight="1" x14ac:dyDescent="0.25"/>
    <row r="2" spans="1:5" ht="18" customHeight="1" x14ac:dyDescent="0.25">
      <c r="A2" s="220" t="s">
        <v>397</v>
      </c>
      <c r="B2" s="404" t="s">
        <v>0</v>
      </c>
      <c r="C2" s="404"/>
      <c r="D2" s="404"/>
      <c r="E2" s="404"/>
    </row>
    <row r="3" spans="1:5" ht="18" customHeight="1" x14ac:dyDescent="0.25">
      <c r="A3" s="220" t="s">
        <v>398</v>
      </c>
      <c r="B3" s="401" t="s">
        <v>413</v>
      </c>
      <c r="C3" s="404"/>
      <c r="D3" s="404"/>
      <c r="E3" s="404"/>
    </row>
    <row r="4" spans="1:5" ht="18" customHeight="1" x14ac:dyDescent="0.25">
      <c r="A4" s="220" t="s">
        <v>399</v>
      </c>
      <c r="B4" s="405" t="s">
        <v>1356</v>
      </c>
      <c r="C4" s="406"/>
      <c r="D4" s="406"/>
      <c r="E4" s="406"/>
    </row>
    <row r="5" spans="1:5" ht="18" customHeight="1" x14ac:dyDescent="0.25">
      <c r="A5" s="220" t="s">
        <v>1</v>
      </c>
      <c r="B5" s="407">
        <v>8.1999999999999993</v>
      </c>
      <c r="C5" s="407"/>
      <c r="D5" s="407"/>
      <c r="E5" s="407"/>
    </row>
    <row r="6" spans="1:5" ht="18" customHeight="1" x14ac:dyDescent="0.25">
      <c r="A6" s="220" t="s">
        <v>400</v>
      </c>
      <c r="B6" s="408" t="s">
        <v>1381</v>
      </c>
      <c r="C6" s="404"/>
      <c r="D6" s="404"/>
      <c r="E6" s="404"/>
    </row>
    <row r="7" spans="1:5" ht="18" customHeight="1" x14ac:dyDescent="0.25">
      <c r="A7" s="220" t="s">
        <v>401</v>
      </c>
      <c r="B7" s="409" t="str">
        <f ca="1">MID(CELL("DATEINAME"),FIND("[",CELL("DATEINAME"))+1,FIND("]",CELL("DATEINAME"))-FIND("[",CELL("DATEINAME"))-6)</f>
        <v>VZPM_PMLA-C_Rezertifizierungsantrag_V8.2_FR</v>
      </c>
      <c r="C7" s="409"/>
      <c r="D7" s="409"/>
      <c r="E7" s="409"/>
    </row>
    <row r="9" spans="1:5" ht="18" customHeight="1" x14ac:dyDescent="0.25">
      <c r="A9" s="3" t="s">
        <v>402</v>
      </c>
    </row>
    <row r="10" spans="1:5" ht="9.9499999999999993" customHeight="1" x14ac:dyDescent="0.25"/>
    <row r="11" spans="1:5" ht="18" customHeight="1" x14ac:dyDescent="0.25">
      <c r="A11" s="220" t="s">
        <v>403</v>
      </c>
      <c r="B11" s="221" t="s">
        <v>404</v>
      </c>
      <c r="C11" s="220" t="s">
        <v>405</v>
      </c>
      <c r="D11" s="220" t="s">
        <v>304</v>
      </c>
      <c r="E11" s="220" t="s">
        <v>323</v>
      </c>
    </row>
    <row r="12" spans="1:5" ht="18" customHeight="1" x14ac:dyDescent="0.25">
      <c r="A12" s="271" t="s">
        <v>406</v>
      </c>
      <c r="B12" s="272">
        <v>43433</v>
      </c>
      <c r="C12" s="271" t="s">
        <v>411</v>
      </c>
      <c r="D12" s="273" t="s">
        <v>3</v>
      </c>
      <c r="E12" s="273"/>
    </row>
    <row r="13" spans="1:5" ht="18" customHeight="1" x14ac:dyDescent="0.25">
      <c r="A13" s="271" t="s">
        <v>407</v>
      </c>
      <c r="B13" s="272">
        <v>43570</v>
      </c>
      <c r="C13" s="271" t="s">
        <v>412</v>
      </c>
      <c r="D13" s="273" t="s">
        <v>0</v>
      </c>
      <c r="E13" s="273"/>
    </row>
    <row r="15" spans="1:5" ht="18" customHeight="1" x14ac:dyDescent="0.25">
      <c r="A15" s="3" t="s">
        <v>408</v>
      </c>
      <c r="D15" s="4"/>
    </row>
    <row r="16" spans="1:5" ht="9.9499999999999993" customHeight="1" x14ac:dyDescent="0.25"/>
    <row r="17" spans="1:5" ht="18" customHeight="1" x14ac:dyDescent="0.25">
      <c r="A17" s="220" t="s">
        <v>404</v>
      </c>
      <c r="B17" s="221" t="s">
        <v>1</v>
      </c>
      <c r="C17" s="220" t="s">
        <v>409</v>
      </c>
      <c r="D17" s="403" t="s">
        <v>410</v>
      </c>
      <c r="E17" s="403"/>
    </row>
    <row r="18" spans="1:5" ht="18" customHeight="1" x14ac:dyDescent="0.25">
      <c r="A18" s="268">
        <v>43595</v>
      </c>
      <c r="B18" s="269">
        <v>8.1999999999999993</v>
      </c>
      <c r="C18" s="274" t="s">
        <v>1382</v>
      </c>
      <c r="D18" s="402" t="s">
        <v>1383</v>
      </c>
      <c r="E18" s="401"/>
    </row>
    <row r="19" spans="1:5" ht="18" customHeight="1" x14ac:dyDescent="0.25">
      <c r="A19" s="268">
        <v>43570</v>
      </c>
      <c r="B19" s="269">
        <v>8.1</v>
      </c>
      <c r="C19" s="270" t="s">
        <v>0</v>
      </c>
      <c r="D19" s="402" t="s">
        <v>1355</v>
      </c>
      <c r="E19" s="401"/>
    </row>
    <row r="20" spans="1:5" ht="18" customHeight="1" x14ac:dyDescent="0.25">
      <c r="A20" s="268">
        <v>43464</v>
      </c>
      <c r="B20" s="269">
        <v>8</v>
      </c>
      <c r="C20" s="270" t="s">
        <v>0</v>
      </c>
      <c r="D20" s="400" t="s">
        <v>462</v>
      </c>
      <c r="E20" s="401"/>
    </row>
    <row r="21" spans="1:5" ht="18" customHeight="1" x14ac:dyDescent="0.25">
      <c r="A21" s="111"/>
      <c r="B21" s="112"/>
      <c r="D21" s="217"/>
    </row>
    <row r="22" spans="1:5" ht="18" customHeight="1" x14ac:dyDescent="0.25">
      <c r="A22" s="111"/>
      <c r="B22" s="112"/>
      <c r="D22" s="113"/>
    </row>
  </sheetData>
  <sheetProtection algorithmName="SHA-512" hashValue="S6kWRTTSWZXX3n/T33RnCuqvXECUVCcinHPs4kuTz65nCt4n45Ungpr6MAQ7CtWGDFIS+wbROGg5rrzszIKFaQ==" saltValue="geKiFsr2VKJs3T0Xa0q3nw==" spinCount="100000" sheet="1" objects="1" scenarios="1"/>
  <mergeCells count="10">
    <mergeCell ref="D20:E20"/>
    <mergeCell ref="D19:E19"/>
    <mergeCell ref="D17:E17"/>
    <mergeCell ref="B2:E2"/>
    <mergeCell ref="B3:E3"/>
    <mergeCell ref="B4:E4"/>
    <mergeCell ref="B5:E5"/>
    <mergeCell ref="B6:E6"/>
    <mergeCell ref="B7:E7"/>
    <mergeCell ref="D18:E18"/>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A, B et C
Demande de recertification
Méthodologie de gestion&amp;R&amp;G</oddHeader>
    <oddFooter>&amp;L&amp;"Verdana,Standard"&amp;9© VZPM&amp;C&amp;"Verdana,Standard"&amp;9&amp;F&amp;R&amp;"Verdana,Standard"&amp;9&amp;A Page &amp;P/&amp;N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U74"/>
  <sheetViews>
    <sheetView showGridLines="0" zoomScaleNormal="100" workbookViewId="0">
      <pane xSplit="10" ySplit="10" topLeftCell="K11" activePane="bottomRight" state="frozen"/>
      <selection pane="topRight" activeCell="G1" sqref="G1"/>
      <selection pane="bottomLeft" activeCell="A11" sqref="A11"/>
      <selection pane="bottomRight"/>
    </sheetView>
  </sheetViews>
  <sheetFormatPr baseColWidth="10" defaultColWidth="11.42578125" defaultRowHeight="18" customHeight="1" x14ac:dyDescent="0.25"/>
  <cols>
    <col min="1" max="1" width="1.7109375" style="99" customWidth="1"/>
    <col min="2" max="2" width="11.42578125" style="99"/>
    <col min="3" max="3" width="1.7109375" style="99" customWidth="1"/>
    <col min="4" max="6" width="8.7109375" style="99" customWidth="1"/>
    <col min="7" max="7" width="1.7109375" style="99" customWidth="1"/>
    <col min="8" max="10" width="8.7109375" style="99" customWidth="1"/>
    <col min="11" max="11" width="1.7109375" style="99" customWidth="1"/>
    <col min="12" max="42" width="8.7109375" style="99" customWidth="1"/>
    <col min="43" max="43" width="1.7109375" style="99" customWidth="1"/>
    <col min="44" max="46" width="8.7109375" style="99" customWidth="1"/>
    <col min="47" max="47" width="1.7109375" style="99" customWidth="1"/>
    <col min="48" max="57" width="8.7109375" style="99" customWidth="1"/>
    <col min="58" max="58" width="1.7109375" style="99" customWidth="1"/>
    <col min="59" max="61" width="8.7109375" style="99" customWidth="1"/>
    <col min="62" max="62" width="1.7109375" style="99" customWidth="1"/>
    <col min="63" max="72" width="8.7109375" style="99" customWidth="1"/>
    <col min="73" max="73" width="1.7109375" style="99" customWidth="1"/>
    <col min="74" max="16384" width="11.42578125" style="99"/>
  </cols>
  <sheetData>
    <row r="1" spans="1:73" ht="9.9499999999999993" customHeight="1" x14ac:dyDescent="0.25">
      <c r="A1" s="100"/>
      <c r="B1" s="101"/>
      <c r="C1" s="101"/>
      <c r="D1" s="101"/>
      <c r="E1" s="101"/>
      <c r="F1" s="101"/>
      <c r="G1" s="101"/>
      <c r="H1" s="101"/>
      <c r="I1" s="101"/>
      <c r="J1" s="101"/>
      <c r="K1" s="101"/>
      <c r="L1" s="101"/>
      <c r="M1" s="102"/>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3"/>
    </row>
    <row r="2" spans="1:73" ht="20.100000000000001" customHeight="1" x14ac:dyDescent="0.25">
      <c r="A2" s="104"/>
      <c r="B2" s="144"/>
      <c r="C2" s="144"/>
      <c r="D2" s="413" t="s">
        <v>71</v>
      </c>
      <c r="E2" s="413"/>
      <c r="F2" s="413"/>
      <c r="G2" s="144"/>
      <c r="H2" s="413" t="s">
        <v>54</v>
      </c>
      <c r="I2" s="413"/>
      <c r="J2" s="413"/>
      <c r="K2" s="413"/>
      <c r="L2" s="413"/>
      <c r="M2" s="414" t="s">
        <v>10</v>
      </c>
      <c r="N2" s="414"/>
      <c r="O2" s="414"/>
      <c r="P2" s="414" t="s">
        <v>12</v>
      </c>
      <c r="Q2" s="414"/>
      <c r="R2" s="414"/>
      <c r="S2" s="414" t="s">
        <v>13</v>
      </c>
      <c r="T2" s="414"/>
      <c r="U2" s="414"/>
      <c r="V2" s="414" t="s">
        <v>15</v>
      </c>
      <c r="W2" s="414"/>
      <c r="X2" s="414"/>
      <c r="Y2" s="414" t="s">
        <v>16</v>
      </c>
      <c r="Z2" s="414"/>
      <c r="AA2" s="414"/>
      <c r="AB2" s="414" t="s">
        <v>17</v>
      </c>
      <c r="AC2" s="414"/>
      <c r="AD2" s="414"/>
      <c r="AE2" s="414" t="s">
        <v>18</v>
      </c>
      <c r="AF2" s="414"/>
      <c r="AG2" s="414"/>
      <c r="AH2" s="414" t="s">
        <v>19</v>
      </c>
      <c r="AI2" s="414"/>
      <c r="AJ2" s="414"/>
      <c r="AK2" s="414" t="s">
        <v>20</v>
      </c>
      <c r="AL2" s="414"/>
      <c r="AM2" s="414"/>
      <c r="AN2" s="414" t="s">
        <v>21</v>
      </c>
      <c r="AO2" s="414"/>
      <c r="AP2" s="414"/>
      <c r="AQ2" s="105"/>
      <c r="AR2" s="413" t="s">
        <v>57</v>
      </c>
      <c r="AS2" s="413"/>
      <c r="AT2" s="413"/>
      <c r="AU2" s="413"/>
      <c r="AV2" s="413"/>
      <c r="AW2" s="414" t="s">
        <v>14</v>
      </c>
      <c r="AX2" s="414"/>
      <c r="AY2" s="414"/>
      <c r="AZ2" s="414" t="s">
        <v>23</v>
      </c>
      <c r="BA2" s="414"/>
      <c r="BB2" s="414"/>
      <c r="BC2" s="414" t="s">
        <v>22</v>
      </c>
      <c r="BD2" s="414"/>
      <c r="BE2" s="414"/>
      <c r="BF2" s="105"/>
      <c r="BG2" s="413" t="s">
        <v>58</v>
      </c>
      <c r="BH2" s="413"/>
      <c r="BI2" s="413"/>
      <c r="BJ2" s="413"/>
      <c r="BK2" s="413"/>
      <c r="BL2" s="414" t="s">
        <v>24</v>
      </c>
      <c r="BM2" s="414"/>
      <c r="BN2" s="414"/>
      <c r="BO2" s="414" t="s">
        <v>25</v>
      </c>
      <c r="BP2" s="414"/>
      <c r="BQ2" s="414"/>
      <c r="BR2" s="414" t="s">
        <v>26</v>
      </c>
      <c r="BS2" s="414"/>
      <c r="BT2" s="414"/>
      <c r="BU2" s="106"/>
    </row>
    <row r="3" spans="1:73" ht="20.100000000000001" customHeight="1" x14ac:dyDescent="0.25">
      <c r="A3" s="104"/>
      <c r="B3" s="144"/>
      <c r="C3" s="144"/>
      <c r="D3" s="413"/>
      <c r="E3" s="413"/>
      <c r="F3" s="413"/>
      <c r="G3" s="144"/>
      <c r="H3" s="418"/>
      <c r="I3" s="419"/>
      <c r="J3" s="419"/>
      <c r="K3" s="419"/>
      <c r="L3" s="420"/>
      <c r="M3" s="163" t="s">
        <v>38</v>
      </c>
      <c r="N3" s="163" t="s">
        <v>39</v>
      </c>
      <c r="O3" s="163" t="s">
        <v>40</v>
      </c>
      <c r="P3" s="163" t="s">
        <v>38</v>
      </c>
      <c r="Q3" s="163" t="s">
        <v>39</v>
      </c>
      <c r="R3" s="163" t="s">
        <v>40</v>
      </c>
      <c r="S3" s="163" t="s">
        <v>38</v>
      </c>
      <c r="T3" s="163" t="s">
        <v>39</v>
      </c>
      <c r="U3" s="163" t="s">
        <v>40</v>
      </c>
      <c r="V3" s="163" t="s">
        <v>38</v>
      </c>
      <c r="W3" s="163" t="s">
        <v>39</v>
      </c>
      <c r="X3" s="163" t="s">
        <v>40</v>
      </c>
      <c r="Y3" s="163" t="s">
        <v>38</v>
      </c>
      <c r="Z3" s="163" t="s">
        <v>39</v>
      </c>
      <c r="AA3" s="163" t="s">
        <v>40</v>
      </c>
      <c r="AB3" s="163" t="s">
        <v>38</v>
      </c>
      <c r="AC3" s="163" t="s">
        <v>39</v>
      </c>
      <c r="AD3" s="163" t="s">
        <v>40</v>
      </c>
      <c r="AE3" s="163" t="s">
        <v>38</v>
      </c>
      <c r="AF3" s="163" t="s">
        <v>39</v>
      </c>
      <c r="AG3" s="163" t="s">
        <v>40</v>
      </c>
      <c r="AH3" s="163" t="s">
        <v>38</v>
      </c>
      <c r="AI3" s="163" t="s">
        <v>39</v>
      </c>
      <c r="AJ3" s="163" t="s">
        <v>40</v>
      </c>
      <c r="AK3" s="163" t="s">
        <v>38</v>
      </c>
      <c r="AL3" s="163" t="s">
        <v>39</v>
      </c>
      <c r="AM3" s="163" t="s">
        <v>40</v>
      </c>
      <c r="AN3" s="163" t="s">
        <v>38</v>
      </c>
      <c r="AO3" s="163" t="s">
        <v>39</v>
      </c>
      <c r="AP3" s="163" t="s">
        <v>40</v>
      </c>
      <c r="AQ3" s="105"/>
      <c r="AR3" s="418"/>
      <c r="AS3" s="419"/>
      <c r="AT3" s="419"/>
      <c r="AU3" s="419"/>
      <c r="AV3" s="420"/>
      <c r="AW3" s="163" t="s">
        <v>38</v>
      </c>
      <c r="AX3" s="163" t="s">
        <v>39</v>
      </c>
      <c r="AY3" s="163" t="s">
        <v>40</v>
      </c>
      <c r="AZ3" s="163" t="s">
        <v>38</v>
      </c>
      <c r="BA3" s="163" t="s">
        <v>39</v>
      </c>
      <c r="BB3" s="163" t="s">
        <v>40</v>
      </c>
      <c r="BC3" s="163" t="s">
        <v>38</v>
      </c>
      <c r="BD3" s="163" t="s">
        <v>39</v>
      </c>
      <c r="BE3" s="163" t="s">
        <v>40</v>
      </c>
      <c r="BF3" s="105"/>
      <c r="BG3" s="418"/>
      <c r="BH3" s="419"/>
      <c r="BI3" s="419"/>
      <c r="BJ3" s="419"/>
      <c r="BK3" s="420"/>
      <c r="BL3" s="163" t="s">
        <v>38</v>
      </c>
      <c r="BM3" s="163" t="s">
        <v>39</v>
      </c>
      <c r="BN3" s="163" t="s">
        <v>40</v>
      </c>
      <c r="BO3" s="163" t="s">
        <v>38</v>
      </c>
      <c r="BP3" s="163" t="s">
        <v>39</v>
      </c>
      <c r="BQ3" s="163" t="s">
        <v>40</v>
      </c>
      <c r="BR3" s="163" t="s">
        <v>38</v>
      </c>
      <c r="BS3" s="163" t="s">
        <v>39</v>
      </c>
      <c r="BT3" s="163" t="s">
        <v>40</v>
      </c>
      <c r="BU3" s="106"/>
    </row>
    <row r="4" spans="1:73" ht="20.100000000000001" customHeight="1" x14ac:dyDescent="0.25">
      <c r="A4" s="104"/>
      <c r="B4" s="162"/>
      <c r="C4" s="162"/>
      <c r="D4" s="413"/>
      <c r="E4" s="413"/>
      <c r="F4" s="413"/>
      <c r="G4" s="162"/>
      <c r="H4" s="410" t="s">
        <v>48</v>
      </c>
      <c r="I4" s="411"/>
      <c r="J4" s="411"/>
      <c r="K4" s="411"/>
      <c r="L4" s="412"/>
      <c r="M4" s="122" t="str">
        <f>IF(MP!$D25&lt;&gt;"",MP!$D25,"")</f>
        <v/>
      </c>
      <c r="N4" s="122" t="str">
        <f>IF(MP!$D26&lt;&gt;"",MP!$D26,"")</f>
        <v/>
      </c>
      <c r="O4" s="122" t="str">
        <f>IF(MP!$D27&lt;&gt;"",MP!$D27,"")</f>
        <v/>
      </c>
      <c r="P4" s="122" t="str">
        <f>IF(MP!$D66&lt;&gt;"",MP!$D66,"")</f>
        <v/>
      </c>
      <c r="Q4" s="122" t="str">
        <f>IF(MP!$D67&lt;&gt;"",MP!$D67,"")</f>
        <v/>
      </c>
      <c r="R4" s="122" t="str">
        <f>IF(MP!$D68&lt;&gt;"",MP!$D68,"")</f>
        <v/>
      </c>
      <c r="S4" s="122" t="str">
        <f>IF(MP!$D107&lt;&gt;"",MP!$D107,"")</f>
        <v/>
      </c>
      <c r="T4" s="122" t="str">
        <f>IF(MP!$D108&lt;&gt;"",MP!$D108,"")</f>
        <v/>
      </c>
      <c r="U4" s="122" t="str">
        <f>IF(MP!$D109&lt;&gt;"",MP!$D109,"")</f>
        <v/>
      </c>
      <c r="V4" s="122" t="str">
        <f>IF(MP!$D148&lt;&gt;"",MP!$D148,"")</f>
        <v/>
      </c>
      <c r="W4" s="122" t="str">
        <f>IF(MP!$D149&lt;&gt;"",MP!$D149,"")</f>
        <v/>
      </c>
      <c r="X4" s="122" t="str">
        <f>IF(MP!$D150&lt;&gt;"",MP!$D150,"")</f>
        <v/>
      </c>
      <c r="Y4" s="122" t="str">
        <f>IF(MP!$D189&lt;&gt;"",MP!$D189,"")</f>
        <v/>
      </c>
      <c r="Z4" s="122" t="str">
        <f>IF(MP!$D190&lt;&gt;"",MP!$D190,"")</f>
        <v/>
      </c>
      <c r="AA4" s="122" t="str">
        <f>IF(MP!$D191&lt;&gt;"",MP!$D191,"")</f>
        <v/>
      </c>
      <c r="AB4" s="122" t="str">
        <f>IF(MP!$D230&lt;&gt;"",MP!$D230,"")</f>
        <v/>
      </c>
      <c r="AC4" s="122" t="str">
        <f>IF(MP!$D231&lt;&gt;"",MP!$D231,"")</f>
        <v/>
      </c>
      <c r="AD4" s="122" t="str">
        <f>IF(MP!$D232&lt;&gt;"",MP!$D232,"")</f>
        <v/>
      </c>
      <c r="AE4" s="122" t="str">
        <f>IF(MP!$D271&lt;&gt;"",MP!$D271,"")</f>
        <v/>
      </c>
      <c r="AF4" s="122" t="str">
        <f>IF(MP!$D272&lt;&gt;"",MP!$D272,"")</f>
        <v/>
      </c>
      <c r="AG4" s="122" t="str">
        <f>IF(MP!$D273&lt;&gt;"",MP!$D273,"")</f>
        <v/>
      </c>
      <c r="AH4" s="122" t="str">
        <f>IF(MP!$D312&lt;&gt;"",MP!$D312,"")</f>
        <v/>
      </c>
      <c r="AI4" s="122" t="str">
        <f>IF(MP!$D313&lt;&gt;"",MP!$D313,"")</f>
        <v/>
      </c>
      <c r="AJ4" s="122" t="str">
        <f>IF(MP!$D314&lt;&gt;"",MP!$D314,"")</f>
        <v/>
      </c>
      <c r="AK4" s="122" t="str">
        <f>IF(MP!$D353&lt;&gt;"",MP!$D353,"")</f>
        <v/>
      </c>
      <c r="AL4" s="122" t="str">
        <f>IF(MP!$D354&lt;&gt;"",MP!$D354,"")</f>
        <v/>
      </c>
      <c r="AM4" s="122" t="str">
        <f>IF(MP!$D355&lt;&gt;"",MP!$D355,"")</f>
        <v/>
      </c>
      <c r="AN4" s="122" t="str">
        <f>IF(MP!$D394&lt;&gt;"",MP!$D394,"")</f>
        <v/>
      </c>
      <c r="AO4" s="122" t="str">
        <f>IF(MP!$D395&lt;&gt;"",MP!$D395,"")</f>
        <v/>
      </c>
      <c r="AP4" s="122" t="str">
        <f>IF(MP!$D396&lt;&gt;"",MP!$D396,"")</f>
        <v/>
      </c>
      <c r="AQ4" s="123"/>
      <c r="AR4" s="410" t="s">
        <v>48</v>
      </c>
      <c r="AS4" s="411"/>
      <c r="AT4" s="411"/>
      <c r="AU4" s="411"/>
      <c r="AV4" s="412"/>
      <c r="AW4" s="122" t="str">
        <f>IF(MPg!$G26&lt;&gt;"",MPg!$G26,"")</f>
        <v/>
      </c>
      <c r="AX4" s="122" t="str">
        <f>IF(MPg!$G27&lt;&gt;"",MPg!$G27,"")</f>
        <v/>
      </c>
      <c r="AY4" s="122" t="str">
        <f>IF(MPg!$G28&lt;&gt;"",MPg!$G28,"")</f>
        <v/>
      </c>
      <c r="AZ4" s="122" t="str">
        <f>IF(MPg!$G106&lt;&gt;"",MPg!$G106,"")</f>
        <v/>
      </c>
      <c r="BA4" s="122" t="str">
        <f>IF(MPg!$G107&lt;&gt;"",MPg!$G107,"")</f>
        <v/>
      </c>
      <c r="BB4" s="122" t="str">
        <f>IF(MPg!$G108&lt;&gt;"",MPg!$G108,"")</f>
        <v/>
      </c>
      <c r="BC4" s="122" t="str">
        <f>IF(MPg!$G186&lt;&gt;"",MPg!$G186,"")</f>
        <v/>
      </c>
      <c r="BD4" s="122" t="str">
        <f>IF(MPg!$G187&lt;&gt;"",MPg!$G187,"")</f>
        <v/>
      </c>
      <c r="BE4" s="122" t="str">
        <f>IF(MPg!$G188&lt;&gt;"",MPg!$G188,"")</f>
        <v/>
      </c>
      <c r="BF4" s="123"/>
      <c r="BG4" s="410" t="s">
        <v>48</v>
      </c>
      <c r="BH4" s="411"/>
      <c r="BI4" s="411"/>
      <c r="BJ4" s="411"/>
      <c r="BK4" s="412"/>
      <c r="BL4" s="122" t="str">
        <f>IF(MPf!$G26&lt;&gt;"",MPf!$G26,"")</f>
        <v/>
      </c>
      <c r="BM4" s="122" t="str">
        <f>IF(MPf!$G27&lt;&gt;"",MPf!$G27,"")</f>
        <v/>
      </c>
      <c r="BN4" s="122" t="str">
        <f>IF(MPf!$G28&lt;&gt;"",MPf!$G28,"")</f>
        <v/>
      </c>
      <c r="BO4" s="122" t="str">
        <f>IF(MPf!$G106&lt;&gt;"",MPf!$G106,"")</f>
        <v/>
      </c>
      <c r="BP4" s="122" t="str">
        <f>IF(MPf!$G107&lt;&gt;"",MPf!$G107,"")</f>
        <v/>
      </c>
      <c r="BQ4" s="122" t="str">
        <f>IF(MPf!$G108&lt;&gt;"",MPf!$G108,"")</f>
        <v/>
      </c>
      <c r="BR4" s="122" t="str">
        <f>IF(MPf!$G186&lt;&gt;"",MPf!$G186,"")</f>
        <v/>
      </c>
      <c r="BS4" s="122" t="str">
        <f>IF(MPf!$G187&lt;&gt;"",MPf!$G187,"")</f>
        <v/>
      </c>
      <c r="BT4" s="122" t="str">
        <f>IF(MPf!$G188&lt;&gt;"",MPf!$G188,"")</f>
        <v/>
      </c>
      <c r="BU4" s="106"/>
    </row>
    <row r="5" spans="1:73" ht="20.100000000000001" customHeight="1" x14ac:dyDescent="0.25">
      <c r="A5" s="104"/>
      <c r="B5" s="162"/>
      <c r="C5" s="162"/>
      <c r="D5" s="413"/>
      <c r="E5" s="413"/>
      <c r="F5" s="413"/>
      <c r="G5" s="162"/>
      <c r="H5" s="410" t="s">
        <v>49</v>
      </c>
      <c r="I5" s="411"/>
      <c r="J5" s="411"/>
      <c r="K5" s="411"/>
      <c r="L5" s="412"/>
      <c r="M5" s="122" t="str">
        <f>IF(MP!$F25&lt;&gt;"",MP!$F25,"")</f>
        <v/>
      </c>
      <c r="N5" s="122" t="str">
        <f>IF(MP!$F26&lt;&gt;"",MP!$F26,"")</f>
        <v/>
      </c>
      <c r="O5" s="122" t="str">
        <f>IF(MP!$F27&lt;&gt;"",MP!$F27,"")</f>
        <v/>
      </c>
      <c r="P5" s="122" t="str">
        <f>IF(MP!$F66&lt;&gt;"",MP!$F66,"")</f>
        <v/>
      </c>
      <c r="Q5" s="122" t="str">
        <f>IF(MP!$F67&lt;&gt;"",MP!$F67,"")</f>
        <v/>
      </c>
      <c r="R5" s="122" t="str">
        <f>IF(MP!$F68&lt;&gt;"",MP!$F68,"")</f>
        <v/>
      </c>
      <c r="S5" s="122" t="str">
        <f>IF(MP!$F107&lt;&gt;"",MP!$F107,"")</f>
        <v/>
      </c>
      <c r="T5" s="122" t="str">
        <f>IF(MP!$F108&lt;&gt;"",MP!$F108,"")</f>
        <v/>
      </c>
      <c r="U5" s="122" t="str">
        <f>IF(MP!$F109&lt;&gt;"",MP!$F109,"")</f>
        <v/>
      </c>
      <c r="V5" s="122" t="str">
        <f>IF(MP!$F148&lt;&gt;"",MP!$F148,"")</f>
        <v/>
      </c>
      <c r="W5" s="122" t="str">
        <f>IF(MP!$F149&lt;&gt;"",MP!$F149,"")</f>
        <v/>
      </c>
      <c r="X5" s="122" t="str">
        <f>IF(MP!$F150&lt;&gt;"",MP!$F150,"")</f>
        <v/>
      </c>
      <c r="Y5" s="122" t="str">
        <f>IF(MP!$F189&lt;&gt;"",MP!$F189,"")</f>
        <v/>
      </c>
      <c r="Z5" s="122" t="str">
        <f>IF(MP!$F190&lt;&gt;"",MP!$F190,"")</f>
        <v/>
      </c>
      <c r="AA5" s="122" t="str">
        <f>IF(MP!$F191&lt;&gt;"",MP!$F191,"")</f>
        <v/>
      </c>
      <c r="AB5" s="122" t="str">
        <f>IF(MP!$F230&lt;&gt;"",MP!$F230,"")</f>
        <v/>
      </c>
      <c r="AC5" s="122" t="str">
        <f>IF(MP!$F231&lt;&gt;"",MP!$F231,"")</f>
        <v/>
      </c>
      <c r="AD5" s="122" t="str">
        <f>IF(MP!$F232&lt;&gt;"",MP!$F232,"")</f>
        <v/>
      </c>
      <c r="AE5" s="122" t="str">
        <f>IF(MP!$F271&lt;&gt;"",MP!$F271,"")</f>
        <v/>
      </c>
      <c r="AF5" s="122" t="str">
        <f>IF(MP!$F272&lt;&gt;"",MP!$F272,"")</f>
        <v/>
      </c>
      <c r="AG5" s="122" t="str">
        <f>IF(MP!$F273&lt;&gt;"",MP!$F273,"")</f>
        <v/>
      </c>
      <c r="AH5" s="122" t="str">
        <f>IF(MP!$F312&lt;&gt;"",MP!$F312,"")</f>
        <v/>
      </c>
      <c r="AI5" s="122" t="str">
        <f>IF(MP!$F313&lt;&gt;"",MP!$F313,"")</f>
        <v/>
      </c>
      <c r="AJ5" s="122" t="str">
        <f>IF(MP!$F314&lt;&gt;"",MP!$F314,"")</f>
        <v/>
      </c>
      <c r="AK5" s="122" t="str">
        <f>IF(MP!$F353&lt;&gt;"",MP!$F353,"")</f>
        <v/>
      </c>
      <c r="AL5" s="122" t="str">
        <f>IF(MP!$F354&lt;&gt;"",MP!$F354,"")</f>
        <v/>
      </c>
      <c r="AM5" s="122" t="str">
        <f>IF(MP!$F355&lt;&gt;"",MP!$F355,"")</f>
        <v/>
      </c>
      <c r="AN5" s="122" t="str">
        <f>IF(MP!$F394&lt;&gt;"",MP!$F394,"")</f>
        <v/>
      </c>
      <c r="AO5" s="122" t="str">
        <f>IF(MP!$F395&lt;&gt;"",MP!$F395,"")</f>
        <v/>
      </c>
      <c r="AP5" s="122" t="str">
        <f>IF(MP!$F396&lt;&gt;"",MP!$F396,"")</f>
        <v/>
      </c>
      <c r="AQ5" s="123"/>
      <c r="AR5" s="410" t="s">
        <v>49</v>
      </c>
      <c r="AS5" s="411"/>
      <c r="AT5" s="411"/>
      <c r="AU5" s="411"/>
      <c r="AV5" s="412"/>
      <c r="AW5" s="122" t="str">
        <f>IF(MPg!$I26&lt;&gt;"",MPg!$I26,"")</f>
        <v/>
      </c>
      <c r="AX5" s="122" t="str">
        <f>IF(MPg!$I27&lt;&gt;"",MPg!$I27,"")</f>
        <v/>
      </c>
      <c r="AY5" s="122" t="str">
        <f>IF(MPg!$I28&lt;&gt;"",MPg!$I28,"")</f>
        <v/>
      </c>
      <c r="AZ5" s="122" t="str">
        <f>IF(MPg!$I106&lt;&gt;"",MPg!$I106,"")</f>
        <v/>
      </c>
      <c r="BA5" s="122" t="str">
        <f>IF(MPg!$I107&lt;&gt;"",MPg!$I107,"")</f>
        <v/>
      </c>
      <c r="BB5" s="122" t="str">
        <f>IF(MPg!$I108&lt;&gt;"",MPg!$I108,"")</f>
        <v/>
      </c>
      <c r="BC5" s="122" t="str">
        <f>IF(MPg!$I186&lt;&gt;"",MPg!$I186,"")</f>
        <v/>
      </c>
      <c r="BD5" s="122" t="str">
        <f>IF(MPg!$I187&lt;&gt;"",MPg!$I187,"")</f>
        <v/>
      </c>
      <c r="BE5" s="122" t="str">
        <f>IF(MPg!$I188&lt;&gt;"",MPg!$I188,"")</f>
        <v/>
      </c>
      <c r="BF5" s="123"/>
      <c r="BG5" s="410" t="s">
        <v>49</v>
      </c>
      <c r="BH5" s="411"/>
      <c r="BI5" s="411"/>
      <c r="BJ5" s="411"/>
      <c r="BK5" s="412"/>
      <c r="BL5" s="122" t="str">
        <f>IF(MPf!$I26&lt;&gt;"",MPf!$I26,"")</f>
        <v/>
      </c>
      <c r="BM5" s="122" t="str">
        <f>IF(MPf!$I27&lt;&gt;"",MPf!$I27,"")</f>
        <v/>
      </c>
      <c r="BN5" s="122" t="str">
        <f>IF(MPf!$I28&lt;&gt;"",MPf!$I28,"")</f>
        <v/>
      </c>
      <c r="BO5" s="122" t="str">
        <f>IF(MPf!$I106&lt;&gt;"",MPf!$I106,"")</f>
        <v/>
      </c>
      <c r="BP5" s="122" t="str">
        <f>IF(MPf!$I107&lt;&gt;"",MPf!$I107,"")</f>
        <v/>
      </c>
      <c r="BQ5" s="122" t="str">
        <f>IF(MPf!$I108&lt;&gt;"",MPf!$I108,"")</f>
        <v/>
      </c>
      <c r="BR5" s="122" t="str">
        <f>IF(MPf!$I186&lt;&gt;"",MPf!$I186,"")</f>
        <v/>
      </c>
      <c r="BS5" s="122" t="str">
        <f>IF(MPf!$I187&lt;&gt;"",MPf!$I187,"")</f>
        <v/>
      </c>
      <c r="BT5" s="122" t="str">
        <f>IF(MPf!$I188&lt;&gt;"",MPf!$I188,"")</f>
        <v/>
      </c>
      <c r="BU5" s="106"/>
    </row>
    <row r="6" spans="1:73" ht="20.100000000000001" customHeight="1" x14ac:dyDescent="0.25">
      <c r="A6" s="104"/>
      <c r="B6" s="162"/>
      <c r="C6" s="162"/>
      <c r="D6" s="413"/>
      <c r="E6" s="413"/>
      <c r="F6" s="413"/>
      <c r="G6" s="162"/>
      <c r="H6" s="410" t="s">
        <v>55</v>
      </c>
      <c r="I6" s="411"/>
      <c r="J6" s="411"/>
      <c r="K6" s="411"/>
      <c r="L6" s="412"/>
      <c r="M6" s="117">
        <f>IF(MP!$AM25=1,MP!$J25,0)</f>
        <v>0</v>
      </c>
      <c r="N6" s="117">
        <f>IF(MP!$AM26=1,MP!$J26,0)</f>
        <v>0</v>
      </c>
      <c r="O6" s="117">
        <f>IF(MP!$AM27=1,MP!$J27,0)</f>
        <v>0</v>
      </c>
      <c r="P6" s="117">
        <f>IF(MP!$AM66=1,MP!$J66,0)</f>
        <v>0</v>
      </c>
      <c r="Q6" s="117">
        <f>IF(MP!$AM67=1,MP!$J67,0)</f>
        <v>0</v>
      </c>
      <c r="R6" s="117">
        <f>IF(MP!$AM68=1,MP!$J68,0)</f>
        <v>0</v>
      </c>
      <c r="S6" s="117">
        <f>IF(MP!$AM107=1,MP!$J107,0)</f>
        <v>0</v>
      </c>
      <c r="T6" s="117">
        <f>IF(MP!$AM108=1,MP!$J108,0)</f>
        <v>0</v>
      </c>
      <c r="U6" s="117">
        <f>IF(MP!$AM109=1,MP!$J109,0)</f>
        <v>0</v>
      </c>
      <c r="V6" s="117">
        <f>IF(MP!$AM148=1,MP!$J148,0)</f>
        <v>0</v>
      </c>
      <c r="W6" s="117">
        <f>IF(MP!$AM149=1,MP!$J149,0)</f>
        <v>0</v>
      </c>
      <c r="X6" s="117">
        <f>IF(MP!$AM150=1,MP!$J150,0)</f>
        <v>0</v>
      </c>
      <c r="Y6" s="117">
        <f>IF(MP!$AM189=1,MP!$J189,0)</f>
        <v>0</v>
      </c>
      <c r="Z6" s="117">
        <f>IF(MP!$AM190=1,MP!$J190,0)</f>
        <v>0</v>
      </c>
      <c r="AA6" s="117">
        <f>IF(MP!$AM191=1,MP!$J191,0)</f>
        <v>0</v>
      </c>
      <c r="AB6" s="117">
        <f>IF(MP!$AM230=1,MP!$J230,0)</f>
        <v>0</v>
      </c>
      <c r="AC6" s="117">
        <f>IF(MP!$AM231=1,MP!$J231,0)</f>
        <v>0</v>
      </c>
      <c r="AD6" s="117">
        <f>IF(MP!$AM232=1,MP!$J232,0)</f>
        <v>0</v>
      </c>
      <c r="AE6" s="117">
        <f>IF(MP!$AM271=1,MP!$J271,0)</f>
        <v>0</v>
      </c>
      <c r="AF6" s="117">
        <f>IF(MP!$AM272=1,MP!$J272,0)</f>
        <v>0</v>
      </c>
      <c r="AG6" s="117">
        <f>IF(MP!$AM273=1,MP!$J273,0)</f>
        <v>0</v>
      </c>
      <c r="AH6" s="117">
        <f>IF(MP!$AM312=1,MP!$J312,0)</f>
        <v>0</v>
      </c>
      <c r="AI6" s="117">
        <f>IF(MP!$AM313=1,MP!$J313,0)</f>
        <v>0</v>
      </c>
      <c r="AJ6" s="117">
        <f>IF(MP!$AM314=1,MP!$J314,0)</f>
        <v>0</v>
      </c>
      <c r="AK6" s="117">
        <f>IF(MP!$AM353=1,MP!$J353,0)</f>
        <v>0</v>
      </c>
      <c r="AL6" s="117">
        <f>IF(MP!$AM354=1,MP!$J354,0)</f>
        <v>0</v>
      </c>
      <c r="AM6" s="117">
        <f>IF(MP!$AM355=1,MP!$J355,0)</f>
        <v>0</v>
      </c>
      <c r="AN6" s="117">
        <f>IF(MP!$AM394=1,MP!$J394,0)</f>
        <v>0</v>
      </c>
      <c r="AO6" s="117">
        <f>IF(MP!$AM395=1,MP!$J395,0)</f>
        <v>0</v>
      </c>
      <c r="AP6" s="117">
        <f>IF(MP!$AM396=1,MP!$J396,0)</f>
        <v>0</v>
      </c>
      <c r="AQ6" s="118"/>
      <c r="AR6" s="410" t="s">
        <v>55</v>
      </c>
      <c r="AS6" s="411"/>
      <c r="AT6" s="411"/>
      <c r="AU6" s="411"/>
      <c r="AV6" s="412"/>
      <c r="AW6" s="117">
        <f>IF(MPg!$AQ26=1,MPg!$L26,0)</f>
        <v>0</v>
      </c>
      <c r="AX6" s="117">
        <f>IF(MPg!$AQ27=1,MPg!$L27,0)</f>
        <v>0</v>
      </c>
      <c r="AY6" s="117">
        <f>IF(MPg!$AQ28=1,MPg!$L28,0)</f>
        <v>0</v>
      </c>
      <c r="AZ6" s="117">
        <f>IF(MPg!$AQ106=1,MPg!$L106,0)</f>
        <v>0</v>
      </c>
      <c r="BA6" s="117">
        <f>IF(MPg!$AQ107=1,MPg!$L107,0)</f>
        <v>0</v>
      </c>
      <c r="BB6" s="117">
        <f>IF(MPg!$AQ108=1,MPg!$L108,0)</f>
        <v>0</v>
      </c>
      <c r="BC6" s="117">
        <f>IF(MPg!$AQ186=1,MPg!$L186,0)</f>
        <v>0</v>
      </c>
      <c r="BD6" s="117">
        <f>IF(MPg!$AQ187=1,MPg!$L187,0)</f>
        <v>0</v>
      </c>
      <c r="BE6" s="117">
        <f>IF(MPg!$AQ188=1,MPg!$L188,0)</f>
        <v>0</v>
      </c>
      <c r="BF6" s="118"/>
      <c r="BG6" s="410" t="s">
        <v>55</v>
      </c>
      <c r="BH6" s="411"/>
      <c r="BI6" s="411"/>
      <c r="BJ6" s="411"/>
      <c r="BK6" s="412"/>
      <c r="BL6" s="117">
        <f>IF(MPf!$AQ26=1,MPf!$L26,0)</f>
        <v>0</v>
      </c>
      <c r="BM6" s="117">
        <f>IF(MPf!$AQ27=1,MPf!$L27,0)</f>
        <v>0</v>
      </c>
      <c r="BN6" s="117">
        <f>IF(MPf!$AQ28=1,MPf!$L28,0)</f>
        <v>0</v>
      </c>
      <c r="BO6" s="117">
        <f>IF(MPf!$AQ106=1,MPf!$L106,0)</f>
        <v>0</v>
      </c>
      <c r="BP6" s="117">
        <f>IF(MPf!$AQ107=1,MPf!$L107,0)</f>
        <v>0</v>
      </c>
      <c r="BQ6" s="117">
        <f>IF(MPf!$AQ108=1,MPf!$L108,0)</f>
        <v>0</v>
      </c>
      <c r="BR6" s="117">
        <f>IF(MPf!$AQ186=1,MPf!$L186,0)</f>
        <v>0</v>
      </c>
      <c r="BS6" s="117">
        <f>IF(MPf!$AQ187=1,MPf!$L187,0)</f>
        <v>0</v>
      </c>
      <c r="BT6" s="117">
        <f>IF(MPf!$AQ188=1,MPf!$L188,0)</f>
        <v>0</v>
      </c>
      <c r="BU6" s="106"/>
    </row>
    <row r="7" spans="1:73" ht="20.100000000000001" customHeight="1" x14ac:dyDescent="0.25">
      <c r="A7" s="104"/>
      <c r="B7" s="162"/>
      <c r="C7" s="162"/>
      <c r="D7" s="413"/>
      <c r="E7" s="413"/>
      <c r="F7" s="413"/>
      <c r="G7" s="162"/>
      <c r="H7" s="410" t="s">
        <v>37</v>
      </c>
      <c r="I7" s="411"/>
      <c r="J7" s="411"/>
      <c r="K7" s="411"/>
      <c r="L7" s="412"/>
      <c r="M7" s="117" t="b">
        <f>IF(Pers!$D$12="A",MP!$AH25,IF(Pers!$D$12="B",MP!$AG25,IF(Pers!$D$12="C",MP!$AF25)))</f>
        <v>0</v>
      </c>
      <c r="N7" s="117" t="b">
        <f>IF(Pers!$D$12="A",MP!$AH26,IF(Pers!$D$12="B",MP!$AG26,IF(Pers!$D$12="C",MP!$AF26)))</f>
        <v>0</v>
      </c>
      <c r="O7" s="117" t="b">
        <f>IF(Pers!$D$12="A",MP!$AH27,IF(Pers!$D$12="B",MP!$AG27,IF(Pers!$D$12="C",MP!$AF27)))</f>
        <v>0</v>
      </c>
      <c r="P7" s="117" t="b">
        <f>IF(Pers!$D$12="A",MP!$AH66,IF(Pers!$D$12="B",MP!$AG66,IF(Pers!$D$12="C",MP!$AF66)))</f>
        <v>0</v>
      </c>
      <c r="Q7" s="117" t="b">
        <f>IF(Pers!$D$12="A",MP!$AH67,IF(Pers!$D$12="B",MP!$AG67,IF(Pers!$D$12="C",MP!$AF67)))</f>
        <v>0</v>
      </c>
      <c r="R7" s="117" t="b">
        <f>IF(Pers!$D$12="A",MP!$AH68,IF(Pers!$D$12="B",MP!$AG68,IF(Pers!$D$12="C",MP!$AF68)))</f>
        <v>0</v>
      </c>
      <c r="S7" s="117" t="b">
        <f>IF(Pers!$D$12="A",MP!$AH107,IF(Pers!$D$12="B",MP!$AG107,IF(Pers!$D$12="C",MP!$AF107)))</f>
        <v>0</v>
      </c>
      <c r="T7" s="117" t="b">
        <f>IF(Pers!$D$12="A",MP!$AH108,IF(Pers!$D$12="B",MP!$AG108,IF(Pers!$D$12="C",MP!$AF108)))</f>
        <v>0</v>
      </c>
      <c r="U7" s="117" t="b">
        <f>IF(Pers!$D$12="A",MP!$AH109,IF(Pers!$D$12="B",MP!$AG109,IF(Pers!$D$12="C",MP!$AF109)))</f>
        <v>0</v>
      </c>
      <c r="V7" s="117" t="b">
        <f>IF(Pers!$D$12="A",MP!$AH148,IF(Pers!$D$12="B",MP!$AG148,IF(Pers!$D$12="C",MP!$AF148)))</f>
        <v>0</v>
      </c>
      <c r="W7" s="117" t="b">
        <f>IF(Pers!$D$12="A",MP!$AH149,IF(Pers!$D$12="B",MP!$AG149,IF(Pers!$D$12="C",MP!$AF149)))</f>
        <v>0</v>
      </c>
      <c r="X7" s="117" t="b">
        <f>IF(Pers!$D$12="A",MP!$AH150,IF(Pers!$D$12="B",MP!$AG150,IF(Pers!$D$12="C",MP!$AF150)))</f>
        <v>0</v>
      </c>
      <c r="Y7" s="117" t="b">
        <f>IF(Pers!$D$12="A",MP!$AH189,IF(Pers!$D$12="B",MP!$AG189,IF(Pers!$D$12="C",MP!$AF189)))</f>
        <v>0</v>
      </c>
      <c r="Z7" s="117" t="b">
        <f>IF(Pers!$D$12="A",MP!$AH190,IF(Pers!$D$12="B",MP!$AG190,IF(Pers!$D$12="C",MP!$AF190)))</f>
        <v>0</v>
      </c>
      <c r="AA7" s="117" t="b">
        <f>IF(Pers!$D$12="A",MP!$AH191,IF(Pers!$D$12="B",MP!$AG191,IF(Pers!$D$12="C",MP!$AF191)))</f>
        <v>0</v>
      </c>
      <c r="AB7" s="117" t="b">
        <f>IF(Pers!$D$12="A",MP!$AH230,IF(Pers!$D$12="B",MP!$AG230,IF(Pers!$D$12="C",MP!$AF230)))</f>
        <v>0</v>
      </c>
      <c r="AC7" s="117" t="b">
        <f>IF(Pers!$D$12="A",MP!$AH231,IF(Pers!$D$12="B",MP!$AG231,IF(Pers!$D$12="C",MP!$AF231)))</f>
        <v>0</v>
      </c>
      <c r="AD7" s="117" t="b">
        <f>IF(Pers!$D$12="A",MP!$AH232,IF(Pers!$D$12="B",MP!$AG232,IF(Pers!$D$12="C",MP!$AF232)))</f>
        <v>0</v>
      </c>
      <c r="AE7" s="117" t="b">
        <f>IF(Pers!$D$12="A",MP!$AH271,IF(Pers!$D$12="B",MP!$AG271,IF(Pers!$D$12="C",MP!$AF271)))</f>
        <v>0</v>
      </c>
      <c r="AF7" s="117" t="b">
        <f>IF(Pers!$D$12="A",MP!$AH272,IF(Pers!$D$12="B",MP!$AG272,IF(Pers!$D$12="C",MP!$AF272)))</f>
        <v>0</v>
      </c>
      <c r="AG7" s="117" t="b">
        <f>IF(Pers!$D$12="A",MP!$AH273,IF(Pers!$D$12="B",MP!$AG273,IF(Pers!$D$12="C",MP!$AF273)))</f>
        <v>0</v>
      </c>
      <c r="AH7" s="117" t="b">
        <f>IF(Pers!$D$12="A",MP!$AH312,IF(Pers!$D$12="B",MP!$AG312,IF(Pers!$D$12="C",MP!$AF312)))</f>
        <v>0</v>
      </c>
      <c r="AI7" s="117" t="b">
        <f>IF(Pers!$D$12="A",MP!$AH313,IF(Pers!$D$12="B",MP!$AG313,IF(Pers!$D$12="C",MP!$AF313)))</f>
        <v>0</v>
      </c>
      <c r="AJ7" s="117" t="b">
        <f>IF(Pers!$D$12="A",MP!$AH314,IF(Pers!$D$12="B",MP!$AG314,IF(Pers!$D$12="C",MP!$AF314)))</f>
        <v>0</v>
      </c>
      <c r="AK7" s="117" t="b">
        <f>IF(Pers!$D$12="A",MP!$AH353,IF(Pers!$D$12="B",MP!$AG353,IF(Pers!$D$12="C",MP!$AF353)))</f>
        <v>0</v>
      </c>
      <c r="AL7" s="117" t="b">
        <f>IF(Pers!$D$12="A",MP!$AH354,IF(Pers!$D$12="B",MP!$AG354,IF(Pers!$D$12="C",MP!$AF354)))</f>
        <v>0</v>
      </c>
      <c r="AM7" s="117" t="b">
        <f>IF(Pers!$D$12="A",MP!$AH355,IF(Pers!$D$12="B",MP!$AG355,IF(Pers!$D$12="C",MP!$AF355)))</f>
        <v>0</v>
      </c>
      <c r="AN7" s="117" t="b">
        <f>IF(Pers!$D$12="A",MP!$AH394,IF(Pers!$D$12="B",MP!$AG394,IF(Pers!$D$12="C",MP!$AF394)))</f>
        <v>0</v>
      </c>
      <c r="AO7" s="117" t="b">
        <f>IF(Pers!$D$12="A",MP!$AH395,IF(Pers!$D$12="B",MP!$AG395,IF(Pers!$D$12="C",MP!$AF395)))</f>
        <v>0</v>
      </c>
      <c r="AP7" s="117" t="b">
        <f>IF(Pers!$D$12="A",MP!$AH396,IF(Pers!$D$12="B",MP!$AG396,IF(Pers!$D$12="C",MP!$AF396)))</f>
        <v>0</v>
      </c>
      <c r="AQ7" s="118"/>
      <c r="AR7" s="410" t="s">
        <v>37</v>
      </c>
      <c r="AS7" s="411"/>
      <c r="AT7" s="411"/>
      <c r="AU7" s="411"/>
      <c r="AV7" s="412"/>
      <c r="AW7" s="117" t="b">
        <f>IF(Pers!$D$12="A",MPg!$AO26,IF(Pers!$D$12="B",MPg!$AN26))</f>
        <v>0</v>
      </c>
      <c r="AX7" s="117" t="b">
        <f>IF(Pers!$D$12="A",MPg!$AO27,IF(Pers!$D$12="B",MPg!$AN27))</f>
        <v>0</v>
      </c>
      <c r="AY7" s="117" t="b">
        <f>IF(Pers!$D$12="A",MPg!$AO28,IF(Pers!$D$12="B",MPg!$AN28))</f>
        <v>0</v>
      </c>
      <c r="AZ7" s="117" t="b">
        <f>IF(Pers!$D$12="A",MPg!$AO106,IF(Pers!$D$12="B",MPg!$AN106))</f>
        <v>0</v>
      </c>
      <c r="BA7" s="117" t="b">
        <f>IF(Pers!$D$12="A",MPg!$AO107,IF(Pers!$D$12="B",MPg!$AN107))</f>
        <v>0</v>
      </c>
      <c r="BB7" s="117" t="b">
        <f>IF(Pers!$D$12="A",MPg!$AO108,IF(Pers!$D$12="B",MPg!$AN108))</f>
        <v>0</v>
      </c>
      <c r="BC7" s="117" t="b">
        <f>IF(Pers!$D$12="A",MPg!$AO186,IF(Pers!$D$12="B",MPg!$AN186))</f>
        <v>0</v>
      </c>
      <c r="BD7" s="117" t="b">
        <f>IF(Pers!$D$12="A",MPg!$AO187,IF(Pers!$D$12="B",MPg!$AN187))</f>
        <v>0</v>
      </c>
      <c r="BE7" s="117" t="b">
        <f>IF(Pers!$D$12="A",MPg!$AO188,IF(Pers!$D$12="B",MPg!$AN188))</f>
        <v>0</v>
      </c>
      <c r="BF7" s="118"/>
      <c r="BG7" s="410" t="s">
        <v>37</v>
      </c>
      <c r="BH7" s="411"/>
      <c r="BI7" s="411"/>
      <c r="BJ7" s="411"/>
      <c r="BK7" s="412"/>
      <c r="BL7" s="117" t="b">
        <f>IF(Pers!$D$12="A",MPf!$AO26,IF(Pers!$D$12="B",MPf!$AN26))</f>
        <v>0</v>
      </c>
      <c r="BM7" s="117" t="b">
        <f>IF(Pers!$D$12="A",MPf!$AO27,IF(Pers!$D$12="B",MPf!$AN27))</f>
        <v>0</v>
      </c>
      <c r="BN7" s="117" t="b">
        <f>IF(Pers!$D$12="A",MPf!$AO28,IF(Pers!$D$12="B",MPf!$AN28))</f>
        <v>0</v>
      </c>
      <c r="BO7" s="117" t="b">
        <f>IF(Pers!$D$12="A",MPf!$AO106,IF(Pers!$D$12="B",MPf!$AN106))</f>
        <v>0</v>
      </c>
      <c r="BP7" s="117" t="b">
        <f>IF(Pers!$D$12="A",MPf!$AO107,IF(Pers!$D$12="B",MPf!$AN107))</f>
        <v>0</v>
      </c>
      <c r="BQ7" s="117" t="b">
        <f>IF(Pers!$D$12="A",MPf!$AO108,IF(Pers!$D$12="B",MPf!$AN108))</f>
        <v>0</v>
      </c>
      <c r="BR7" s="117" t="b">
        <f>IF(Pers!$D$12="A",MPf!$AO186,IF(Pers!$D$12="B",MPf!$AN186))</f>
        <v>0</v>
      </c>
      <c r="BS7" s="117" t="b">
        <f>IF(Pers!$D$12="A",MPf!$AO187,IF(Pers!$D$12="B",MPf!$AN187))</f>
        <v>0</v>
      </c>
      <c r="BT7" s="117" t="b">
        <f>IF(Pers!$D$12="A",MPf!$AO188,IF(Pers!$D$12="B",MPf!$AN188))</f>
        <v>0</v>
      </c>
      <c r="BU7" s="106"/>
    </row>
    <row r="8" spans="1:73" ht="20.100000000000001" customHeight="1" x14ac:dyDescent="0.25">
      <c r="A8" s="104"/>
      <c r="B8" s="162"/>
      <c r="C8" s="162"/>
      <c r="D8" s="413"/>
      <c r="E8" s="413"/>
      <c r="F8" s="413"/>
      <c r="G8" s="162"/>
      <c r="H8" s="415" t="s">
        <v>50</v>
      </c>
      <c r="I8" s="416"/>
      <c r="J8" s="416"/>
      <c r="K8" s="416"/>
      <c r="L8" s="417"/>
      <c r="M8" s="117">
        <f>IF(AND(MP!$J22="oui",M7=1),1,0)</f>
        <v>0</v>
      </c>
      <c r="N8" s="117">
        <f>IF(AND(MP!$J22="oui",N7=1),1,0)</f>
        <v>0</v>
      </c>
      <c r="O8" s="117">
        <f>IF(AND(MP!$J22="oui",O7=1),1,0)</f>
        <v>0</v>
      </c>
      <c r="P8" s="117">
        <f>IF(AND(MP!$J63="oui",P7=1),1,0)</f>
        <v>0</v>
      </c>
      <c r="Q8" s="117">
        <f>IF(AND(MP!$J63="oui",Q7=1),1,0)</f>
        <v>0</v>
      </c>
      <c r="R8" s="117">
        <f>IF(AND(MP!$J63="oui",R7=1),1,0)</f>
        <v>0</v>
      </c>
      <c r="S8" s="117">
        <f>IF(AND(MP!$J104="oui",S7=1),1,0)</f>
        <v>0</v>
      </c>
      <c r="T8" s="117">
        <f>IF(AND(MP!$J104="oui",T7=1),1,0)</f>
        <v>0</v>
      </c>
      <c r="U8" s="117">
        <f>IF(AND(MP!$J104="oui",U7=1),1,0)</f>
        <v>0</v>
      </c>
      <c r="V8" s="117">
        <f>IF(AND(MP!$J145="oui",V7=1),1,0)</f>
        <v>0</v>
      </c>
      <c r="W8" s="117">
        <f>IF(AND(MP!$J145="oui",W7=1),1,0)</f>
        <v>0</v>
      </c>
      <c r="X8" s="117">
        <f>IF(AND(MP!$J145="oui",X7=1),1,0)</f>
        <v>0</v>
      </c>
      <c r="Y8" s="117">
        <f>IF(AND(MP!$J186="oui",Y7=1),1,0)</f>
        <v>0</v>
      </c>
      <c r="Z8" s="117">
        <f>IF(AND(MP!$J186="oui",Z7=1),1,0)</f>
        <v>0</v>
      </c>
      <c r="AA8" s="117">
        <f>IF(AND(MP!$J186="oui",AA7=1),1,0)</f>
        <v>0</v>
      </c>
      <c r="AB8" s="117">
        <f>IF(AND(MP!$J227="oui",AB7=1),1,0)</f>
        <v>0</v>
      </c>
      <c r="AC8" s="117">
        <f>IF(AND(MP!$J227="oui",AC7=1),1,0)</f>
        <v>0</v>
      </c>
      <c r="AD8" s="117">
        <f>IF(AND(MP!$J227="oui",AD7=1),1,0)</f>
        <v>0</v>
      </c>
      <c r="AE8" s="117">
        <f>IF(AND(MP!$J268="oui",AE7=1),1,0)</f>
        <v>0</v>
      </c>
      <c r="AF8" s="117">
        <f>IF(AND(MP!$J268="oui",AF7=1),1,0)</f>
        <v>0</v>
      </c>
      <c r="AG8" s="117">
        <f>IF(AND(MP!$J268="oui",AG7=1),1,0)</f>
        <v>0</v>
      </c>
      <c r="AH8" s="117">
        <f>IF(AND(MP!$J309="oui",AH7=1),1,0)</f>
        <v>0</v>
      </c>
      <c r="AI8" s="117">
        <f>IF(AND(MP!$J309="oui",AI7=1),1,0)</f>
        <v>0</v>
      </c>
      <c r="AJ8" s="117">
        <f>IF(AND(MP!$J309="oui",AJ7=1),1,0)</f>
        <v>0</v>
      </c>
      <c r="AK8" s="117">
        <f>IF(AND(MP!$J350="oui",AK7=1),1,0)</f>
        <v>0</v>
      </c>
      <c r="AL8" s="117">
        <f>IF(AND(MP!$J350="oui",AL7=1),1,0)</f>
        <v>0</v>
      </c>
      <c r="AM8" s="117">
        <f>IF(AND(MP!$J350="oui",AM7=1),1,0)</f>
        <v>0</v>
      </c>
      <c r="AN8" s="117">
        <f>IF(AND(MP!$J391="oui",AN7=1),1,0)</f>
        <v>0</v>
      </c>
      <c r="AO8" s="117">
        <f>IF(AND(MP!$J391="oui",AO7=1),1,0)</f>
        <v>0</v>
      </c>
      <c r="AP8" s="117">
        <f>IF(AND(MP!$J391="oui",AP7=1),1,0)</f>
        <v>0</v>
      </c>
      <c r="AQ8" s="118"/>
      <c r="AR8" s="415" t="s">
        <v>50</v>
      </c>
      <c r="AS8" s="416"/>
      <c r="AT8" s="416"/>
      <c r="AU8" s="416"/>
      <c r="AV8" s="417"/>
      <c r="AW8" s="117">
        <f>IF(AND(MPg!$G$22="oui",MPg!$L$22&gt;=1,AW7=1),1,0)</f>
        <v>0</v>
      </c>
      <c r="AX8" s="117">
        <f>IF(AND(MPg!$G$22="oui",MPg!$L$22&gt;=1,AX7=1),1,0)</f>
        <v>0</v>
      </c>
      <c r="AY8" s="117">
        <f>IF(AND(MPg!$G$22="oui",MPg!$L$22&gt;=1,AY7=1),1,0)</f>
        <v>0</v>
      </c>
      <c r="AZ8" s="117">
        <f>IF(AND(MPg!$G$102="oui",MPg!$L$102&gt;=1,AZ7=1),1,0)</f>
        <v>0</v>
      </c>
      <c r="BA8" s="117">
        <f>IF(AND(MPg!$G$102="oui",MPg!$L$102&gt;=1,BA7=1),1,0)</f>
        <v>0</v>
      </c>
      <c r="BB8" s="117">
        <f>IF(AND(MPg!$G$102="oui",MPg!$L$102&gt;=1,BB7=1),1,0)</f>
        <v>0</v>
      </c>
      <c r="BC8" s="117">
        <f>IF(AND(MPg!$G$182="oui",MPg!$L$182&gt;=1,BC7=1),1,0)</f>
        <v>0</v>
      </c>
      <c r="BD8" s="117">
        <f>IF(AND(MPg!$G$182="oui",MPg!$L$182&gt;=1,BD7=1),1,0)</f>
        <v>0</v>
      </c>
      <c r="BE8" s="117">
        <f>IF(AND(MPg!$G$182="oui",MPg!$L$182&gt;=1,BE7=1),1,0)</f>
        <v>0</v>
      </c>
      <c r="BF8" s="118"/>
      <c r="BG8" s="415" t="s">
        <v>50</v>
      </c>
      <c r="BH8" s="416"/>
      <c r="BI8" s="416"/>
      <c r="BJ8" s="416"/>
      <c r="BK8" s="417"/>
      <c r="BL8" s="117">
        <f>IF(AND(MPf!$G$22="oui",MPf!$L$22&gt;=1,BL7=1),1,0)</f>
        <v>0</v>
      </c>
      <c r="BM8" s="117">
        <f>IF(AND(MPf!$G$22="oui",MPf!$L$22&gt;=1,BM7=1),1,0)</f>
        <v>0</v>
      </c>
      <c r="BN8" s="117">
        <f>IF(AND(MPf!$G$22="oui",MPf!$L$22&gt;=1,BN7=1),1,0)</f>
        <v>0</v>
      </c>
      <c r="BO8" s="117">
        <f>IF(AND(MPf!$G$102="oui",MPf!$L$102&gt;=1,BO7=1),1,0)</f>
        <v>0</v>
      </c>
      <c r="BP8" s="117">
        <f>IF(AND(MPf!$G$102="oui",MPf!$L$102&gt;=1,BP7=1),1,0)</f>
        <v>0</v>
      </c>
      <c r="BQ8" s="117">
        <f>IF(AND(MPf!$G$102="oui",MPf!$L$102&gt;=1,BQ7=1),1,0)</f>
        <v>0</v>
      </c>
      <c r="BR8" s="117">
        <f>IF(AND(MPf!$G$182="oui",MPf!$L$182&gt;=1,BR7=1),1,0)</f>
        <v>0</v>
      </c>
      <c r="BS8" s="117">
        <f>IF(AND(MPf!$G$182="oui",MPf!$L$182&gt;=1,BS7=1),1,0)</f>
        <v>0</v>
      </c>
      <c r="BT8" s="117">
        <f>IF(AND(MPf!$G$182="oui",MPf!$L$182&gt;=1,BT7=1),1,0)</f>
        <v>0</v>
      </c>
      <c r="BU8" s="106"/>
    </row>
    <row r="9" spans="1:73" ht="9.9499999999999993" customHeight="1" x14ac:dyDescent="0.25">
      <c r="A9" s="10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6"/>
    </row>
    <row r="10" spans="1:73" ht="24" customHeight="1" x14ac:dyDescent="0.25">
      <c r="A10" s="104"/>
      <c r="B10" s="105"/>
      <c r="C10" s="105"/>
      <c r="D10" s="146" t="s">
        <v>51</v>
      </c>
      <c r="E10" s="146" t="s">
        <v>52</v>
      </c>
      <c r="F10" s="146" t="s">
        <v>53</v>
      </c>
      <c r="G10" s="105"/>
      <c r="H10" s="146" t="s">
        <v>51</v>
      </c>
      <c r="I10" s="146" t="s">
        <v>52</v>
      </c>
      <c r="J10" s="146" t="s">
        <v>53</v>
      </c>
      <c r="K10" s="105"/>
      <c r="L10" s="150" t="s">
        <v>56</v>
      </c>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46" t="s">
        <v>51</v>
      </c>
      <c r="AS10" s="146" t="s">
        <v>52</v>
      </c>
      <c r="AT10" s="146" t="s">
        <v>53</v>
      </c>
      <c r="AU10" s="105"/>
      <c r="AV10" s="150" t="s">
        <v>56</v>
      </c>
      <c r="AW10" s="105"/>
      <c r="AX10" s="105"/>
      <c r="AY10" s="105"/>
      <c r="AZ10" s="105"/>
      <c r="BA10" s="105"/>
      <c r="BB10" s="105"/>
      <c r="BC10" s="105"/>
      <c r="BD10" s="105"/>
      <c r="BE10" s="105"/>
      <c r="BF10" s="105"/>
      <c r="BG10" s="146" t="s">
        <v>51</v>
      </c>
      <c r="BH10" s="146" t="s">
        <v>52</v>
      </c>
      <c r="BI10" s="146" t="s">
        <v>53</v>
      </c>
      <c r="BJ10" s="105"/>
      <c r="BK10" s="150" t="s">
        <v>56</v>
      </c>
      <c r="BL10" s="105"/>
      <c r="BM10" s="105"/>
      <c r="BN10" s="105"/>
      <c r="BO10" s="105"/>
      <c r="BP10" s="105"/>
      <c r="BQ10" s="105"/>
      <c r="BR10" s="105"/>
      <c r="BS10" s="105"/>
      <c r="BT10" s="105"/>
      <c r="BU10" s="106"/>
    </row>
    <row r="11" spans="1:73" ht="18" customHeight="1" x14ac:dyDescent="0.25">
      <c r="A11" s="104"/>
      <c r="B11" s="120" t="e">
        <f>DATE(YEAR(Pers!D17),MONTH(Pers!D17),1)</f>
        <v>#VALUE!</v>
      </c>
      <c r="C11" s="105"/>
      <c r="D11" s="176" t="e">
        <f>H11+AR11+BG11</f>
        <v>#VALUE!</v>
      </c>
      <c r="E11" s="176" t="e">
        <f>I11+AS11+BH11</f>
        <v>#VALUE!</v>
      </c>
      <c r="F11" s="176" t="e">
        <f>J11+AT11+BI11</f>
        <v>#VALUE!</v>
      </c>
      <c r="G11" s="105"/>
      <c r="H11" s="145" t="e">
        <f>SUM(M11:AP11)</f>
        <v>#VALUE!</v>
      </c>
      <c r="I11" s="117" t="e">
        <f>$M$7*$M11+$N$7*$N11+$O$7*$O11+$P$7*$P11+$Q$7*$Q11+$R$7*$R11+$S$7*$S11+$T$7*$T11+$U$7*$U11+$V$7*$V11+$W$7*$W11+$X$7*$X11+$Y$7*$Y11+$Z$7*$Z11+$AA$7*$AA11+$AB$7*$AB11+$AC$7*$AC11+$AD$7*$AD11+$AE$7*$AE11+$AF$7*$AF11+$AG$7*$AG11+$AH$7*$AH11+$AI$7*$AI11+$AJ$7*$AJ11+$AK$7*$AK11+$AL$7*$AL11+$AM$7*$AM11+$AN$7*$AN11+$AO$7*$AO11+$AP$7*$AP11</f>
        <v>#VALUE!</v>
      </c>
      <c r="J11" s="117" t="e">
        <f>$M$8*$M11+$N$8*$N11+$O$8*$O11+$P$8*$P11+$Q$8*$Q11+$R$8*$R11+$S$8*$S11+$T$8*$T11+$U$8*$U11+$V$8*$V11+$W$8*$W11+$X$8*$X11+$Y$8*$Y11+$Z$8*$Z11+$AA$8*$AA11+$AB$8*$AB11+$AC$8*$AC11+$AD$8*$AD11+$AE$8*$AE11+$AF$8*$AF11+$AG$8*$AG11+$AH$8*$AH11+$AI$8*$AI11+$AJ$8*$AJ11+$AK$8*$AK11+$AL$8*$AL11+$AM$8*$AM11+$AN$8*$AN11+$AO$8*$AO11+$AP$8*$AP11</f>
        <v>#VALUE!</v>
      </c>
      <c r="K11" s="105"/>
      <c r="L11" s="151" t="e">
        <f t="shared" ref="L11:L39" si="0">SUM(M11:O11)</f>
        <v>#VALUE!</v>
      </c>
      <c r="M11" s="149" t="e">
        <f>IF(AND($B11&gt;=M$4,$B11&lt;=M$5),M$6,0)</f>
        <v>#VALUE!</v>
      </c>
      <c r="N11" s="117" t="e">
        <f>IF(AND($B11&gt;=N$4,$B11&lt;=N$5),N$6,0)</f>
        <v>#VALUE!</v>
      </c>
      <c r="O11" s="117" t="e">
        <f>IF(AND($B11&gt;=O$4,$B11&lt;=O$5),O$6,0)</f>
        <v>#VALUE!</v>
      </c>
      <c r="P11" s="117" t="e">
        <f t="shared" ref="P11:AE26" si="1">IF(AND($B11&gt;=P$4,$B11&lt;=P$5),P$6,0)</f>
        <v>#VALUE!</v>
      </c>
      <c r="Q11" s="117" t="e">
        <f t="shared" si="1"/>
        <v>#VALUE!</v>
      </c>
      <c r="R11" s="117" t="e">
        <f t="shared" si="1"/>
        <v>#VALUE!</v>
      </c>
      <c r="S11" s="117" t="e">
        <f t="shared" si="1"/>
        <v>#VALUE!</v>
      </c>
      <c r="T11" s="117" t="e">
        <f t="shared" si="1"/>
        <v>#VALUE!</v>
      </c>
      <c r="U11" s="117" t="e">
        <f t="shared" si="1"/>
        <v>#VALUE!</v>
      </c>
      <c r="V11" s="117" t="e">
        <f t="shared" si="1"/>
        <v>#VALUE!</v>
      </c>
      <c r="W11" s="117" t="e">
        <f t="shared" si="1"/>
        <v>#VALUE!</v>
      </c>
      <c r="X11" s="117" t="e">
        <f t="shared" si="1"/>
        <v>#VALUE!</v>
      </c>
      <c r="Y11" s="117" t="e">
        <f t="shared" si="1"/>
        <v>#VALUE!</v>
      </c>
      <c r="Z11" s="117" t="e">
        <f t="shared" si="1"/>
        <v>#VALUE!</v>
      </c>
      <c r="AA11" s="117" t="e">
        <f t="shared" si="1"/>
        <v>#VALUE!</v>
      </c>
      <c r="AB11" s="117" t="e">
        <f t="shared" si="1"/>
        <v>#VALUE!</v>
      </c>
      <c r="AC11" s="117" t="e">
        <f t="shared" si="1"/>
        <v>#VALUE!</v>
      </c>
      <c r="AD11" s="117" t="e">
        <f t="shared" si="1"/>
        <v>#VALUE!</v>
      </c>
      <c r="AE11" s="117" t="e">
        <f t="shared" si="1"/>
        <v>#VALUE!</v>
      </c>
      <c r="AF11" s="117" t="e">
        <f t="shared" ref="AF11:AP26" si="2">IF(AND($B11&gt;=AF$4,$B11&lt;=AF$5),AF$6,0)</f>
        <v>#VALUE!</v>
      </c>
      <c r="AG11" s="117" t="e">
        <f t="shared" si="2"/>
        <v>#VALUE!</v>
      </c>
      <c r="AH11" s="117" t="e">
        <f t="shared" si="2"/>
        <v>#VALUE!</v>
      </c>
      <c r="AI11" s="117" t="e">
        <f t="shared" si="2"/>
        <v>#VALUE!</v>
      </c>
      <c r="AJ11" s="117" t="e">
        <f t="shared" si="2"/>
        <v>#VALUE!</v>
      </c>
      <c r="AK11" s="117" t="e">
        <f t="shared" si="2"/>
        <v>#VALUE!</v>
      </c>
      <c r="AL11" s="117" t="e">
        <f t="shared" si="2"/>
        <v>#VALUE!</v>
      </c>
      <c r="AM11" s="117" t="e">
        <f t="shared" si="2"/>
        <v>#VALUE!</v>
      </c>
      <c r="AN11" s="117" t="e">
        <f t="shared" si="2"/>
        <v>#VALUE!</v>
      </c>
      <c r="AO11" s="117" t="e">
        <f t="shared" si="2"/>
        <v>#VALUE!</v>
      </c>
      <c r="AP11" s="117" t="e">
        <f t="shared" si="2"/>
        <v>#VALUE!</v>
      </c>
      <c r="AQ11" s="118"/>
      <c r="AR11" s="145" t="e">
        <f t="shared" ref="AR11:AR42" si="3">SUM(AW11:BE11)</f>
        <v>#VALUE!</v>
      </c>
      <c r="AS11" s="117" t="e">
        <f>$AW$7*$AW11+$AX$7*$AX11+$AY$7*$AY11+$AZ$7*$AZ11+$BA$7*$BA11+$BB$7*$BB11+$BC$7*$BC11+$BD$7*$BD11+$BE$7*$BE11</f>
        <v>#VALUE!</v>
      </c>
      <c r="AT11" s="117" t="e">
        <f>$AW$8*$AW11+$AX$8*$AX11+$AY$8*$AY11+$AZ$8*$AZ11+$BA$8*$BA11+$BB$8*$BB11+$BC$8*$BC11+$BD$8*$BD11+$BE$8*$BE11</f>
        <v>#VALUE!</v>
      </c>
      <c r="AU11" s="105"/>
      <c r="AV11" s="151" t="e">
        <f t="shared" ref="AV11:AV39" si="4">SUM(AW11:AY11)</f>
        <v>#VALUE!</v>
      </c>
      <c r="AW11" s="149" t="e">
        <f>IF(AND($B11&gt;=AW$4,$B11&lt;=AW$5),AW$6,0)</f>
        <v>#VALUE!</v>
      </c>
      <c r="AX11" s="149" t="e">
        <f t="shared" ref="AX11:BE26" si="5">IF(AND($B11&gt;=AX$4,$B11&lt;=AX$5),AX$6,0)</f>
        <v>#VALUE!</v>
      </c>
      <c r="AY11" s="149" t="e">
        <f t="shared" si="5"/>
        <v>#VALUE!</v>
      </c>
      <c r="AZ11" s="149" t="e">
        <f t="shared" si="5"/>
        <v>#VALUE!</v>
      </c>
      <c r="BA11" s="149" t="e">
        <f t="shared" si="5"/>
        <v>#VALUE!</v>
      </c>
      <c r="BB11" s="149" t="e">
        <f t="shared" si="5"/>
        <v>#VALUE!</v>
      </c>
      <c r="BC11" s="149" t="e">
        <f t="shared" si="5"/>
        <v>#VALUE!</v>
      </c>
      <c r="BD11" s="149" t="e">
        <f t="shared" si="5"/>
        <v>#VALUE!</v>
      </c>
      <c r="BE11" s="149" t="e">
        <f t="shared" si="5"/>
        <v>#VALUE!</v>
      </c>
      <c r="BF11" s="118"/>
      <c r="BG11" s="145" t="e">
        <f t="shared" ref="BG11:BG42" si="6">SUM(BL11:BT11)</f>
        <v>#VALUE!</v>
      </c>
      <c r="BH11" s="117" t="e">
        <f>$BL$7*$BL11+$BM$7*$BM11+$BN$7*$BN11+$BO$7*$BO11+$BP$7*$BP11+$BQ$7*$BQ11+$BR$7*$BR11+$BS$7*$BS11+$BT$7*$BT11</f>
        <v>#VALUE!</v>
      </c>
      <c r="BI11" s="117" t="e">
        <f>$BL$8*$BL11+$BM$8*$BM11+$BN$8*$BN11+$BO$8*$BO11+$BP$8*$BP11+$BQ$8*$BQ11+$BR$8*$BR11+$BS$8*$BS11+$BT$8*$BT11</f>
        <v>#VALUE!</v>
      </c>
      <c r="BJ11" s="105"/>
      <c r="BK11" s="151" t="e">
        <f t="shared" ref="BK11:BK39" si="7">SUM(BL11:BN11)</f>
        <v>#VALUE!</v>
      </c>
      <c r="BL11" s="149" t="e">
        <f t="shared" ref="BL11:BT26" si="8">IF(AND($B11&gt;=BL$4,$B11&lt;=BL$5),BL$6,0)</f>
        <v>#VALUE!</v>
      </c>
      <c r="BM11" s="149" t="e">
        <f t="shared" si="8"/>
        <v>#VALUE!</v>
      </c>
      <c r="BN11" s="149" t="e">
        <f t="shared" si="8"/>
        <v>#VALUE!</v>
      </c>
      <c r="BO11" s="149" t="e">
        <f t="shared" si="8"/>
        <v>#VALUE!</v>
      </c>
      <c r="BP11" s="149" t="e">
        <f t="shared" si="8"/>
        <v>#VALUE!</v>
      </c>
      <c r="BQ11" s="149" t="e">
        <f t="shared" si="8"/>
        <v>#VALUE!</v>
      </c>
      <c r="BR11" s="149" t="e">
        <f t="shared" si="8"/>
        <v>#VALUE!</v>
      </c>
      <c r="BS11" s="149" t="e">
        <f t="shared" si="8"/>
        <v>#VALUE!</v>
      </c>
      <c r="BT11" s="149" t="e">
        <f t="shared" si="8"/>
        <v>#VALUE!</v>
      </c>
      <c r="BU11" s="106"/>
    </row>
    <row r="12" spans="1:73" ht="18" customHeight="1" x14ac:dyDescent="0.25">
      <c r="A12" s="104"/>
      <c r="B12" s="120" t="e">
        <f>DATE(YEAR(B11),MONTH(B11)+1,DAY(B11))</f>
        <v>#VALUE!</v>
      </c>
      <c r="C12" s="105"/>
      <c r="D12" s="176" t="e">
        <f t="shared" ref="D12:D71" si="9">H12+AR12+BG12</f>
        <v>#VALUE!</v>
      </c>
      <c r="E12" s="176" t="e">
        <f t="shared" ref="E12:E71" si="10">I12+AS12+BH12</f>
        <v>#VALUE!</v>
      </c>
      <c r="F12" s="176" t="e">
        <f t="shared" ref="F12:F71" si="11">J12+AT12+BI12</f>
        <v>#VALUE!</v>
      </c>
      <c r="G12" s="105"/>
      <c r="H12" s="145" t="e">
        <f t="shared" ref="H12:H23" si="12">SUM(M12:AP12)</f>
        <v>#VALUE!</v>
      </c>
      <c r="I12" s="117" t="e">
        <f t="shared" ref="I12:I71" si="13">$M$7*$M12+$N$7*$N12+$O$7*$O12+$P$7*$P12+$Q$7*$Q12+$R$7*$R12+$S$7*$S12+$T$7*$T12+$U$7*$U12+$V$7*$V12+$W$7*$W12+$X$7*$X12+$Y$7*$Y12+$Z$7*$Z12+$AA$7*$AA12+$AB$7*$AB12+$AC$7*$AC12+$AD$7*$AD12+$AE$7*$AE12+$AF$7*$AF12+$AG$7*$AG12+$AH$7*$AH12+$AI$7*$AI12+$AJ$7*$AJ12+$AK$7*$AK12+$AL$7*$AL12+$AM$7*$AM12+$AN$7*$AN12+$AO$7*$AO12+$AP$7*$AP12</f>
        <v>#VALUE!</v>
      </c>
      <c r="J12" s="117" t="e">
        <f t="shared" ref="J12:J71" si="14">$M$8*$M12+$N$8*$N12+$O$8*$O12+$P$8*$P12+$Q$8*$Q12+$R$8*$R12+$S$8*$S12+$T$8*$T12+$U$8*$U12+$V$8*$V12+$W$8*$W12+$X$8*$X12+$Y$8*$Y12+$Z$8*$Z12+$AA$8*$AA12+$AB$8*$AB12+$AC$8*$AC12+$AD$8*$AD12+$AE$8*$AE12+$AF$8*$AF12+$AG$8*$AG12+$AH$8*$AH12+$AI$8*$AI12+$AJ$8*$AJ12+$AK$8*$AK12+$AL$8*$AL12+$AM$8*$AM12+$AN$8*$AN12+$AO$8*$AO12+$AP$8*$AP12</f>
        <v>#VALUE!</v>
      </c>
      <c r="K12" s="105"/>
      <c r="L12" s="151" t="e">
        <f t="shared" si="0"/>
        <v>#VALUE!</v>
      </c>
      <c r="M12" s="149" t="e">
        <f t="shared" ref="M12:AB27" si="15">IF(AND($B12&gt;=M$4,$B12&lt;=M$5),M$6,0)</f>
        <v>#VALUE!</v>
      </c>
      <c r="N12" s="117" t="e">
        <f t="shared" si="15"/>
        <v>#VALUE!</v>
      </c>
      <c r="O12" s="117" t="e">
        <f t="shared" si="15"/>
        <v>#VALUE!</v>
      </c>
      <c r="P12" s="117" t="e">
        <f t="shared" si="1"/>
        <v>#VALUE!</v>
      </c>
      <c r="Q12" s="117" t="e">
        <f t="shared" si="1"/>
        <v>#VALUE!</v>
      </c>
      <c r="R12" s="117" t="e">
        <f t="shared" si="1"/>
        <v>#VALUE!</v>
      </c>
      <c r="S12" s="117" t="e">
        <f t="shared" si="1"/>
        <v>#VALUE!</v>
      </c>
      <c r="T12" s="117" t="e">
        <f t="shared" si="1"/>
        <v>#VALUE!</v>
      </c>
      <c r="U12" s="117" t="e">
        <f t="shared" si="1"/>
        <v>#VALUE!</v>
      </c>
      <c r="V12" s="117" t="e">
        <f t="shared" si="1"/>
        <v>#VALUE!</v>
      </c>
      <c r="W12" s="117" t="e">
        <f t="shared" si="1"/>
        <v>#VALUE!</v>
      </c>
      <c r="X12" s="117" t="e">
        <f t="shared" si="1"/>
        <v>#VALUE!</v>
      </c>
      <c r="Y12" s="117" t="e">
        <f t="shared" si="1"/>
        <v>#VALUE!</v>
      </c>
      <c r="Z12" s="117" t="e">
        <f t="shared" si="1"/>
        <v>#VALUE!</v>
      </c>
      <c r="AA12" s="117" t="e">
        <f t="shared" si="1"/>
        <v>#VALUE!</v>
      </c>
      <c r="AB12" s="117" t="e">
        <f t="shared" si="1"/>
        <v>#VALUE!</v>
      </c>
      <c r="AC12" s="117" t="e">
        <f t="shared" si="1"/>
        <v>#VALUE!</v>
      </c>
      <c r="AD12" s="117" t="e">
        <f t="shared" si="1"/>
        <v>#VALUE!</v>
      </c>
      <c r="AE12" s="117" t="e">
        <f t="shared" si="1"/>
        <v>#VALUE!</v>
      </c>
      <c r="AF12" s="117" t="e">
        <f t="shared" si="2"/>
        <v>#VALUE!</v>
      </c>
      <c r="AG12" s="117" t="e">
        <f t="shared" si="2"/>
        <v>#VALUE!</v>
      </c>
      <c r="AH12" s="117" t="e">
        <f t="shared" si="2"/>
        <v>#VALUE!</v>
      </c>
      <c r="AI12" s="117" t="e">
        <f t="shared" si="2"/>
        <v>#VALUE!</v>
      </c>
      <c r="AJ12" s="117" t="e">
        <f t="shared" si="2"/>
        <v>#VALUE!</v>
      </c>
      <c r="AK12" s="117" t="e">
        <f t="shared" si="2"/>
        <v>#VALUE!</v>
      </c>
      <c r="AL12" s="117" t="e">
        <f t="shared" si="2"/>
        <v>#VALUE!</v>
      </c>
      <c r="AM12" s="117" t="e">
        <f t="shared" si="2"/>
        <v>#VALUE!</v>
      </c>
      <c r="AN12" s="117" t="e">
        <f t="shared" si="2"/>
        <v>#VALUE!</v>
      </c>
      <c r="AO12" s="117" t="e">
        <f t="shared" si="2"/>
        <v>#VALUE!</v>
      </c>
      <c r="AP12" s="117" t="e">
        <f t="shared" si="2"/>
        <v>#VALUE!</v>
      </c>
      <c r="AQ12" s="118"/>
      <c r="AR12" s="145" t="e">
        <f t="shared" si="3"/>
        <v>#VALUE!</v>
      </c>
      <c r="AS12" s="117" t="e">
        <f t="shared" ref="AS12:AS71" si="16">$AW$7*$AW12+$AX$7*$AX12+$AY$7*$AY12+$AZ$7*$AZ12+$BA$7*$BA12+$BB$7*$BB12+$BC$7*$BC12+$BD$7*$BD12+$BE$7*$BE12</f>
        <v>#VALUE!</v>
      </c>
      <c r="AT12" s="117" t="e">
        <f t="shared" ref="AT12:AT71" si="17">$AW$8*$AW12+$AX$8*$AX12+$AY$8*$AY12+$AZ$8*$AZ12+$BA$8*$BA12+$BB$8*$BB12+$BC$8*$BC12+$BD$8*$BD12+$BE$8*$BE12</f>
        <v>#VALUE!</v>
      </c>
      <c r="AU12" s="105"/>
      <c r="AV12" s="151" t="e">
        <f t="shared" si="4"/>
        <v>#VALUE!</v>
      </c>
      <c r="AW12" s="149" t="e">
        <f t="shared" ref="AW12:BE27" si="18">IF(AND($B12&gt;=AW$4,$B12&lt;=AW$5),AW$6,0)</f>
        <v>#VALUE!</v>
      </c>
      <c r="AX12" s="149" t="e">
        <f t="shared" si="5"/>
        <v>#VALUE!</v>
      </c>
      <c r="AY12" s="149" t="e">
        <f t="shared" si="5"/>
        <v>#VALUE!</v>
      </c>
      <c r="AZ12" s="149" t="e">
        <f t="shared" si="5"/>
        <v>#VALUE!</v>
      </c>
      <c r="BA12" s="149" t="e">
        <f t="shared" si="5"/>
        <v>#VALUE!</v>
      </c>
      <c r="BB12" s="149" t="e">
        <f t="shared" si="5"/>
        <v>#VALUE!</v>
      </c>
      <c r="BC12" s="149" t="e">
        <f t="shared" si="5"/>
        <v>#VALUE!</v>
      </c>
      <c r="BD12" s="149" t="e">
        <f t="shared" si="5"/>
        <v>#VALUE!</v>
      </c>
      <c r="BE12" s="149" t="e">
        <f t="shared" si="5"/>
        <v>#VALUE!</v>
      </c>
      <c r="BF12" s="118"/>
      <c r="BG12" s="145" t="e">
        <f t="shared" si="6"/>
        <v>#VALUE!</v>
      </c>
      <c r="BH12" s="117" t="e">
        <f t="shared" ref="BH12:BH71" si="19">$BL$7*$BL12+$BM$7*$BM12+$BN$7*$BN12+$BO$7*$BO12+$BP$7*$BP12+$BQ$7*$BQ12+$BR$7*$BR12+$BS$7*$BS12+$BT$7*$BT12</f>
        <v>#VALUE!</v>
      </c>
      <c r="BI12" s="117" t="e">
        <f t="shared" ref="BI12:BI71" si="20">$BL$8*$BL12+$BM$8*$BM12+$BN$8*$BN12+$BO$8*$BO12+$BP$8*$BP12+$BQ$8*$BQ12+$BR$8*$BR12+$BS$8*$BS12+$BT$8*$BT12</f>
        <v>#VALUE!</v>
      </c>
      <c r="BJ12" s="105"/>
      <c r="BK12" s="151" t="e">
        <f t="shared" si="7"/>
        <v>#VALUE!</v>
      </c>
      <c r="BL12" s="149" t="e">
        <f t="shared" si="8"/>
        <v>#VALUE!</v>
      </c>
      <c r="BM12" s="149" t="e">
        <f t="shared" si="8"/>
        <v>#VALUE!</v>
      </c>
      <c r="BN12" s="149" t="e">
        <f t="shared" si="8"/>
        <v>#VALUE!</v>
      </c>
      <c r="BO12" s="149" t="e">
        <f t="shared" si="8"/>
        <v>#VALUE!</v>
      </c>
      <c r="BP12" s="149" t="e">
        <f t="shared" si="8"/>
        <v>#VALUE!</v>
      </c>
      <c r="BQ12" s="149" t="e">
        <f t="shared" si="8"/>
        <v>#VALUE!</v>
      </c>
      <c r="BR12" s="149" t="e">
        <f t="shared" si="8"/>
        <v>#VALUE!</v>
      </c>
      <c r="BS12" s="149" t="e">
        <f t="shared" si="8"/>
        <v>#VALUE!</v>
      </c>
      <c r="BT12" s="149" t="e">
        <f t="shared" si="8"/>
        <v>#VALUE!</v>
      </c>
      <c r="BU12" s="106"/>
    </row>
    <row r="13" spans="1:73" ht="18" customHeight="1" x14ac:dyDescent="0.25">
      <c r="A13" s="104"/>
      <c r="B13" s="120" t="e">
        <f>DATE(YEAR(B12),MONTH(B12)+1,DAY(B12))</f>
        <v>#VALUE!</v>
      </c>
      <c r="C13" s="105"/>
      <c r="D13" s="176" t="e">
        <f t="shared" si="9"/>
        <v>#VALUE!</v>
      </c>
      <c r="E13" s="176" t="e">
        <f t="shared" si="10"/>
        <v>#VALUE!</v>
      </c>
      <c r="F13" s="176" t="e">
        <f t="shared" si="11"/>
        <v>#VALUE!</v>
      </c>
      <c r="G13" s="105"/>
      <c r="H13" s="145" t="e">
        <f t="shared" si="12"/>
        <v>#VALUE!</v>
      </c>
      <c r="I13" s="117" t="e">
        <f t="shared" si="13"/>
        <v>#VALUE!</v>
      </c>
      <c r="J13" s="117" t="e">
        <f t="shared" si="14"/>
        <v>#VALUE!</v>
      </c>
      <c r="K13" s="105"/>
      <c r="L13" s="151" t="e">
        <f t="shared" si="0"/>
        <v>#VALUE!</v>
      </c>
      <c r="M13" s="149" t="e">
        <f t="shared" si="15"/>
        <v>#VALUE!</v>
      </c>
      <c r="N13" s="117" t="e">
        <f t="shared" si="15"/>
        <v>#VALUE!</v>
      </c>
      <c r="O13" s="117" t="e">
        <f t="shared" si="15"/>
        <v>#VALUE!</v>
      </c>
      <c r="P13" s="117" t="e">
        <f t="shared" si="1"/>
        <v>#VALUE!</v>
      </c>
      <c r="Q13" s="117" t="e">
        <f t="shared" si="1"/>
        <v>#VALUE!</v>
      </c>
      <c r="R13" s="117" t="e">
        <f t="shared" si="1"/>
        <v>#VALUE!</v>
      </c>
      <c r="S13" s="117" t="e">
        <f t="shared" si="1"/>
        <v>#VALUE!</v>
      </c>
      <c r="T13" s="117" t="e">
        <f t="shared" si="1"/>
        <v>#VALUE!</v>
      </c>
      <c r="U13" s="117" t="e">
        <f t="shared" si="1"/>
        <v>#VALUE!</v>
      </c>
      <c r="V13" s="117" t="e">
        <f t="shared" si="1"/>
        <v>#VALUE!</v>
      </c>
      <c r="W13" s="117" t="e">
        <f t="shared" si="1"/>
        <v>#VALUE!</v>
      </c>
      <c r="X13" s="117" t="e">
        <f t="shared" si="1"/>
        <v>#VALUE!</v>
      </c>
      <c r="Y13" s="117" t="e">
        <f t="shared" si="1"/>
        <v>#VALUE!</v>
      </c>
      <c r="Z13" s="117" t="e">
        <f t="shared" si="1"/>
        <v>#VALUE!</v>
      </c>
      <c r="AA13" s="117" t="e">
        <f t="shared" si="1"/>
        <v>#VALUE!</v>
      </c>
      <c r="AB13" s="117" t="e">
        <f t="shared" si="1"/>
        <v>#VALUE!</v>
      </c>
      <c r="AC13" s="117" t="e">
        <f t="shared" si="1"/>
        <v>#VALUE!</v>
      </c>
      <c r="AD13" s="117" t="e">
        <f t="shared" si="1"/>
        <v>#VALUE!</v>
      </c>
      <c r="AE13" s="117" t="e">
        <f t="shared" si="1"/>
        <v>#VALUE!</v>
      </c>
      <c r="AF13" s="117" t="e">
        <f t="shared" si="2"/>
        <v>#VALUE!</v>
      </c>
      <c r="AG13" s="117" t="e">
        <f t="shared" si="2"/>
        <v>#VALUE!</v>
      </c>
      <c r="AH13" s="117" t="e">
        <f t="shared" si="2"/>
        <v>#VALUE!</v>
      </c>
      <c r="AI13" s="117" t="e">
        <f t="shared" si="2"/>
        <v>#VALUE!</v>
      </c>
      <c r="AJ13" s="117" t="e">
        <f t="shared" si="2"/>
        <v>#VALUE!</v>
      </c>
      <c r="AK13" s="117" t="e">
        <f t="shared" si="2"/>
        <v>#VALUE!</v>
      </c>
      <c r="AL13" s="117" t="e">
        <f t="shared" si="2"/>
        <v>#VALUE!</v>
      </c>
      <c r="AM13" s="117" t="e">
        <f t="shared" si="2"/>
        <v>#VALUE!</v>
      </c>
      <c r="AN13" s="117" t="e">
        <f t="shared" si="2"/>
        <v>#VALUE!</v>
      </c>
      <c r="AO13" s="117" t="e">
        <f t="shared" si="2"/>
        <v>#VALUE!</v>
      </c>
      <c r="AP13" s="117" t="e">
        <f t="shared" si="2"/>
        <v>#VALUE!</v>
      </c>
      <c r="AQ13" s="118"/>
      <c r="AR13" s="145" t="e">
        <f t="shared" si="3"/>
        <v>#VALUE!</v>
      </c>
      <c r="AS13" s="117" t="e">
        <f t="shared" si="16"/>
        <v>#VALUE!</v>
      </c>
      <c r="AT13" s="117" t="e">
        <f t="shared" si="17"/>
        <v>#VALUE!</v>
      </c>
      <c r="AU13" s="105"/>
      <c r="AV13" s="151" t="e">
        <f t="shared" si="4"/>
        <v>#VALUE!</v>
      </c>
      <c r="AW13" s="149" t="e">
        <f t="shared" si="18"/>
        <v>#VALUE!</v>
      </c>
      <c r="AX13" s="149" t="e">
        <f t="shared" si="5"/>
        <v>#VALUE!</v>
      </c>
      <c r="AY13" s="149" t="e">
        <f t="shared" si="5"/>
        <v>#VALUE!</v>
      </c>
      <c r="AZ13" s="149" t="e">
        <f t="shared" si="5"/>
        <v>#VALUE!</v>
      </c>
      <c r="BA13" s="149" t="e">
        <f t="shared" si="5"/>
        <v>#VALUE!</v>
      </c>
      <c r="BB13" s="149" t="e">
        <f t="shared" si="5"/>
        <v>#VALUE!</v>
      </c>
      <c r="BC13" s="149" t="e">
        <f t="shared" si="5"/>
        <v>#VALUE!</v>
      </c>
      <c r="BD13" s="149" t="e">
        <f t="shared" si="5"/>
        <v>#VALUE!</v>
      </c>
      <c r="BE13" s="149" t="e">
        <f t="shared" si="5"/>
        <v>#VALUE!</v>
      </c>
      <c r="BF13" s="118"/>
      <c r="BG13" s="145" t="e">
        <f t="shared" si="6"/>
        <v>#VALUE!</v>
      </c>
      <c r="BH13" s="117" t="e">
        <f t="shared" si="19"/>
        <v>#VALUE!</v>
      </c>
      <c r="BI13" s="117" t="e">
        <f t="shared" si="20"/>
        <v>#VALUE!</v>
      </c>
      <c r="BJ13" s="105"/>
      <c r="BK13" s="151" t="e">
        <f t="shared" si="7"/>
        <v>#VALUE!</v>
      </c>
      <c r="BL13" s="149" t="e">
        <f t="shared" si="8"/>
        <v>#VALUE!</v>
      </c>
      <c r="BM13" s="149" t="e">
        <f t="shared" si="8"/>
        <v>#VALUE!</v>
      </c>
      <c r="BN13" s="149" t="e">
        <f t="shared" si="8"/>
        <v>#VALUE!</v>
      </c>
      <c r="BO13" s="149" t="e">
        <f t="shared" si="8"/>
        <v>#VALUE!</v>
      </c>
      <c r="BP13" s="149" t="e">
        <f t="shared" si="8"/>
        <v>#VALUE!</v>
      </c>
      <c r="BQ13" s="149" t="e">
        <f t="shared" si="8"/>
        <v>#VALUE!</v>
      </c>
      <c r="BR13" s="149" t="e">
        <f t="shared" si="8"/>
        <v>#VALUE!</v>
      </c>
      <c r="BS13" s="149" t="e">
        <f t="shared" si="8"/>
        <v>#VALUE!</v>
      </c>
      <c r="BT13" s="149" t="e">
        <f t="shared" si="8"/>
        <v>#VALUE!</v>
      </c>
      <c r="BU13" s="106"/>
    </row>
    <row r="14" spans="1:73" ht="18" customHeight="1" x14ac:dyDescent="0.25">
      <c r="A14" s="104"/>
      <c r="B14" s="120" t="e">
        <f t="shared" ref="B14:B45" si="21">DATE(YEAR(B13),MONTH(B13)+1,DAY(B13))</f>
        <v>#VALUE!</v>
      </c>
      <c r="C14" s="105"/>
      <c r="D14" s="176" t="e">
        <f t="shared" si="9"/>
        <v>#VALUE!</v>
      </c>
      <c r="E14" s="176" t="e">
        <f t="shared" si="10"/>
        <v>#VALUE!</v>
      </c>
      <c r="F14" s="176" t="e">
        <f t="shared" si="11"/>
        <v>#VALUE!</v>
      </c>
      <c r="G14" s="105"/>
      <c r="H14" s="145" t="e">
        <f t="shared" si="12"/>
        <v>#VALUE!</v>
      </c>
      <c r="I14" s="117" t="e">
        <f t="shared" si="13"/>
        <v>#VALUE!</v>
      </c>
      <c r="J14" s="117" t="e">
        <f t="shared" si="14"/>
        <v>#VALUE!</v>
      </c>
      <c r="K14" s="105"/>
      <c r="L14" s="151" t="e">
        <f t="shared" si="0"/>
        <v>#VALUE!</v>
      </c>
      <c r="M14" s="149" t="e">
        <f t="shared" si="15"/>
        <v>#VALUE!</v>
      </c>
      <c r="N14" s="117" t="e">
        <f t="shared" si="15"/>
        <v>#VALUE!</v>
      </c>
      <c r="O14" s="117" t="e">
        <f t="shared" si="15"/>
        <v>#VALUE!</v>
      </c>
      <c r="P14" s="117" t="e">
        <f t="shared" si="1"/>
        <v>#VALUE!</v>
      </c>
      <c r="Q14" s="117" t="e">
        <f t="shared" si="1"/>
        <v>#VALUE!</v>
      </c>
      <c r="R14" s="117" t="e">
        <f t="shared" si="1"/>
        <v>#VALUE!</v>
      </c>
      <c r="S14" s="117" t="e">
        <f t="shared" si="1"/>
        <v>#VALUE!</v>
      </c>
      <c r="T14" s="117" t="e">
        <f t="shared" si="1"/>
        <v>#VALUE!</v>
      </c>
      <c r="U14" s="117" t="e">
        <f t="shared" si="1"/>
        <v>#VALUE!</v>
      </c>
      <c r="V14" s="117" t="e">
        <f t="shared" si="1"/>
        <v>#VALUE!</v>
      </c>
      <c r="W14" s="117" t="e">
        <f t="shared" si="1"/>
        <v>#VALUE!</v>
      </c>
      <c r="X14" s="117" t="e">
        <f t="shared" si="1"/>
        <v>#VALUE!</v>
      </c>
      <c r="Y14" s="117" t="e">
        <f t="shared" si="1"/>
        <v>#VALUE!</v>
      </c>
      <c r="Z14" s="117" t="e">
        <f t="shared" si="1"/>
        <v>#VALUE!</v>
      </c>
      <c r="AA14" s="117" t="e">
        <f t="shared" si="1"/>
        <v>#VALUE!</v>
      </c>
      <c r="AB14" s="117" t="e">
        <f t="shared" si="1"/>
        <v>#VALUE!</v>
      </c>
      <c r="AC14" s="117" t="e">
        <f t="shared" si="1"/>
        <v>#VALUE!</v>
      </c>
      <c r="AD14" s="117" t="e">
        <f t="shared" si="1"/>
        <v>#VALUE!</v>
      </c>
      <c r="AE14" s="117" t="e">
        <f t="shared" si="1"/>
        <v>#VALUE!</v>
      </c>
      <c r="AF14" s="117" t="e">
        <f t="shared" si="2"/>
        <v>#VALUE!</v>
      </c>
      <c r="AG14" s="117" t="e">
        <f t="shared" si="2"/>
        <v>#VALUE!</v>
      </c>
      <c r="AH14" s="117" t="e">
        <f t="shared" si="2"/>
        <v>#VALUE!</v>
      </c>
      <c r="AI14" s="117" t="e">
        <f t="shared" si="2"/>
        <v>#VALUE!</v>
      </c>
      <c r="AJ14" s="117" t="e">
        <f t="shared" si="2"/>
        <v>#VALUE!</v>
      </c>
      <c r="AK14" s="117" t="e">
        <f t="shared" si="2"/>
        <v>#VALUE!</v>
      </c>
      <c r="AL14" s="117" t="e">
        <f t="shared" si="2"/>
        <v>#VALUE!</v>
      </c>
      <c r="AM14" s="117" t="e">
        <f t="shared" si="2"/>
        <v>#VALUE!</v>
      </c>
      <c r="AN14" s="117" t="e">
        <f t="shared" si="2"/>
        <v>#VALUE!</v>
      </c>
      <c r="AO14" s="117" t="e">
        <f t="shared" si="2"/>
        <v>#VALUE!</v>
      </c>
      <c r="AP14" s="117" t="e">
        <f t="shared" si="2"/>
        <v>#VALUE!</v>
      </c>
      <c r="AQ14" s="118"/>
      <c r="AR14" s="145" t="e">
        <f t="shared" si="3"/>
        <v>#VALUE!</v>
      </c>
      <c r="AS14" s="117" t="e">
        <f t="shared" si="16"/>
        <v>#VALUE!</v>
      </c>
      <c r="AT14" s="117" t="e">
        <f t="shared" si="17"/>
        <v>#VALUE!</v>
      </c>
      <c r="AU14" s="105"/>
      <c r="AV14" s="151" t="e">
        <f t="shared" si="4"/>
        <v>#VALUE!</v>
      </c>
      <c r="AW14" s="149" t="e">
        <f t="shared" si="18"/>
        <v>#VALUE!</v>
      </c>
      <c r="AX14" s="149" t="e">
        <f t="shared" si="5"/>
        <v>#VALUE!</v>
      </c>
      <c r="AY14" s="149" t="e">
        <f t="shared" si="5"/>
        <v>#VALUE!</v>
      </c>
      <c r="AZ14" s="149" t="e">
        <f t="shared" si="5"/>
        <v>#VALUE!</v>
      </c>
      <c r="BA14" s="149" t="e">
        <f t="shared" si="5"/>
        <v>#VALUE!</v>
      </c>
      <c r="BB14" s="149" t="e">
        <f t="shared" si="5"/>
        <v>#VALUE!</v>
      </c>
      <c r="BC14" s="149" t="e">
        <f t="shared" si="5"/>
        <v>#VALUE!</v>
      </c>
      <c r="BD14" s="149" t="e">
        <f t="shared" si="5"/>
        <v>#VALUE!</v>
      </c>
      <c r="BE14" s="149" t="e">
        <f t="shared" si="5"/>
        <v>#VALUE!</v>
      </c>
      <c r="BF14" s="118"/>
      <c r="BG14" s="145" t="e">
        <f t="shared" si="6"/>
        <v>#VALUE!</v>
      </c>
      <c r="BH14" s="117" t="e">
        <f t="shared" si="19"/>
        <v>#VALUE!</v>
      </c>
      <c r="BI14" s="117" t="e">
        <f t="shared" si="20"/>
        <v>#VALUE!</v>
      </c>
      <c r="BJ14" s="105"/>
      <c r="BK14" s="151" t="e">
        <f t="shared" si="7"/>
        <v>#VALUE!</v>
      </c>
      <c r="BL14" s="149" t="e">
        <f t="shared" si="8"/>
        <v>#VALUE!</v>
      </c>
      <c r="BM14" s="149" t="e">
        <f t="shared" si="8"/>
        <v>#VALUE!</v>
      </c>
      <c r="BN14" s="149" t="e">
        <f t="shared" si="8"/>
        <v>#VALUE!</v>
      </c>
      <c r="BO14" s="149" t="e">
        <f t="shared" si="8"/>
        <v>#VALUE!</v>
      </c>
      <c r="BP14" s="149" t="e">
        <f t="shared" si="8"/>
        <v>#VALUE!</v>
      </c>
      <c r="BQ14" s="149" t="e">
        <f t="shared" si="8"/>
        <v>#VALUE!</v>
      </c>
      <c r="BR14" s="149" t="e">
        <f t="shared" si="8"/>
        <v>#VALUE!</v>
      </c>
      <c r="BS14" s="149" t="e">
        <f t="shared" si="8"/>
        <v>#VALUE!</v>
      </c>
      <c r="BT14" s="149" t="e">
        <f t="shared" si="8"/>
        <v>#VALUE!</v>
      </c>
      <c r="BU14" s="106"/>
    </row>
    <row r="15" spans="1:73" ht="18" customHeight="1" x14ac:dyDescent="0.25">
      <c r="A15" s="104"/>
      <c r="B15" s="120" t="e">
        <f t="shared" si="21"/>
        <v>#VALUE!</v>
      </c>
      <c r="C15" s="105"/>
      <c r="D15" s="176" t="e">
        <f t="shared" si="9"/>
        <v>#VALUE!</v>
      </c>
      <c r="E15" s="176" t="e">
        <f t="shared" si="10"/>
        <v>#VALUE!</v>
      </c>
      <c r="F15" s="176" t="e">
        <f t="shared" si="11"/>
        <v>#VALUE!</v>
      </c>
      <c r="G15" s="105"/>
      <c r="H15" s="145" t="e">
        <f t="shared" si="12"/>
        <v>#VALUE!</v>
      </c>
      <c r="I15" s="117" t="e">
        <f t="shared" si="13"/>
        <v>#VALUE!</v>
      </c>
      <c r="J15" s="117" t="e">
        <f t="shared" si="14"/>
        <v>#VALUE!</v>
      </c>
      <c r="K15" s="105"/>
      <c r="L15" s="151" t="e">
        <f t="shared" si="0"/>
        <v>#VALUE!</v>
      </c>
      <c r="M15" s="149" t="e">
        <f t="shared" si="15"/>
        <v>#VALUE!</v>
      </c>
      <c r="N15" s="117" t="e">
        <f t="shared" si="15"/>
        <v>#VALUE!</v>
      </c>
      <c r="O15" s="117" t="e">
        <f t="shared" si="15"/>
        <v>#VALUE!</v>
      </c>
      <c r="P15" s="117" t="e">
        <f t="shared" si="1"/>
        <v>#VALUE!</v>
      </c>
      <c r="Q15" s="117" t="e">
        <f t="shared" si="1"/>
        <v>#VALUE!</v>
      </c>
      <c r="R15" s="117" t="e">
        <f t="shared" si="1"/>
        <v>#VALUE!</v>
      </c>
      <c r="S15" s="117" t="e">
        <f t="shared" si="1"/>
        <v>#VALUE!</v>
      </c>
      <c r="T15" s="117" t="e">
        <f t="shared" si="1"/>
        <v>#VALUE!</v>
      </c>
      <c r="U15" s="117" t="e">
        <f t="shared" si="1"/>
        <v>#VALUE!</v>
      </c>
      <c r="V15" s="117" t="e">
        <f t="shared" si="1"/>
        <v>#VALUE!</v>
      </c>
      <c r="W15" s="117" t="e">
        <f t="shared" si="1"/>
        <v>#VALUE!</v>
      </c>
      <c r="X15" s="117" t="e">
        <f t="shared" si="1"/>
        <v>#VALUE!</v>
      </c>
      <c r="Y15" s="117" t="e">
        <f t="shared" si="1"/>
        <v>#VALUE!</v>
      </c>
      <c r="Z15" s="117" t="e">
        <f t="shared" si="1"/>
        <v>#VALUE!</v>
      </c>
      <c r="AA15" s="117" t="e">
        <f t="shared" si="1"/>
        <v>#VALUE!</v>
      </c>
      <c r="AB15" s="117" t="e">
        <f t="shared" si="1"/>
        <v>#VALUE!</v>
      </c>
      <c r="AC15" s="117" t="e">
        <f t="shared" si="1"/>
        <v>#VALUE!</v>
      </c>
      <c r="AD15" s="117" t="e">
        <f t="shared" si="1"/>
        <v>#VALUE!</v>
      </c>
      <c r="AE15" s="117" t="e">
        <f t="shared" si="1"/>
        <v>#VALUE!</v>
      </c>
      <c r="AF15" s="117" t="e">
        <f t="shared" si="2"/>
        <v>#VALUE!</v>
      </c>
      <c r="AG15" s="117" t="e">
        <f t="shared" si="2"/>
        <v>#VALUE!</v>
      </c>
      <c r="AH15" s="117" t="e">
        <f t="shared" si="2"/>
        <v>#VALUE!</v>
      </c>
      <c r="AI15" s="117" t="e">
        <f t="shared" si="2"/>
        <v>#VALUE!</v>
      </c>
      <c r="AJ15" s="117" t="e">
        <f t="shared" si="2"/>
        <v>#VALUE!</v>
      </c>
      <c r="AK15" s="117" t="e">
        <f t="shared" si="2"/>
        <v>#VALUE!</v>
      </c>
      <c r="AL15" s="117" t="e">
        <f t="shared" si="2"/>
        <v>#VALUE!</v>
      </c>
      <c r="AM15" s="117" t="e">
        <f t="shared" si="2"/>
        <v>#VALUE!</v>
      </c>
      <c r="AN15" s="117" t="e">
        <f t="shared" si="2"/>
        <v>#VALUE!</v>
      </c>
      <c r="AO15" s="117" t="e">
        <f t="shared" si="2"/>
        <v>#VALUE!</v>
      </c>
      <c r="AP15" s="117" t="e">
        <f t="shared" si="2"/>
        <v>#VALUE!</v>
      </c>
      <c r="AQ15" s="118"/>
      <c r="AR15" s="145" t="e">
        <f t="shared" si="3"/>
        <v>#VALUE!</v>
      </c>
      <c r="AS15" s="117" t="e">
        <f t="shared" si="16"/>
        <v>#VALUE!</v>
      </c>
      <c r="AT15" s="117" t="e">
        <f t="shared" si="17"/>
        <v>#VALUE!</v>
      </c>
      <c r="AU15" s="105"/>
      <c r="AV15" s="151" t="e">
        <f t="shared" si="4"/>
        <v>#VALUE!</v>
      </c>
      <c r="AW15" s="149" t="e">
        <f t="shared" si="18"/>
        <v>#VALUE!</v>
      </c>
      <c r="AX15" s="149" t="e">
        <f t="shared" si="5"/>
        <v>#VALUE!</v>
      </c>
      <c r="AY15" s="149" t="e">
        <f t="shared" si="5"/>
        <v>#VALUE!</v>
      </c>
      <c r="AZ15" s="149" t="e">
        <f t="shared" si="5"/>
        <v>#VALUE!</v>
      </c>
      <c r="BA15" s="149" t="e">
        <f t="shared" si="5"/>
        <v>#VALUE!</v>
      </c>
      <c r="BB15" s="149" t="e">
        <f t="shared" si="5"/>
        <v>#VALUE!</v>
      </c>
      <c r="BC15" s="149" t="e">
        <f t="shared" si="5"/>
        <v>#VALUE!</v>
      </c>
      <c r="BD15" s="149" t="e">
        <f t="shared" si="5"/>
        <v>#VALUE!</v>
      </c>
      <c r="BE15" s="149" t="e">
        <f t="shared" si="5"/>
        <v>#VALUE!</v>
      </c>
      <c r="BF15" s="118"/>
      <c r="BG15" s="145" t="e">
        <f t="shared" si="6"/>
        <v>#VALUE!</v>
      </c>
      <c r="BH15" s="117" t="e">
        <f t="shared" si="19"/>
        <v>#VALUE!</v>
      </c>
      <c r="BI15" s="117" t="e">
        <f t="shared" si="20"/>
        <v>#VALUE!</v>
      </c>
      <c r="BJ15" s="105"/>
      <c r="BK15" s="151" t="e">
        <f t="shared" si="7"/>
        <v>#VALUE!</v>
      </c>
      <c r="BL15" s="149" t="e">
        <f t="shared" si="8"/>
        <v>#VALUE!</v>
      </c>
      <c r="BM15" s="149" t="e">
        <f t="shared" si="8"/>
        <v>#VALUE!</v>
      </c>
      <c r="BN15" s="149" t="e">
        <f t="shared" si="8"/>
        <v>#VALUE!</v>
      </c>
      <c r="BO15" s="149" t="e">
        <f t="shared" si="8"/>
        <v>#VALUE!</v>
      </c>
      <c r="BP15" s="149" t="e">
        <f t="shared" si="8"/>
        <v>#VALUE!</v>
      </c>
      <c r="BQ15" s="149" t="e">
        <f t="shared" si="8"/>
        <v>#VALUE!</v>
      </c>
      <c r="BR15" s="149" t="e">
        <f t="shared" si="8"/>
        <v>#VALUE!</v>
      </c>
      <c r="BS15" s="149" t="e">
        <f t="shared" si="8"/>
        <v>#VALUE!</v>
      </c>
      <c r="BT15" s="149" t="e">
        <f t="shared" si="8"/>
        <v>#VALUE!</v>
      </c>
      <c r="BU15" s="106"/>
    </row>
    <row r="16" spans="1:73" ht="18" customHeight="1" x14ac:dyDescent="0.25">
      <c r="A16" s="104"/>
      <c r="B16" s="120" t="e">
        <f t="shared" si="21"/>
        <v>#VALUE!</v>
      </c>
      <c r="C16" s="105"/>
      <c r="D16" s="176" t="e">
        <f t="shared" si="9"/>
        <v>#VALUE!</v>
      </c>
      <c r="E16" s="176" t="e">
        <f t="shared" si="10"/>
        <v>#VALUE!</v>
      </c>
      <c r="F16" s="176" t="e">
        <f t="shared" si="11"/>
        <v>#VALUE!</v>
      </c>
      <c r="G16" s="105"/>
      <c r="H16" s="145" t="e">
        <f t="shared" si="12"/>
        <v>#VALUE!</v>
      </c>
      <c r="I16" s="117" t="e">
        <f t="shared" si="13"/>
        <v>#VALUE!</v>
      </c>
      <c r="J16" s="117" t="e">
        <f t="shared" si="14"/>
        <v>#VALUE!</v>
      </c>
      <c r="K16" s="105"/>
      <c r="L16" s="151" t="e">
        <f t="shared" si="0"/>
        <v>#VALUE!</v>
      </c>
      <c r="M16" s="149" t="e">
        <f t="shared" si="15"/>
        <v>#VALUE!</v>
      </c>
      <c r="N16" s="117" t="e">
        <f t="shared" si="15"/>
        <v>#VALUE!</v>
      </c>
      <c r="O16" s="117" t="e">
        <f t="shared" si="15"/>
        <v>#VALUE!</v>
      </c>
      <c r="P16" s="117" t="e">
        <f t="shared" si="1"/>
        <v>#VALUE!</v>
      </c>
      <c r="Q16" s="117" t="e">
        <f t="shared" si="1"/>
        <v>#VALUE!</v>
      </c>
      <c r="R16" s="117" t="e">
        <f t="shared" si="1"/>
        <v>#VALUE!</v>
      </c>
      <c r="S16" s="117" t="e">
        <f t="shared" si="1"/>
        <v>#VALUE!</v>
      </c>
      <c r="T16" s="117" t="e">
        <f t="shared" si="1"/>
        <v>#VALUE!</v>
      </c>
      <c r="U16" s="117" t="e">
        <f t="shared" si="1"/>
        <v>#VALUE!</v>
      </c>
      <c r="V16" s="117" t="e">
        <f t="shared" si="1"/>
        <v>#VALUE!</v>
      </c>
      <c r="W16" s="117" t="e">
        <f t="shared" si="1"/>
        <v>#VALUE!</v>
      </c>
      <c r="X16" s="117" t="e">
        <f t="shared" si="1"/>
        <v>#VALUE!</v>
      </c>
      <c r="Y16" s="117" t="e">
        <f t="shared" si="1"/>
        <v>#VALUE!</v>
      </c>
      <c r="Z16" s="117" t="e">
        <f t="shared" si="1"/>
        <v>#VALUE!</v>
      </c>
      <c r="AA16" s="117" t="e">
        <f t="shared" si="1"/>
        <v>#VALUE!</v>
      </c>
      <c r="AB16" s="117" t="e">
        <f t="shared" si="1"/>
        <v>#VALUE!</v>
      </c>
      <c r="AC16" s="117" t="e">
        <f t="shared" si="1"/>
        <v>#VALUE!</v>
      </c>
      <c r="AD16" s="117" t="e">
        <f t="shared" si="1"/>
        <v>#VALUE!</v>
      </c>
      <c r="AE16" s="117" t="e">
        <f t="shared" si="1"/>
        <v>#VALUE!</v>
      </c>
      <c r="AF16" s="117" t="e">
        <f t="shared" si="2"/>
        <v>#VALUE!</v>
      </c>
      <c r="AG16" s="117" t="e">
        <f t="shared" si="2"/>
        <v>#VALUE!</v>
      </c>
      <c r="AH16" s="117" t="e">
        <f t="shared" si="2"/>
        <v>#VALUE!</v>
      </c>
      <c r="AI16" s="117" t="e">
        <f t="shared" si="2"/>
        <v>#VALUE!</v>
      </c>
      <c r="AJ16" s="117" t="e">
        <f t="shared" si="2"/>
        <v>#VALUE!</v>
      </c>
      <c r="AK16" s="117" t="e">
        <f t="shared" si="2"/>
        <v>#VALUE!</v>
      </c>
      <c r="AL16" s="117" t="e">
        <f t="shared" si="2"/>
        <v>#VALUE!</v>
      </c>
      <c r="AM16" s="117" t="e">
        <f t="shared" si="2"/>
        <v>#VALUE!</v>
      </c>
      <c r="AN16" s="117" t="e">
        <f t="shared" si="2"/>
        <v>#VALUE!</v>
      </c>
      <c r="AO16" s="117" t="e">
        <f t="shared" si="2"/>
        <v>#VALUE!</v>
      </c>
      <c r="AP16" s="117" t="e">
        <f t="shared" si="2"/>
        <v>#VALUE!</v>
      </c>
      <c r="AQ16" s="118"/>
      <c r="AR16" s="145" t="e">
        <f t="shared" si="3"/>
        <v>#VALUE!</v>
      </c>
      <c r="AS16" s="117" t="e">
        <f t="shared" si="16"/>
        <v>#VALUE!</v>
      </c>
      <c r="AT16" s="117" t="e">
        <f t="shared" si="17"/>
        <v>#VALUE!</v>
      </c>
      <c r="AU16" s="105"/>
      <c r="AV16" s="151" t="e">
        <f t="shared" si="4"/>
        <v>#VALUE!</v>
      </c>
      <c r="AW16" s="149" t="e">
        <f t="shared" si="18"/>
        <v>#VALUE!</v>
      </c>
      <c r="AX16" s="149" t="e">
        <f t="shared" si="5"/>
        <v>#VALUE!</v>
      </c>
      <c r="AY16" s="149" t="e">
        <f t="shared" si="5"/>
        <v>#VALUE!</v>
      </c>
      <c r="AZ16" s="149" t="e">
        <f t="shared" si="5"/>
        <v>#VALUE!</v>
      </c>
      <c r="BA16" s="149" t="e">
        <f t="shared" si="5"/>
        <v>#VALUE!</v>
      </c>
      <c r="BB16" s="149" t="e">
        <f t="shared" si="5"/>
        <v>#VALUE!</v>
      </c>
      <c r="BC16" s="149" t="e">
        <f t="shared" si="5"/>
        <v>#VALUE!</v>
      </c>
      <c r="BD16" s="149" t="e">
        <f t="shared" si="5"/>
        <v>#VALUE!</v>
      </c>
      <c r="BE16" s="149" t="e">
        <f t="shared" si="5"/>
        <v>#VALUE!</v>
      </c>
      <c r="BF16" s="118"/>
      <c r="BG16" s="145" t="e">
        <f t="shared" si="6"/>
        <v>#VALUE!</v>
      </c>
      <c r="BH16" s="117" t="e">
        <f t="shared" si="19"/>
        <v>#VALUE!</v>
      </c>
      <c r="BI16" s="117" t="e">
        <f t="shared" si="20"/>
        <v>#VALUE!</v>
      </c>
      <c r="BJ16" s="105"/>
      <c r="BK16" s="151" t="e">
        <f t="shared" si="7"/>
        <v>#VALUE!</v>
      </c>
      <c r="BL16" s="149" t="e">
        <f t="shared" si="8"/>
        <v>#VALUE!</v>
      </c>
      <c r="BM16" s="149" t="e">
        <f t="shared" si="8"/>
        <v>#VALUE!</v>
      </c>
      <c r="BN16" s="149" t="e">
        <f t="shared" si="8"/>
        <v>#VALUE!</v>
      </c>
      <c r="BO16" s="149" t="e">
        <f t="shared" si="8"/>
        <v>#VALUE!</v>
      </c>
      <c r="BP16" s="149" t="e">
        <f t="shared" si="8"/>
        <v>#VALUE!</v>
      </c>
      <c r="BQ16" s="149" t="e">
        <f t="shared" si="8"/>
        <v>#VALUE!</v>
      </c>
      <c r="BR16" s="149" t="e">
        <f t="shared" si="8"/>
        <v>#VALUE!</v>
      </c>
      <c r="BS16" s="149" t="e">
        <f t="shared" si="8"/>
        <v>#VALUE!</v>
      </c>
      <c r="BT16" s="149" t="e">
        <f t="shared" si="8"/>
        <v>#VALUE!</v>
      </c>
      <c r="BU16" s="106"/>
    </row>
    <row r="17" spans="1:73" ht="18" customHeight="1" x14ac:dyDescent="0.25">
      <c r="A17" s="104"/>
      <c r="B17" s="120" t="e">
        <f t="shared" si="21"/>
        <v>#VALUE!</v>
      </c>
      <c r="C17" s="105"/>
      <c r="D17" s="176" t="e">
        <f t="shared" si="9"/>
        <v>#VALUE!</v>
      </c>
      <c r="E17" s="176" t="e">
        <f t="shared" si="10"/>
        <v>#VALUE!</v>
      </c>
      <c r="F17" s="176" t="e">
        <f t="shared" si="11"/>
        <v>#VALUE!</v>
      </c>
      <c r="G17" s="105"/>
      <c r="H17" s="145" t="e">
        <f t="shared" si="12"/>
        <v>#VALUE!</v>
      </c>
      <c r="I17" s="117" t="e">
        <f t="shared" si="13"/>
        <v>#VALUE!</v>
      </c>
      <c r="J17" s="117" t="e">
        <f t="shared" si="14"/>
        <v>#VALUE!</v>
      </c>
      <c r="K17" s="105"/>
      <c r="L17" s="151" t="e">
        <f t="shared" si="0"/>
        <v>#VALUE!</v>
      </c>
      <c r="M17" s="149" t="e">
        <f t="shared" si="15"/>
        <v>#VALUE!</v>
      </c>
      <c r="N17" s="117" t="e">
        <f t="shared" si="15"/>
        <v>#VALUE!</v>
      </c>
      <c r="O17" s="117" t="e">
        <f t="shared" si="15"/>
        <v>#VALUE!</v>
      </c>
      <c r="P17" s="117" t="e">
        <f t="shared" si="1"/>
        <v>#VALUE!</v>
      </c>
      <c r="Q17" s="117" t="e">
        <f t="shared" si="1"/>
        <v>#VALUE!</v>
      </c>
      <c r="R17" s="117" t="e">
        <f t="shared" si="1"/>
        <v>#VALUE!</v>
      </c>
      <c r="S17" s="117" t="e">
        <f t="shared" si="1"/>
        <v>#VALUE!</v>
      </c>
      <c r="T17" s="117" t="e">
        <f t="shared" si="1"/>
        <v>#VALUE!</v>
      </c>
      <c r="U17" s="117" t="e">
        <f t="shared" si="1"/>
        <v>#VALUE!</v>
      </c>
      <c r="V17" s="117" t="e">
        <f t="shared" si="1"/>
        <v>#VALUE!</v>
      </c>
      <c r="W17" s="117" t="e">
        <f t="shared" si="1"/>
        <v>#VALUE!</v>
      </c>
      <c r="X17" s="117" t="e">
        <f t="shared" si="1"/>
        <v>#VALUE!</v>
      </c>
      <c r="Y17" s="117" t="e">
        <f t="shared" si="1"/>
        <v>#VALUE!</v>
      </c>
      <c r="Z17" s="117" t="e">
        <f t="shared" si="1"/>
        <v>#VALUE!</v>
      </c>
      <c r="AA17" s="117" t="e">
        <f t="shared" si="1"/>
        <v>#VALUE!</v>
      </c>
      <c r="AB17" s="117" t="e">
        <f t="shared" si="1"/>
        <v>#VALUE!</v>
      </c>
      <c r="AC17" s="117" t="e">
        <f t="shared" si="1"/>
        <v>#VALUE!</v>
      </c>
      <c r="AD17" s="117" t="e">
        <f t="shared" si="1"/>
        <v>#VALUE!</v>
      </c>
      <c r="AE17" s="117" t="e">
        <f t="shared" si="1"/>
        <v>#VALUE!</v>
      </c>
      <c r="AF17" s="117" t="e">
        <f t="shared" si="2"/>
        <v>#VALUE!</v>
      </c>
      <c r="AG17" s="117" t="e">
        <f t="shared" si="2"/>
        <v>#VALUE!</v>
      </c>
      <c r="AH17" s="117" t="e">
        <f t="shared" si="2"/>
        <v>#VALUE!</v>
      </c>
      <c r="AI17" s="117" t="e">
        <f t="shared" si="2"/>
        <v>#VALUE!</v>
      </c>
      <c r="AJ17" s="117" t="e">
        <f t="shared" si="2"/>
        <v>#VALUE!</v>
      </c>
      <c r="AK17" s="117" t="e">
        <f t="shared" si="2"/>
        <v>#VALUE!</v>
      </c>
      <c r="AL17" s="117" t="e">
        <f t="shared" si="2"/>
        <v>#VALUE!</v>
      </c>
      <c r="AM17" s="117" t="e">
        <f t="shared" si="2"/>
        <v>#VALUE!</v>
      </c>
      <c r="AN17" s="117" t="e">
        <f t="shared" si="2"/>
        <v>#VALUE!</v>
      </c>
      <c r="AO17" s="117" t="e">
        <f t="shared" si="2"/>
        <v>#VALUE!</v>
      </c>
      <c r="AP17" s="117" t="e">
        <f t="shared" si="2"/>
        <v>#VALUE!</v>
      </c>
      <c r="AQ17" s="118"/>
      <c r="AR17" s="145" t="e">
        <f t="shared" si="3"/>
        <v>#VALUE!</v>
      </c>
      <c r="AS17" s="117" t="e">
        <f t="shared" si="16"/>
        <v>#VALUE!</v>
      </c>
      <c r="AT17" s="117" t="e">
        <f t="shared" si="17"/>
        <v>#VALUE!</v>
      </c>
      <c r="AU17" s="105"/>
      <c r="AV17" s="151" t="e">
        <f t="shared" si="4"/>
        <v>#VALUE!</v>
      </c>
      <c r="AW17" s="149" t="e">
        <f t="shared" si="18"/>
        <v>#VALUE!</v>
      </c>
      <c r="AX17" s="149" t="e">
        <f t="shared" si="5"/>
        <v>#VALUE!</v>
      </c>
      <c r="AY17" s="149" t="e">
        <f t="shared" si="5"/>
        <v>#VALUE!</v>
      </c>
      <c r="AZ17" s="149" t="e">
        <f t="shared" si="5"/>
        <v>#VALUE!</v>
      </c>
      <c r="BA17" s="149" t="e">
        <f t="shared" si="5"/>
        <v>#VALUE!</v>
      </c>
      <c r="BB17" s="149" t="e">
        <f t="shared" si="5"/>
        <v>#VALUE!</v>
      </c>
      <c r="BC17" s="149" t="e">
        <f t="shared" si="5"/>
        <v>#VALUE!</v>
      </c>
      <c r="BD17" s="149" t="e">
        <f t="shared" si="5"/>
        <v>#VALUE!</v>
      </c>
      <c r="BE17" s="149" t="e">
        <f t="shared" si="5"/>
        <v>#VALUE!</v>
      </c>
      <c r="BF17" s="118"/>
      <c r="BG17" s="145" t="e">
        <f t="shared" si="6"/>
        <v>#VALUE!</v>
      </c>
      <c r="BH17" s="117" t="e">
        <f t="shared" si="19"/>
        <v>#VALUE!</v>
      </c>
      <c r="BI17" s="117" t="e">
        <f t="shared" si="20"/>
        <v>#VALUE!</v>
      </c>
      <c r="BJ17" s="105"/>
      <c r="BK17" s="151" t="e">
        <f t="shared" si="7"/>
        <v>#VALUE!</v>
      </c>
      <c r="BL17" s="149" t="e">
        <f t="shared" si="8"/>
        <v>#VALUE!</v>
      </c>
      <c r="BM17" s="149" t="e">
        <f t="shared" si="8"/>
        <v>#VALUE!</v>
      </c>
      <c r="BN17" s="149" t="e">
        <f t="shared" si="8"/>
        <v>#VALUE!</v>
      </c>
      <c r="BO17" s="149" t="e">
        <f t="shared" si="8"/>
        <v>#VALUE!</v>
      </c>
      <c r="BP17" s="149" t="e">
        <f t="shared" si="8"/>
        <v>#VALUE!</v>
      </c>
      <c r="BQ17" s="149" t="e">
        <f t="shared" si="8"/>
        <v>#VALUE!</v>
      </c>
      <c r="BR17" s="149" t="e">
        <f t="shared" si="8"/>
        <v>#VALUE!</v>
      </c>
      <c r="BS17" s="149" t="e">
        <f t="shared" si="8"/>
        <v>#VALUE!</v>
      </c>
      <c r="BT17" s="149" t="e">
        <f t="shared" si="8"/>
        <v>#VALUE!</v>
      </c>
      <c r="BU17" s="106"/>
    </row>
    <row r="18" spans="1:73" ht="18" customHeight="1" x14ac:dyDescent="0.25">
      <c r="A18" s="104"/>
      <c r="B18" s="120" t="e">
        <f t="shared" si="21"/>
        <v>#VALUE!</v>
      </c>
      <c r="C18" s="105"/>
      <c r="D18" s="176" t="e">
        <f t="shared" si="9"/>
        <v>#VALUE!</v>
      </c>
      <c r="E18" s="176" t="e">
        <f t="shared" si="10"/>
        <v>#VALUE!</v>
      </c>
      <c r="F18" s="176" t="e">
        <f t="shared" si="11"/>
        <v>#VALUE!</v>
      </c>
      <c r="G18" s="105"/>
      <c r="H18" s="145" t="e">
        <f t="shared" si="12"/>
        <v>#VALUE!</v>
      </c>
      <c r="I18" s="117" t="e">
        <f t="shared" si="13"/>
        <v>#VALUE!</v>
      </c>
      <c r="J18" s="117" t="e">
        <f t="shared" si="14"/>
        <v>#VALUE!</v>
      </c>
      <c r="K18" s="105"/>
      <c r="L18" s="151" t="e">
        <f t="shared" si="0"/>
        <v>#VALUE!</v>
      </c>
      <c r="M18" s="149" t="e">
        <f t="shared" si="15"/>
        <v>#VALUE!</v>
      </c>
      <c r="N18" s="117" t="e">
        <f t="shared" si="15"/>
        <v>#VALUE!</v>
      </c>
      <c r="O18" s="117" t="e">
        <f t="shared" si="15"/>
        <v>#VALUE!</v>
      </c>
      <c r="P18" s="117" t="e">
        <f t="shared" si="1"/>
        <v>#VALUE!</v>
      </c>
      <c r="Q18" s="117" t="e">
        <f t="shared" si="1"/>
        <v>#VALUE!</v>
      </c>
      <c r="R18" s="117" t="e">
        <f t="shared" si="1"/>
        <v>#VALUE!</v>
      </c>
      <c r="S18" s="117" t="e">
        <f t="shared" si="1"/>
        <v>#VALUE!</v>
      </c>
      <c r="T18" s="117" t="e">
        <f t="shared" si="1"/>
        <v>#VALUE!</v>
      </c>
      <c r="U18" s="117" t="e">
        <f t="shared" si="1"/>
        <v>#VALUE!</v>
      </c>
      <c r="V18" s="117" t="e">
        <f t="shared" si="1"/>
        <v>#VALUE!</v>
      </c>
      <c r="W18" s="117" t="e">
        <f t="shared" si="1"/>
        <v>#VALUE!</v>
      </c>
      <c r="X18" s="117" t="e">
        <f t="shared" si="1"/>
        <v>#VALUE!</v>
      </c>
      <c r="Y18" s="117" t="e">
        <f t="shared" si="1"/>
        <v>#VALUE!</v>
      </c>
      <c r="Z18" s="117" t="e">
        <f t="shared" si="1"/>
        <v>#VALUE!</v>
      </c>
      <c r="AA18" s="117" t="e">
        <f t="shared" si="1"/>
        <v>#VALUE!</v>
      </c>
      <c r="AB18" s="117" t="e">
        <f t="shared" si="1"/>
        <v>#VALUE!</v>
      </c>
      <c r="AC18" s="117" t="e">
        <f t="shared" si="1"/>
        <v>#VALUE!</v>
      </c>
      <c r="AD18" s="117" t="e">
        <f t="shared" si="1"/>
        <v>#VALUE!</v>
      </c>
      <c r="AE18" s="117" t="e">
        <f t="shared" si="1"/>
        <v>#VALUE!</v>
      </c>
      <c r="AF18" s="117" t="e">
        <f t="shared" si="2"/>
        <v>#VALUE!</v>
      </c>
      <c r="AG18" s="117" t="e">
        <f t="shared" si="2"/>
        <v>#VALUE!</v>
      </c>
      <c r="AH18" s="117" t="e">
        <f t="shared" si="2"/>
        <v>#VALUE!</v>
      </c>
      <c r="AI18" s="117" t="e">
        <f t="shared" si="2"/>
        <v>#VALUE!</v>
      </c>
      <c r="AJ18" s="117" t="e">
        <f t="shared" si="2"/>
        <v>#VALUE!</v>
      </c>
      <c r="AK18" s="117" t="e">
        <f t="shared" si="2"/>
        <v>#VALUE!</v>
      </c>
      <c r="AL18" s="117" t="e">
        <f t="shared" si="2"/>
        <v>#VALUE!</v>
      </c>
      <c r="AM18" s="117" t="e">
        <f t="shared" si="2"/>
        <v>#VALUE!</v>
      </c>
      <c r="AN18" s="117" t="e">
        <f t="shared" si="2"/>
        <v>#VALUE!</v>
      </c>
      <c r="AO18" s="117" t="e">
        <f t="shared" si="2"/>
        <v>#VALUE!</v>
      </c>
      <c r="AP18" s="117" t="e">
        <f t="shared" si="2"/>
        <v>#VALUE!</v>
      </c>
      <c r="AQ18" s="118"/>
      <c r="AR18" s="145" t="e">
        <f t="shared" si="3"/>
        <v>#VALUE!</v>
      </c>
      <c r="AS18" s="117" t="e">
        <f t="shared" si="16"/>
        <v>#VALUE!</v>
      </c>
      <c r="AT18" s="117" t="e">
        <f t="shared" si="17"/>
        <v>#VALUE!</v>
      </c>
      <c r="AU18" s="105"/>
      <c r="AV18" s="151" t="e">
        <f t="shared" si="4"/>
        <v>#VALUE!</v>
      </c>
      <c r="AW18" s="149" t="e">
        <f t="shared" si="18"/>
        <v>#VALUE!</v>
      </c>
      <c r="AX18" s="149" t="e">
        <f t="shared" si="5"/>
        <v>#VALUE!</v>
      </c>
      <c r="AY18" s="149" t="e">
        <f t="shared" si="5"/>
        <v>#VALUE!</v>
      </c>
      <c r="AZ18" s="149" t="e">
        <f t="shared" si="5"/>
        <v>#VALUE!</v>
      </c>
      <c r="BA18" s="149" t="e">
        <f t="shared" si="5"/>
        <v>#VALUE!</v>
      </c>
      <c r="BB18" s="149" t="e">
        <f t="shared" si="5"/>
        <v>#VALUE!</v>
      </c>
      <c r="BC18" s="149" t="e">
        <f t="shared" si="5"/>
        <v>#VALUE!</v>
      </c>
      <c r="BD18" s="149" t="e">
        <f t="shared" si="5"/>
        <v>#VALUE!</v>
      </c>
      <c r="BE18" s="149" t="e">
        <f t="shared" si="5"/>
        <v>#VALUE!</v>
      </c>
      <c r="BF18" s="118"/>
      <c r="BG18" s="145" t="e">
        <f t="shared" si="6"/>
        <v>#VALUE!</v>
      </c>
      <c r="BH18" s="117" t="e">
        <f t="shared" si="19"/>
        <v>#VALUE!</v>
      </c>
      <c r="BI18" s="117" t="e">
        <f t="shared" si="20"/>
        <v>#VALUE!</v>
      </c>
      <c r="BJ18" s="105"/>
      <c r="BK18" s="151" t="e">
        <f t="shared" si="7"/>
        <v>#VALUE!</v>
      </c>
      <c r="BL18" s="149" t="e">
        <f t="shared" si="8"/>
        <v>#VALUE!</v>
      </c>
      <c r="BM18" s="149" t="e">
        <f t="shared" si="8"/>
        <v>#VALUE!</v>
      </c>
      <c r="BN18" s="149" t="e">
        <f t="shared" si="8"/>
        <v>#VALUE!</v>
      </c>
      <c r="BO18" s="149" t="e">
        <f t="shared" si="8"/>
        <v>#VALUE!</v>
      </c>
      <c r="BP18" s="149" t="e">
        <f t="shared" si="8"/>
        <v>#VALUE!</v>
      </c>
      <c r="BQ18" s="149" t="e">
        <f t="shared" si="8"/>
        <v>#VALUE!</v>
      </c>
      <c r="BR18" s="149" t="e">
        <f t="shared" si="8"/>
        <v>#VALUE!</v>
      </c>
      <c r="BS18" s="149" t="e">
        <f t="shared" si="8"/>
        <v>#VALUE!</v>
      </c>
      <c r="BT18" s="149" t="e">
        <f t="shared" si="8"/>
        <v>#VALUE!</v>
      </c>
      <c r="BU18" s="106"/>
    </row>
    <row r="19" spans="1:73" ht="18" customHeight="1" x14ac:dyDescent="0.25">
      <c r="A19" s="104"/>
      <c r="B19" s="120" t="e">
        <f t="shared" si="21"/>
        <v>#VALUE!</v>
      </c>
      <c r="C19" s="105"/>
      <c r="D19" s="176" t="e">
        <f t="shared" si="9"/>
        <v>#VALUE!</v>
      </c>
      <c r="E19" s="176" t="e">
        <f t="shared" si="10"/>
        <v>#VALUE!</v>
      </c>
      <c r="F19" s="176" t="e">
        <f t="shared" si="11"/>
        <v>#VALUE!</v>
      </c>
      <c r="G19" s="105"/>
      <c r="H19" s="145" t="e">
        <f t="shared" si="12"/>
        <v>#VALUE!</v>
      </c>
      <c r="I19" s="117" t="e">
        <f t="shared" si="13"/>
        <v>#VALUE!</v>
      </c>
      <c r="J19" s="117" t="e">
        <f t="shared" si="14"/>
        <v>#VALUE!</v>
      </c>
      <c r="K19" s="105"/>
      <c r="L19" s="151" t="e">
        <f t="shared" si="0"/>
        <v>#VALUE!</v>
      </c>
      <c r="M19" s="149" t="e">
        <f t="shared" si="15"/>
        <v>#VALUE!</v>
      </c>
      <c r="N19" s="117" t="e">
        <f t="shared" si="15"/>
        <v>#VALUE!</v>
      </c>
      <c r="O19" s="117" t="e">
        <f t="shared" si="15"/>
        <v>#VALUE!</v>
      </c>
      <c r="P19" s="117" t="e">
        <f t="shared" si="1"/>
        <v>#VALUE!</v>
      </c>
      <c r="Q19" s="117" t="e">
        <f t="shared" si="1"/>
        <v>#VALUE!</v>
      </c>
      <c r="R19" s="117" t="e">
        <f t="shared" si="1"/>
        <v>#VALUE!</v>
      </c>
      <c r="S19" s="117" t="e">
        <f t="shared" si="1"/>
        <v>#VALUE!</v>
      </c>
      <c r="T19" s="117" t="e">
        <f t="shared" si="1"/>
        <v>#VALUE!</v>
      </c>
      <c r="U19" s="117" t="e">
        <f t="shared" si="1"/>
        <v>#VALUE!</v>
      </c>
      <c r="V19" s="117" t="e">
        <f t="shared" si="1"/>
        <v>#VALUE!</v>
      </c>
      <c r="W19" s="117" t="e">
        <f t="shared" si="1"/>
        <v>#VALUE!</v>
      </c>
      <c r="X19" s="117" t="e">
        <f t="shared" si="1"/>
        <v>#VALUE!</v>
      </c>
      <c r="Y19" s="117" t="e">
        <f t="shared" si="1"/>
        <v>#VALUE!</v>
      </c>
      <c r="Z19" s="117" t="e">
        <f t="shared" si="1"/>
        <v>#VALUE!</v>
      </c>
      <c r="AA19" s="117" t="e">
        <f t="shared" si="1"/>
        <v>#VALUE!</v>
      </c>
      <c r="AB19" s="117" t="e">
        <f t="shared" si="1"/>
        <v>#VALUE!</v>
      </c>
      <c r="AC19" s="117" t="e">
        <f t="shared" si="1"/>
        <v>#VALUE!</v>
      </c>
      <c r="AD19" s="117" t="e">
        <f t="shared" si="1"/>
        <v>#VALUE!</v>
      </c>
      <c r="AE19" s="117" t="e">
        <f t="shared" si="1"/>
        <v>#VALUE!</v>
      </c>
      <c r="AF19" s="117" t="e">
        <f t="shared" si="2"/>
        <v>#VALUE!</v>
      </c>
      <c r="AG19" s="117" t="e">
        <f t="shared" si="2"/>
        <v>#VALUE!</v>
      </c>
      <c r="AH19" s="117" t="e">
        <f t="shared" si="2"/>
        <v>#VALUE!</v>
      </c>
      <c r="AI19" s="117" t="e">
        <f t="shared" si="2"/>
        <v>#VALUE!</v>
      </c>
      <c r="AJ19" s="117" t="e">
        <f t="shared" si="2"/>
        <v>#VALUE!</v>
      </c>
      <c r="AK19" s="117" t="e">
        <f t="shared" si="2"/>
        <v>#VALUE!</v>
      </c>
      <c r="AL19" s="117" t="e">
        <f t="shared" si="2"/>
        <v>#VALUE!</v>
      </c>
      <c r="AM19" s="117" t="e">
        <f t="shared" si="2"/>
        <v>#VALUE!</v>
      </c>
      <c r="AN19" s="117" t="e">
        <f t="shared" si="2"/>
        <v>#VALUE!</v>
      </c>
      <c r="AO19" s="117" t="e">
        <f t="shared" si="2"/>
        <v>#VALUE!</v>
      </c>
      <c r="AP19" s="117" t="e">
        <f t="shared" si="2"/>
        <v>#VALUE!</v>
      </c>
      <c r="AQ19" s="118"/>
      <c r="AR19" s="145" t="e">
        <f t="shared" si="3"/>
        <v>#VALUE!</v>
      </c>
      <c r="AS19" s="117" t="e">
        <f t="shared" si="16"/>
        <v>#VALUE!</v>
      </c>
      <c r="AT19" s="117" t="e">
        <f t="shared" si="17"/>
        <v>#VALUE!</v>
      </c>
      <c r="AU19" s="105"/>
      <c r="AV19" s="151" t="e">
        <f t="shared" si="4"/>
        <v>#VALUE!</v>
      </c>
      <c r="AW19" s="149" t="e">
        <f t="shared" si="18"/>
        <v>#VALUE!</v>
      </c>
      <c r="AX19" s="149" t="e">
        <f t="shared" si="5"/>
        <v>#VALUE!</v>
      </c>
      <c r="AY19" s="149" t="e">
        <f t="shared" si="5"/>
        <v>#VALUE!</v>
      </c>
      <c r="AZ19" s="149" t="e">
        <f t="shared" si="5"/>
        <v>#VALUE!</v>
      </c>
      <c r="BA19" s="149" t="e">
        <f t="shared" si="5"/>
        <v>#VALUE!</v>
      </c>
      <c r="BB19" s="149" t="e">
        <f t="shared" si="5"/>
        <v>#VALUE!</v>
      </c>
      <c r="BC19" s="149" t="e">
        <f t="shared" si="5"/>
        <v>#VALUE!</v>
      </c>
      <c r="BD19" s="149" t="e">
        <f t="shared" si="5"/>
        <v>#VALUE!</v>
      </c>
      <c r="BE19" s="149" t="e">
        <f t="shared" si="5"/>
        <v>#VALUE!</v>
      </c>
      <c r="BF19" s="118"/>
      <c r="BG19" s="145" t="e">
        <f t="shared" si="6"/>
        <v>#VALUE!</v>
      </c>
      <c r="BH19" s="117" t="e">
        <f t="shared" si="19"/>
        <v>#VALUE!</v>
      </c>
      <c r="BI19" s="117" t="e">
        <f t="shared" si="20"/>
        <v>#VALUE!</v>
      </c>
      <c r="BJ19" s="105"/>
      <c r="BK19" s="151" t="e">
        <f t="shared" si="7"/>
        <v>#VALUE!</v>
      </c>
      <c r="BL19" s="149" t="e">
        <f t="shared" si="8"/>
        <v>#VALUE!</v>
      </c>
      <c r="BM19" s="149" t="e">
        <f t="shared" si="8"/>
        <v>#VALUE!</v>
      </c>
      <c r="BN19" s="149" t="e">
        <f t="shared" si="8"/>
        <v>#VALUE!</v>
      </c>
      <c r="BO19" s="149" t="e">
        <f t="shared" si="8"/>
        <v>#VALUE!</v>
      </c>
      <c r="BP19" s="149" t="e">
        <f t="shared" si="8"/>
        <v>#VALUE!</v>
      </c>
      <c r="BQ19" s="149" t="e">
        <f t="shared" si="8"/>
        <v>#VALUE!</v>
      </c>
      <c r="BR19" s="149" t="e">
        <f t="shared" si="8"/>
        <v>#VALUE!</v>
      </c>
      <c r="BS19" s="149" t="e">
        <f t="shared" si="8"/>
        <v>#VALUE!</v>
      </c>
      <c r="BT19" s="149" t="e">
        <f t="shared" si="8"/>
        <v>#VALUE!</v>
      </c>
      <c r="BU19" s="106"/>
    </row>
    <row r="20" spans="1:73" ht="18" customHeight="1" x14ac:dyDescent="0.25">
      <c r="A20" s="104"/>
      <c r="B20" s="120" t="e">
        <f t="shared" si="21"/>
        <v>#VALUE!</v>
      </c>
      <c r="C20" s="105"/>
      <c r="D20" s="176" t="e">
        <f t="shared" si="9"/>
        <v>#VALUE!</v>
      </c>
      <c r="E20" s="176" t="e">
        <f t="shared" si="10"/>
        <v>#VALUE!</v>
      </c>
      <c r="F20" s="176" t="e">
        <f t="shared" si="11"/>
        <v>#VALUE!</v>
      </c>
      <c r="G20" s="105"/>
      <c r="H20" s="145" t="e">
        <f t="shared" si="12"/>
        <v>#VALUE!</v>
      </c>
      <c r="I20" s="117" t="e">
        <f t="shared" si="13"/>
        <v>#VALUE!</v>
      </c>
      <c r="J20" s="117" t="e">
        <f t="shared" si="14"/>
        <v>#VALUE!</v>
      </c>
      <c r="K20" s="105"/>
      <c r="L20" s="151" t="e">
        <f t="shared" si="0"/>
        <v>#VALUE!</v>
      </c>
      <c r="M20" s="149" t="e">
        <f t="shared" si="15"/>
        <v>#VALUE!</v>
      </c>
      <c r="N20" s="117" t="e">
        <f t="shared" si="15"/>
        <v>#VALUE!</v>
      </c>
      <c r="O20" s="117" t="e">
        <f t="shared" si="15"/>
        <v>#VALUE!</v>
      </c>
      <c r="P20" s="117" t="e">
        <f t="shared" si="1"/>
        <v>#VALUE!</v>
      </c>
      <c r="Q20" s="117" t="e">
        <f t="shared" si="1"/>
        <v>#VALUE!</v>
      </c>
      <c r="R20" s="117" t="e">
        <f t="shared" si="1"/>
        <v>#VALUE!</v>
      </c>
      <c r="S20" s="117" t="e">
        <f t="shared" si="1"/>
        <v>#VALUE!</v>
      </c>
      <c r="T20" s="117" t="e">
        <f t="shared" si="1"/>
        <v>#VALUE!</v>
      </c>
      <c r="U20" s="117" t="e">
        <f t="shared" si="1"/>
        <v>#VALUE!</v>
      </c>
      <c r="V20" s="117" t="e">
        <f t="shared" si="1"/>
        <v>#VALUE!</v>
      </c>
      <c r="W20" s="117" t="e">
        <f t="shared" si="1"/>
        <v>#VALUE!</v>
      </c>
      <c r="X20" s="117" t="e">
        <f t="shared" si="1"/>
        <v>#VALUE!</v>
      </c>
      <c r="Y20" s="117" t="e">
        <f t="shared" si="1"/>
        <v>#VALUE!</v>
      </c>
      <c r="Z20" s="117" t="e">
        <f t="shared" si="1"/>
        <v>#VALUE!</v>
      </c>
      <c r="AA20" s="117" t="e">
        <f t="shared" si="1"/>
        <v>#VALUE!</v>
      </c>
      <c r="AB20" s="117" t="e">
        <f t="shared" si="1"/>
        <v>#VALUE!</v>
      </c>
      <c r="AC20" s="117" t="e">
        <f t="shared" si="1"/>
        <v>#VALUE!</v>
      </c>
      <c r="AD20" s="117" t="e">
        <f t="shared" si="1"/>
        <v>#VALUE!</v>
      </c>
      <c r="AE20" s="117" t="e">
        <f t="shared" si="1"/>
        <v>#VALUE!</v>
      </c>
      <c r="AF20" s="117" t="e">
        <f t="shared" si="2"/>
        <v>#VALUE!</v>
      </c>
      <c r="AG20" s="117" t="e">
        <f t="shared" si="2"/>
        <v>#VALUE!</v>
      </c>
      <c r="AH20" s="117" t="e">
        <f t="shared" si="2"/>
        <v>#VALUE!</v>
      </c>
      <c r="AI20" s="117" t="e">
        <f t="shared" si="2"/>
        <v>#VALUE!</v>
      </c>
      <c r="AJ20" s="117" t="e">
        <f t="shared" si="2"/>
        <v>#VALUE!</v>
      </c>
      <c r="AK20" s="117" t="e">
        <f t="shared" si="2"/>
        <v>#VALUE!</v>
      </c>
      <c r="AL20" s="117" t="e">
        <f t="shared" si="2"/>
        <v>#VALUE!</v>
      </c>
      <c r="AM20" s="117" t="e">
        <f t="shared" si="2"/>
        <v>#VALUE!</v>
      </c>
      <c r="AN20" s="117" t="e">
        <f t="shared" si="2"/>
        <v>#VALUE!</v>
      </c>
      <c r="AO20" s="117" t="e">
        <f t="shared" si="2"/>
        <v>#VALUE!</v>
      </c>
      <c r="AP20" s="117" t="e">
        <f t="shared" si="2"/>
        <v>#VALUE!</v>
      </c>
      <c r="AQ20" s="118"/>
      <c r="AR20" s="145" t="e">
        <f t="shared" si="3"/>
        <v>#VALUE!</v>
      </c>
      <c r="AS20" s="117" t="e">
        <f t="shared" si="16"/>
        <v>#VALUE!</v>
      </c>
      <c r="AT20" s="117" t="e">
        <f t="shared" si="17"/>
        <v>#VALUE!</v>
      </c>
      <c r="AU20" s="105"/>
      <c r="AV20" s="151" t="e">
        <f t="shared" si="4"/>
        <v>#VALUE!</v>
      </c>
      <c r="AW20" s="149" t="e">
        <f t="shared" si="18"/>
        <v>#VALUE!</v>
      </c>
      <c r="AX20" s="149" t="e">
        <f t="shared" si="5"/>
        <v>#VALUE!</v>
      </c>
      <c r="AY20" s="149" t="e">
        <f t="shared" si="5"/>
        <v>#VALUE!</v>
      </c>
      <c r="AZ20" s="149" t="e">
        <f t="shared" si="5"/>
        <v>#VALUE!</v>
      </c>
      <c r="BA20" s="149" t="e">
        <f t="shared" si="5"/>
        <v>#VALUE!</v>
      </c>
      <c r="BB20" s="149" t="e">
        <f t="shared" si="5"/>
        <v>#VALUE!</v>
      </c>
      <c r="BC20" s="149" t="e">
        <f t="shared" si="5"/>
        <v>#VALUE!</v>
      </c>
      <c r="BD20" s="149" t="e">
        <f t="shared" si="5"/>
        <v>#VALUE!</v>
      </c>
      <c r="BE20" s="149" t="e">
        <f t="shared" si="5"/>
        <v>#VALUE!</v>
      </c>
      <c r="BF20" s="118"/>
      <c r="BG20" s="145" t="e">
        <f t="shared" si="6"/>
        <v>#VALUE!</v>
      </c>
      <c r="BH20" s="117" t="e">
        <f t="shared" si="19"/>
        <v>#VALUE!</v>
      </c>
      <c r="BI20" s="117" t="e">
        <f t="shared" si="20"/>
        <v>#VALUE!</v>
      </c>
      <c r="BJ20" s="105"/>
      <c r="BK20" s="151" t="e">
        <f t="shared" si="7"/>
        <v>#VALUE!</v>
      </c>
      <c r="BL20" s="149" t="e">
        <f t="shared" si="8"/>
        <v>#VALUE!</v>
      </c>
      <c r="BM20" s="149" t="e">
        <f t="shared" si="8"/>
        <v>#VALUE!</v>
      </c>
      <c r="BN20" s="149" t="e">
        <f t="shared" si="8"/>
        <v>#VALUE!</v>
      </c>
      <c r="BO20" s="149" t="e">
        <f t="shared" si="8"/>
        <v>#VALUE!</v>
      </c>
      <c r="BP20" s="149" t="e">
        <f t="shared" si="8"/>
        <v>#VALUE!</v>
      </c>
      <c r="BQ20" s="149" t="e">
        <f t="shared" si="8"/>
        <v>#VALUE!</v>
      </c>
      <c r="BR20" s="149" t="e">
        <f t="shared" si="8"/>
        <v>#VALUE!</v>
      </c>
      <c r="BS20" s="149" t="e">
        <f t="shared" si="8"/>
        <v>#VALUE!</v>
      </c>
      <c r="BT20" s="149" t="e">
        <f t="shared" si="8"/>
        <v>#VALUE!</v>
      </c>
      <c r="BU20" s="106"/>
    </row>
    <row r="21" spans="1:73" ht="18" customHeight="1" x14ac:dyDescent="0.25">
      <c r="A21" s="104"/>
      <c r="B21" s="120" t="e">
        <f t="shared" si="21"/>
        <v>#VALUE!</v>
      </c>
      <c r="C21" s="105"/>
      <c r="D21" s="176" t="e">
        <f t="shared" si="9"/>
        <v>#VALUE!</v>
      </c>
      <c r="E21" s="176" t="e">
        <f t="shared" si="10"/>
        <v>#VALUE!</v>
      </c>
      <c r="F21" s="176" t="e">
        <f t="shared" si="11"/>
        <v>#VALUE!</v>
      </c>
      <c r="G21" s="105"/>
      <c r="H21" s="145" t="e">
        <f t="shared" si="12"/>
        <v>#VALUE!</v>
      </c>
      <c r="I21" s="117" t="e">
        <f t="shared" si="13"/>
        <v>#VALUE!</v>
      </c>
      <c r="J21" s="117" t="e">
        <f t="shared" si="14"/>
        <v>#VALUE!</v>
      </c>
      <c r="K21" s="105"/>
      <c r="L21" s="151" t="e">
        <f t="shared" si="0"/>
        <v>#VALUE!</v>
      </c>
      <c r="M21" s="149" t="e">
        <f t="shared" si="15"/>
        <v>#VALUE!</v>
      </c>
      <c r="N21" s="117" t="e">
        <f t="shared" si="15"/>
        <v>#VALUE!</v>
      </c>
      <c r="O21" s="117" t="e">
        <f t="shared" si="15"/>
        <v>#VALUE!</v>
      </c>
      <c r="P21" s="117" t="e">
        <f t="shared" si="1"/>
        <v>#VALUE!</v>
      </c>
      <c r="Q21" s="117" t="e">
        <f t="shared" si="1"/>
        <v>#VALUE!</v>
      </c>
      <c r="R21" s="117" t="e">
        <f t="shared" si="1"/>
        <v>#VALUE!</v>
      </c>
      <c r="S21" s="117" t="e">
        <f t="shared" si="1"/>
        <v>#VALUE!</v>
      </c>
      <c r="T21" s="117" t="e">
        <f t="shared" si="1"/>
        <v>#VALUE!</v>
      </c>
      <c r="U21" s="117" t="e">
        <f t="shared" si="1"/>
        <v>#VALUE!</v>
      </c>
      <c r="V21" s="117" t="e">
        <f t="shared" si="1"/>
        <v>#VALUE!</v>
      </c>
      <c r="W21" s="117" t="e">
        <f t="shared" si="1"/>
        <v>#VALUE!</v>
      </c>
      <c r="X21" s="117" t="e">
        <f t="shared" si="1"/>
        <v>#VALUE!</v>
      </c>
      <c r="Y21" s="117" t="e">
        <f t="shared" si="1"/>
        <v>#VALUE!</v>
      </c>
      <c r="Z21" s="117" t="e">
        <f t="shared" si="1"/>
        <v>#VALUE!</v>
      </c>
      <c r="AA21" s="117" t="e">
        <f t="shared" si="1"/>
        <v>#VALUE!</v>
      </c>
      <c r="AB21" s="117" t="e">
        <f t="shared" si="1"/>
        <v>#VALUE!</v>
      </c>
      <c r="AC21" s="117" t="e">
        <f t="shared" si="1"/>
        <v>#VALUE!</v>
      </c>
      <c r="AD21" s="117" t="e">
        <f t="shared" si="1"/>
        <v>#VALUE!</v>
      </c>
      <c r="AE21" s="117" t="e">
        <f t="shared" si="1"/>
        <v>#VALUE!</v>
      </c>
      <c r="AF21" s="117" t="e">
        <f t="shared" si="2"/>
        <v>#VALUE!</v>
      </c>
      <c r="AG21" s="117" t="e">
        <f t="shared" si="2"/>
        <v>#VALUE!</v>
      </c>
      <c r="AH21" s="117" t="e">
        <f t="shared" si="2"/>
        <v>#VALUE!</v>
      </c>
      <c r="AI21" s="117" t="e">
        <f t="shared" si="2"/>
        <v>#VALUE!</v>
      </c>
      <c r="AJ21" s="117" t="e">
        <f t="shared" si="2"/>
        <v>#VALUE!</v>
      </c>
      <c r="AK21" s="117" t="e">
        <f t="shared" si="2"/>
        <v>#VALUE!</v>
      </c>
      <c r="AL21" s="117" t="e">
        <f t="shared" si="2"/>
        <v>#VALUE!</v>
      </c>
      <c r="AM21" s="117" t="e">
        <f t="shared" si="2"/>
        <v>#VALUE!</v>
      </c>
      <c r="AN21" s="117" t="e">
        <f t="shared" si="2"/>
        <v>#VALUE!</v>
      </c>
      <c r="AO21" s="117" t="e">
        <f t="shared" si="2"/>
        <v>#VALUE!</v>
      </c>
      <c r="AP21" s="117" t="e">
        <f t="shared" si="2"/>
        <v>#VALUE!</v>
      </c>
      <c r="AQ21" s="118"/>
      <c r="AR21" s="145" t="e">
        <f t="shared" si="3"/>
        <v>#VALUE!</v>
      </c>
      <c r="AS21" s="117" t="e">
        <f t="shared" si="16"/>
        <v>#VALUE!</v>
      </c>
      <c r="AT21" s="117" t="e">
        <f t="shared" si="17"/>
        <v>#VALUE!</v>
      </c>
      <c r="AU21" s="105"/>
      <c r="AV21" s="151" t="e">
        <f t="shared" si="4"/>
        <v>#VALUE!</v>
      </c>
      <c r="AW21" s="149" t="e">
        <f t="shared" si="18"/>
        <v>#VALUE!</v>
      </c>
      <c r="AX21" s="149" t="e">
        <f t="shared" si="5"/>
        <v>#VALUE!</v>
      </c>
      <c r="AY21" s="149" t="e">
        <f t="shared" si="5"/>
        <v>#VALUE!</v>
      </c>
      <c r="AZ21" s="149" t="e">
        <f t="shared" si="5"/>
        <v>#VALUE!</v>
      </c>
      <c r="BA21" s="149" t="e">
        <f t="shared" si="5"/>
        <v>#VALUE!</v>
      </c>
      <c r="BB21" s="149" t="e">
        <f t="shared" si="5"/>
        <v>#VALUE!</v>
      </c>
      <c r="BC21" s="149" t="e">
        <f t="shared" si="5"/>
        <v>#VALUE!</v>
      </c>
      <c r="BD21" s="149" t="e">
        <f t="shared" si="5"/>
        <v>#VALUE!</v>
      </c>
      <c r="BE21" s="149" t="e">
        <f t="shared" si="5"/>
        <v>#VALUE!</v>
      </c>
      <c r="BF21" s="118"/>
      <c r="BG21" s="145" t="e">
        <f t="shared" si="6"/>
        <v>#VALUE!</v>
      </c>
      <c r="BH21" s="117" t="e">
        <f t="shared" si="19"/>
        <v>#VALUE!</v>
      </c>
      <c r="BI21" s="117" t="e">
        <f t="shared" si="20"/>
        <v>#VALUE!</v>
      </c>
      <c r="BJ21" s="105"/>
      <c r="BK21" s="151" t="e">
        <f t="shared" si="7"/>
        <v>#VALUE!</v>
      </c>
      <c r="BL21" s="149" t="e">
        <f t="shared" si="8"/>
        <v>#VALUE!</v>
      </c>
      <c r="BM21" s="149" t="e">
        <f t="shared" si="8"/>
        <v>#VALUE!</v>
      </c>
      <c r="BN21" s="149" t="e">
        <f t="shared" si="8"/>
        <v>#VALUE!</v>
      </c>
      <c r="BO21" s="149" t="e">
        <f t="shared" si="8"/>
        <v>#VALUE!</v>
      </c>
      <c r="BP21" s="149" t="e">
        <f t="shared" si="8"/>
        <v>#VALUE!</v>
      </c>
      <c r="BQ21" s="149" t="e">
        <f t="shared" si="8"/>
        <v>#VALUE!</v>
      </c>
      <c r="BR21" s="149" t="e">
        <f t="shared" si="8"/>
        <v>#VALUE!</v>
      </c>
      <c r="BS21" s="149" t="e">
        <f t="shared" si="8"/>
        <v>#VALUE!</v>
      </c>
      <c r="BT21" s="149" t="e">
        <f t="shared" si="8"/>
        <v>#VALUE!</v>
      </c>
      <c r="BU21" s="106"/>
    </row>
    <row r="22" spans="1:73" ht="18" customHeight="1" x14ac:dyDescent="0.25">
      <c r="A22" s="104"/>
      <c r="B22" s="120" t="e">
        <f t="shared" si="21"/>
        <v>#VALUE!</v>
      </c>
      <c r="C22" s="105"/>
      <c r="D22" s="176" t="e">
        <f t="shared" si="9"/>
        <v>#VALUE!</v>
      </c>
      <c r="E22" s="176" t="e">
        <f t="shared" si="10"/>
        <v>#VALUE!</v>
      </c>
      <c r="F22" s="176" t="e">
        <f t="shared" si="11"/>
        <v>#VALUE!</v>
      </c>
      <c r="G22" s="105"/>
      <c r="H22" s="145" t="e">
        <f t="shared" si="12"/>
        <v>#VALUE!</v>
      </c>
      <c r="I22" s="117" t="e">
        <f t="shared" si="13"/>
        <v>#VALUE!</v>
      </c>
      <c r="J22" s="117" t="e">
        <f t="shared" si="14"/>
        <v>#VALUE!</v>
      </c>
      <c r="K22" s="105"/>
      <c r="L22" s="151" t="e">
        <f t="shared" si="0"/>
        <v>#VALUE!</v>
      </c>
      <c r="M22" s="149" t="e">
        <f t="shared" si="15"/>
        <v>#VALUE!</v>
      </c>
      <c r="N22" s="117" t="e">
        <f t="shared" si="15"/>
        <v>#VALUE!</v>
      </c>
      <c r="O22" s="117" t="e">
        <f t="shared" si="15"/>
        <v>#VALUE!</v>
      </c>
      <c r="P22" s="117" t="e">
        <f t="shared" si="1"/>
        <v>#VALUE!</v>
      </c>
      <c r="Q22" s="117" t="e">
        <f t="shared" si="1"/>
        <v>#VALUE!</v>
      </c>
      <c r="R22" s="117" t="e">
        <f t="shared" si="1"/>
        <v>#VALUE!</v>
      </c>
      <c r="S22" s="117" t="e">
        <f t="shared" si="1"/>
        <v>#VALUE!</v>
      </c>
      <c r="T22" s="117" t="e">
        <f t="shared" si="1"/>
        <v>#VALUE!</v>
      </c>
      <c r="U22" s="117" t="e">
        <f t="shared" si="1"/>
        <v>#VALUE!</v>
      </c>
      <c r="V22" s="117" t="e">
        <f t="shared" si="1"/>
        <v>#VALUE!</v>
      </c>
      <c r="W22" s="117" t="e">
        <f t="shared" si="1"/>
        <v>#VALUE!</v>
      </c>
      <c r="X22" s="117" t="e">
        <f t="shared" si="1"/>
        <v>#VALUE!</v>
      </c>
      <c r="Y22" s="117" t="e">
        <f t="shared" si="1"/>
        <v>#VALUE!</v>
      </c>
      <c r="Z22" s="117" t="e">
        <f t="shared" si="1"/>
        <v>#VALUE!</v>
      </c>
      <c r="AA22" s="117" t="e">
        <f t="shared" si="1"/>
        <v>#VALUE!</v>
      </c>
      <c r="AB22" s="117" t="e">
        <f t="shared" si="1"/>
        <v>#VALUE!</v>
      </c>
      <c r="AC22" s="117" t="e">
        <f t="shared" si="1"/>
        <v>#VALUE!</v>
      </c>
      <c r="AD22" s="117" t="e">
        <f t="shared" si="1"/>
        <v>#VALUE!</v>
      </c>
      <c r="AE22" s="117" t="e">
        <f t="shared" si="1"/>
        <v>#VALUE!</v>
      </c>
      <c r="AF22" s="117" t="e">
        <f t="shared" si="2"/>
        <v>#VALUE!</v>
      </c>
      <c r="AG22" s="117" t="e">
        <f t="shared" si="2"/>
        <v>#VALUE!</v>
      </c>
      <c r="AH22" s="117" t="e">
        <f t="shared" si="2"/>
        <v>#VALUE!</v>
      </c>
      <c r="AI22" s="117" t="e">
        <f t="shared" si="2"/>
        <v>#VALUE!</v>
      </c>
      <c r="AJ22" s="117" t="e">
        <f t="shared" si="2"/>
        <v>#VALUE!</v>
      </c>
      <c r="AK22" s="117" t="e">
        <f t="shared" si="2"/>
        <v>#VALUE!</v>
      </c>
      <c r="AL22" s="117" t="e">
        <f t="shared" si="2"/>
        <v>#VALUE!</v>
      </c>
      <c r="AM22" s="117" t="e">
        <f t="shared" si="2"/>
        <v>#VALUE!</v>
      </c>
      <c r="AN22" s="117" t="e">
        <f t="shared" si="2"/>
        <v>#VALUE!</v>
      </c>
      <c r="AO22" s="117" t="e">
        <f t="shared" si="2"/>
        <v>#VALUE!</v>
      </c>
      <c r="AP22" s="117" t="e">
        <f t="shared" si="2"/>
        <v>#VALUE!</v>
      </c>
      <c r="AQ22" s="118"/>
      <c r="AR22" s="145" t="e">
        <f t="shared" si="3"/>
        <v>#VALUE!</v>
      </c>
      <c r="AS22" s="117" t="e">
        <f t="shared" si="16"/>
        <v>#VALUE!</v>
      </c>
      <c r="AT22" s="117" t="e">
        <f t="shared" si="17"/>
        <v>#VALUE!</v>
      </c>
      <c r="AU22" s="105"/>
      <c r="AV22" s="151" t="e">
        <f t="shared" si="4"/>
        <v>#VALUE!</v>
      </c>
      <c r="AW22" s="149" t="e">
        <f t="shared" si="18"/>
        <v>#VALUE!</v>
      </c>
      <c r="AX22" s="149" t="e">
        <f t="shared" si="5"/>
        <v>#VALUE!</v>
      </c>
      <c r="AY22" s="149" t="e">
        <f t="shared" si="5"/>
        <v>#VALUE!</v>
      </c>
      <c r="AZ22" s="149" t="e">
        <f t="shared" si="5"/>
        <v>#VALUE!</v>
      </c>
      <c r="BA22" s="149" t="e">
        <f t="shared" si="5"/>
        <v>#VALUE!</v>
      </c>
      <c r="BB22" s="149" t="e">
        <f t="shared" si="5"/>
        <v>#VALUE!</v>
      </c>
      <c r="BC22" s="149" t="e">
        <f t="shared" si="5"/>
        <v>#VALUE!</v>
      </c>
      <c r="BD22" s="149" t="e">
        <f t="shared" si="5"/>
        <v>#VALUE!</v>
      </c>
      <c r="BE22" s="149" t="e">
        <f t="shared" si="5"/>
        <v>#VALUE!</v>
      </c>
      <c r="BF22" s="118"/>
      <c r="BG22" s="145" t="e">
        <f t="shared" si="6"/>
        <v>#VALUE!</v>
      </c>
      <c r="BH22" s="117" t="e">
        <f t="shared" si="19"/>
        <v>#VALUE!</v>
      </c>
      <c r="BI22" s="117" t="e">
        <f t="shared" si="20"/>
        <v>#VALUE!</v>
      </c>
      <c r="BJ22" s="105"/>
      <c r="BK22" s="151" t="e">
        <f t="shared" si="7"/>
        <v>#VALUE!</v>
      </c>
      <c r="BL22" s="149" t="e">
        <f t="shared" si="8"/>
        <v>#VALUE!</v>
      </c>
      <c r="BM22" s="149" t="e">
        <f t="shared" si="8"/>
        <v>#VALUE!</v>
      </c>
      <c r="BN22" s="149" t="e">
        <f t="shared" si="8"/>
        <v>#VALUE!</v>
      </c>
      <c r="BO22" s="149" t="e">
        <f t="shared" si="8"/>
        <v>#VALUE!</v>
      </c>
      <c r="BP22" s="149" t="e">
        <f t="shared" si="8"/>
        <v>#VALUE!</v>
      </c>
      <c r="BQ22" s="149" t="e">
        <f t="shared" si="8"/>
        <v>#VALUE!</v>
      </c>
      <c r="BR22" s="149" t="e">
        <f t="shared" si="8"/>
        <v>#VALUE!</v>
      </c>
      <c r="BS22" s="149" t="e">
        <f t="shared" si="8"/>
        <v>#VALUE!</v>
      </c>
      <c r="BT22" s="149" t="e">
        <f t="shared" si="8"/>
        <v>#VALUE!</v>
      </c>
      <c r="BU22" s="106"/>
    </row>
    <row r="23" spans="1:73" ht="18" customHeight="1" x14ac:dyDescent="0.25">
      <c r="A23" s="104"/>
      <c r="B23" s="120" t="e">
        <f t="shared" si="21"/>
        <v>#VALUE!</v>
      </c>
      <c r="C23" s="105"/>
      <c r="D23" s="176" t="e">
        <f t="shared" si="9"/>
        <v>#VALUE!</v>
      </c>
      <c r="E23" s="176" t="e">
        <f t="shared" si="10"/>
        <v>#VALUE!</v>
      </c>
      <c r="F23" s="176" t="e">
        <f t="shared" si="11"/>
        <v>#VALUE!</v>
      </c>
      <c r="G23" s="105"/>
      <c r="H23" s="145" t="e">
        <f t="shared" si="12"/>
        <v>#VALUE!</v>
      </c>
      <c r="I23" s="117" t="e">
        <f t="shared" si="13"/>
        <v>#VALUE!</v>
      </c>
      <c r="J23" s="117" t="e">
        <f t="shared" si="14"/>
        <v>#VALUE!</v>
      </c>
      <c r="K23" s="105"/>
      <c r="L23" s="151" t="e">
        <f t="shared" si="0"/>
        <v>#VALUE!</v>
      </c>
      <c r="M23" s="149" t="e">
        <f t="shared" si="15"/>
        <v>#VALUE!</v>
      </c>
      <c r="N23" s="117" t="e">
        <f t="shared" si="15"/>
        <v>#VALUE!</v>
      </c>
      <c r="O23" s="117" t="e">
        <f t="shared" si="15"/>
        <v>#VALUE!</v>
      </c>
      <c r="P23" s="117" t="e">
        <f t="shared" si="1"/>
        <v>#VALUE!</v>
      </c>
      <c r="Q23" s="117" t="e">
        <f t="shared" si="1"/>
        <v>#VALUE!</v>
      </c>
      <c r="R23" s="117" t="e">
        <f t="shared" si="1"/>
        <v>#VALUE!</v>
      </c>
      <c r="S23" s="117" t="e">
        <f t="shared" si="1"/>
        <v>#VALUE!</v>
      </c>
      <c r="T23" s="117" t="e">
        <f t="shared" si="1"/>
        <v>#VALUE!</v>
      </c>
      <c r="U23" s="117" t="e">
        <f t="shared" si="1"/>
        <v>#VALUE!</v>
      </c>
      <c r="V23" s="117" t="e">
        <f t="shared" si="1"/>
        <v>#VALUE!</v>
      </c>
      <c r="W23" s="117" t="e">
        <f t="shared" si="1"/>
        <v>#VALUE!</v>
      </c>
      <c r="X23" s="117" t="e">
        <f t="shared" si="1"/>
        <v>#VALUE!</v>
      </c>
      <c r="Y23" s="117" t="e">
        <f t="shared" si="1"/>
        <v>#VALUE!</v>
      </c>
      <c r="Z23" s="117" t="e">
        <f t="shared" si="1"/>
        <v>#VALUE!</v>
      </c>
      <c r="AA23" s="117" t="e">
        <f t="shared" si="1"/>
        <v>#VALUE!</v>
      </c>
      <c r="AB23" s="117" t="e">
        <f t="shared" si="1"/>
        <v>#VALUE!</v>
      </c>
      <c r="AC23" s="117" t="e">
        <f t="shared" si="1"/>
        <v>#VALUE!</v>
      </c>
      <c r="AD23" s="117" t="e">
        <f t="shared" si="1"/>
        <v>#VALUE!</v>
      </c>
      <c r="AE23" s="117" t="e">
        <f t="shared" si="1"/>
        <v>#VALUE!</v>
      </c>
      <c r="AF23" s="117" t="e">
        <f t="shared" si="2"/>
        <v>#VALUE!</v>
      </c>
      <c r="AG23" s="117" t="e">
        <f t="shared" si="2"/>
        <v>#VALUE!</v>
      </c>
      <c r="AH23" s="117" t="e">
        <f t="shared" si="2"/>
        <v>#VALUE!</v>
      </c>
      <c r="AI23" s="117" t="e">
        <f t="shared" si="2"/>
        <v>#VALUE!</v>
      </c>
      <c r="AJ23" s="117" t="e">
        <f t="shared" si="2"/>
        <v>#VALUE!</v>
      </c>
      <c r="AK23" s="117" t="e">
        <f t="shared" si="2"/>
        <v>#VALUE!</v>
      </c>
      <c r="AL23" s="117" t="e">
        <f t="shared" si="2"/>
        <v>#VALUE!</v>
      </c>
      <c r="AM23" s="117" t="e">
        <f t="shared" si="2"/>
        <v>#VALUE!</v>
      </c>
      <c r="AN23" s="117" t="e">
        <f t="shared" si="2"/>
        <v>#VALUE!</v>
      </c>
      <c r="AO23" s="117" t="e">
        <f t="shared" si="2"/>
        <v>#VALUE!</v>
      </c>
      <c r="AP23" s="117" t="e">
        <f t="shared" si="2"/>
        <v>#VALUE!</v>
      </c>
      <c r="AQ23" s="118"/>
      <c r="AR23" s="145" t="e">
        <f t="shared" si="3"/>
        <v>#VALUE!</v>
      </c>
      <c r="AS23" s="117" t="e">
        <f t="shared" si="16"/>
        <v>#VALUE!</v>
      </c>
      <c r="AT23" s="117" t="e">
        <f t="shared" si="17"/>
        <v>#VALUE!</v>
      </c>
      <c r="AU23" s="105"/>
      <c r="AV23" s="151" t="e">
        <f t="shared" si="4"/>
        <v>#VALUE!</v>
      </c>
      <c r="AW23" s="149" t="e">
        <f t="shared" si="18"/>
        <v>#VALUE!</v>
      </c>
      <c r="AX23" s="149" t="e">
        <f t="shared" si="5"/>
        <v>#VALUE!</v>
      </c>
      <c r="AY23" s="149" t="e">
        <f t="shared" si="5"/>
        <v>#VALUE!</v>
      </c>
      <c r="AZ23" s="149" t="e">
        <f t="shared" si="5"/>
        <v>#VALUE!</v>
      </c>
      <c r="BA23" s="149" t="e">
        <f t="shared" si="5"/>
        <v>#VALUE!</v>
      </c>
      <c r="BB23" s="149" t="e">
        <f t="shared" si="5"/>
        <v>#VALUE!</v>
      </c>
      <c r="BC23" s="149" t="e">
        <f t="shared" si="5"/>
        <v>#VALUE!</v>
      </c>
      <c r="BD23" s="149" t="e">
        <f t="shared" si="5"/>
        <v>#VALUE!</v>
      </c>
      <c r="BE23" s="149" t="e">
        <f t="shared" si="5"/>
        <v>#VALUE!</v>
      </c>
      <c r="BF23" s="118"/>
      <c r="BG23" s="145" t="e">
        <f t="shared" si="6"/>
        <v>#VALUE!</v>
      </c>
      <c r="BH23" s="117" t="e">
        <f t="shared" si="19"/>
        <v>#VALUE!</v>
      </c>
      <c r="BI23" s="117" t="e">
        <f t="shared" si="20"/>
        <v>#VALUE!</v>
      </c>
      <c r="BJ23" s="105"/>
      <c r="BK23" s="151" t="e">
        <f t="shared" si="7"/>
        <v>#VALUE!</v>
      </c>
      <c r="BL23" s="149" t="e">
        <f t="shared" si="8"/>
        <v>#VALUE!</v>
      </c>
      <c r="BM23" s="149" t="e">
        <f t="shared" si="8"/>
        <v>#VALUE!</v>
      </c>
      <c r="BN23" s="149" t="e">
        <f t="shared" si="8"/>
        <v>#VALUE!</v>
      </c>
      <c r="BO23" s="149" t="e">
        <f t="shared" si="8"/>
        <v>#VALUE!</v>
      </c>
      <c r="BP23" s="149" t="e">
        <f t="shared" si="8"/>
        <v>#VALUE!</v>
      </c>
      <c r="BQ23" s="149" t="e">
        <f t="shared" si="8"/>
        <v>#VALUE!</v>
      </c>
      <c r="BR23" s="149" t="e">
        <f t="shared" si="8"/>
        <v>#VALUE!</v>
      </c>
      <c r="BS23" s="149" t="e">
        <f t="shared" si="8"/>
        <v>#VALUE!</v>
      </c>
      <c r="BT23" s="149" t="e">
        <f t="shared" si="8"/>
        <v>#VALUE!</v>
      </c>
      <c r="BU23" s="106"/>
    </row>
    <row r="24" spans="1:73" ht="18" customHeight="1" x14ac:dyDescent="0.25">
      <c r="A24" s="104"/>
      <c r="B24" s="120" t="e">
        <f t="shared" si="21"/>
        <v>#VALUE!</v>
      </c>
      <c r="C24" s="105"/>
      <c r="D24" s="176" t="e">
        <f t="shared" si="9"/>
        <v>#VALUE!</v>
      </c>
      <c r="E24" s="176" t="e">
        <f t="shared" si="10"/>
        <v>#VALUE!</v>
      </c>
      <c r="F24" s="176" t="e">
        <f t="shared" si="11"/>
        <v>#VALUE!</v>
      </c>
      <c r="G24" s="105"/>
      <c r="H24" s="145" t="e">
        <f t="shared" ref="H24:H71" si="22">SUM(M24:AP24)</f>
        <v>#VALUE!</v>
      </c>
      <c r="I24" s="117" t="e">
        <f t="shared" si="13"/>
        <v>#VALUE!</v>
      </c>
      <c r="J24" s="117" t="e">
        <f t="shared" si="14"/>
        <v>#VALUE!</v>
      </c>
      <c r="K24" s="105"/>
      <c r="L24" s="151" t="e">
        <f t="shared" si="0"/>
        <v>#VALUE!</v>
      </c>
      <c r="M24" s="149" t="e">
        <f t="shared" si="15"/>
        <v>#VALUE!</v>
      </c>
      <c r="N24" s="117" t="e">
        <f t="shared" si="15"/>
        <v>#VALUE!</v>
      </c>
      <c r="O24" s="117" t="e">
        <f t="shared" si="15"/>
        <v>#VALUE!</v>
      </c>
      <c r="P24" s="117" t="e">
        <f t="shared" si="1"/>
        <v>#VALUE!</v>
      </c>
      <c r="Q24" s="117" t="e">
        <f t="shared" si="1"/>
        <v>#VALUE!</v>
      </c>
      <c r="R24" s="117" t="e">
        <f t="shared" si="1"/>
        <v>#VALUE!</v>
      </c>
      <c r="S24" s="117" t="e">
        <f t="shared" si="1"/>
        <v>#VALUE!</v>
      </c>
      <c r="T24" s="117" t="e">
        <f t="shared" si="1"/>
        <v>#VALUE!</v>
      </c>
      <c r="U24" s="117" t="e">
        <f t="shared" si="1"/>
        <v>#VALUE!</v>
      </c>
      <c r="V24" s="117" t="e">
        <f t="shared" si="1"/>
        <v>#VALUE!</v>
      </c>
      <c r="W24" s="117" t="e">
        <f t="shared" si="1"/>
        <v>#VALUE!</v>
      </c>
      <c r="X24" s="117" t="e">
        <f t="shared" si="1"/>
        <v>#VALUE!</v>
      </c>
      <c r="Y24" s="117" t="e">
        <f t="shared" si="1"/>
        <v>#VALUE!</v>
      </c>
      <c r="Z24" s="117" t="e">
        <f t="shared" si="1"/>
        <v>#VALUE!</v>
      </c>
      <c r="AA24" s="117" t="e">
        <f t="shared" si="1"/>
        <v>#VALUE!</v>
      </c>
      <c r="AB24" s="117" t="e">
        <f t="shared" si="1"/>
        <v>#VALUE!</v>
      </c>
      <c r="AC24" s="117" t="e">
        <f t="shared" si="1"/>
        <v>#VALUE!</v>
      </c>
      <c r="AD24" s="117" t="e">
        <f t="shared" si="1"/>
        <v>#VALUE!</v>
      </c>
      <c r="AE24" s="117" t="e">
        <f t="shared" si="1"/>
        <v>#VALUE!</v>
      </c>
      <c r="AF24" s="117" t="e">
        <f t="shared" si="2"/>
        <v>#VALUE!</v>
      </c>
      <c r="AG24" s="117" t="e">
        <f t="shared" si="2"/>
        <v>#VALUE!</v>
      </c>
      <c r="AH24" s="117" t="e">
        <f t="shared" si="2"/>
        <v>#VALUE!</v>
      </c>
      <c r="AI24" s="117" t="e">
        <f t="shared" si="2"/>
        <v>#VALUE!</v>
      </c>
      <c r="AJ24" s="117" t="e">
        <f t="shared" si="2"/>
        <v>#VALUE!</v>
      </c>
      <c r="AK24" s="117" t="e">
        <f t="shared" si="2"/>
        <v>#VALUE!</v>
      </c>
      <c r="AL24" s="117" t="e">
        <f t="shared" si="2"/>
        <v>#VALUE!</v>
      </c>
      <c r="AM24" s="117" t="e">
        <f t="shared" si="2"/>
        <v>#VALUE!</v>
      </c>
      <c r="AN24" s="117" t="e">
        <f t="shared" si="2"/>
        <v>#VALUE!</v>
      </c>
      <c r="AO24" s="117" t="e">
        <f t="shared" si="2"/>
        <v>#VALUE!</v>
      </c>
      <c r="AP24" s="117" t="e">
        <f t="shared" si="2"/>
        <v>#VALUE!</v>
      </c>
      <c r="AQ24" s="118"/>
      <c r="AR24" s="145" t="e">
        <f t="shared" si="3"/>
        <v>#VALUE!</v>
      </c>
      <c r="AS24" s="117" t="e">
        <f t="shared" si="16"/>
        <v>#VALUE!</v>
      </c>
      <c r="AT24" s="117" t="e">
        <f t="shared" si="17"/>
        <v>#VALUE!</v>
      </c>
      <c r="AU24" s="105"/>
      <c r="AV24" s="151" t="e">
        <f t="shared" si="4"/>
        <v>#VALUE!</v>
      </c>
      <c r="AW24" s="149" t="e">
        <f t="shared" si="18"/>
        <v>#VALUE!</v>
      </c>
      <c r="AX24" s="149" t="e">
        <f t="shared" si="5"/>
        <v>#VALUE!</v>
      </c>
      <c r="AY24" s="149" t="e">
        <f t="shared" si="5"/>
        <v>#VALUE!</v>
      </c>
      <c r="AZ24" s="149" t="e">
        <f t="shared" si="5"/>
        <v>#VALUE!</v>
      </c>
      <c r="BA24" s="149" t="e">
        <f t="shared" si="5"/>
        <v>#VALUE!</v>
      </c>
      <c r="BB24" s="149" t="e">
        <f t="shared" si="5"/>
        <v>#VALUE!</v>
      </c>
      <c r="BC24" s="149" t="e">
        <f t="shared" si="5"/>
        <v>#VALUE!</v>
      </c>
      <c r="BD24" s="149" t="e">
        <f t="shared" si="5"/>
        <v>#VALUE!</v>
      </c>
      <c r="BE24" s="149" t="e">
        <f t="shared" si="5"/>
        <v>#VALUE!</v>
      </c>
      <c r="BF24" s="118"/>
      <c r="BG24" s="145" t="e">
        <f t="shared" si="6"/>
        <v>#VALUE!</v>
      </c>
      <c r="BH24" s="117" t="e">
        <f t="shared" si="19"/>
        <v>#VALUE!</v>
      </c>
      <c r="BI24" s="117" t="e">
        <f t="shared" si="20"/>
        <v>#VALUE!</v>
      </c>
      <c r="BJ24" s="105"/>
      <c r="BK24" s="151" t="e">
        <f t="shared" si="7"/>
        <v>#VALUE!</v>
      </c>
      <c r="BL24" s="149" t="e">
        <f t="shared" si="8"/>
        <v>#VALUE!</v>
      </c>
      <c r="BM24" s="149" t="e">
        <f t="shared" si="8"/>
        <v>#VALUE!</v>
      </c>
      <c r="BN24" s="149" t="e">
        <f t="shared" si="8"/>
        <v>#VALUE!</v>
      </c>
      <c r="BO24" s="149" t="e">
        <f t="shared" si="8"/>
        <v>#VALUE!</v>
      </c>
      <c r="BP24" s="149" t="e">
        <f t="shared" si="8"/>
        <v>#VALUE!</v>
      </c>
      <c r="BQ24" s="149" t="e">
        <f t="shared" si="8"/>
        <v>#VALUE!</v>
      </c>
      <c r="BR24" s="149" t="e">
        <f t="shared" si="8"/>
        <v>#VALUE!</v>
      </c>
      <c r="BS24" s="149" t="e">
        <f t="shared" si="8"/>
        <v>#VALUE!</v>
      </c>
      <c r="BT24" s="149" t="e">
        <f t="shared" si="8"/>
        <v>#VALUE!</v>
      </c>
      <c r="BU24" s="106"/>
    </row>
    <row r="25" spans="1:73" ht="18" customHeight="1" x14ac:dyDescent="0.25">
      <c r="A25" s="104"/>
      <c r="B25" s="120" t="e">
        <f t="shared" si="21"/>
        <v>#VALUE!</v>
      </c>
      <c r="C25" s="105"/>
      <c r="D25" s="176" t="e">
        <f t="shared" si="9"/>
        <v>#VALUE!</v>
      </c>
      <c r="E25" s="176" t="e">
        <f t="shared" si="10"/>
        <v>#VALUE!</v>
      </c>
      <c r="F25" s="176" t="e">
        <f t="shared" si="11"/>
        <v>#VALUE!</v>
      </c>
      <c r="G25" s="105"/>
      <c r="H25" s="145" t="e">
        <f t="shared" si="22"/>
        <v>#VALUE!</v>
      </c>
      <c r="I25" s="117" t="e">
        <f t="shared" si="13"/>
        <v>#VALUE!</v>
      </c>
      <c r="J25" s="117" t="e">
        <f t="shared" si="14"/>
        <v>#VALUE!</v>
      </c>
      <c r="K25" s="105"/>
      <c r="L25" s="151" t="e">
        <f t="shared" si="0"/>
        <v>#VALUE!</v>
      </c>
      <c r="M25" s="149" t="e">
        <f t="shared" si="15"/>
        <v>#VALUE!</v>
      </c>
      <c r="N25" s="117" t="e">
        <f t="shared" si="15"/>
        <v>#VALUE!</v>
      </c>
      <c r="O25" s="117" t="e">
        <f t="shared" si="15"/>
        <v>#VALUE!</v>
      </c>
      <c r="P25" s="117" t="e">
        <f t="shared" si="1"/>
        <v>#VALUE!</v>
      </c>
      <c r="Q25" s="117" t="e">
        <f t="shared" si="1"/>
        <v>#VALUE!</v>
      </c>
      <c r="R25" s="117" t="e">
        <f t="shared" si="1"/>
        <v>#VALUE!</v>
      </c>
      <c r="S25" s="117" t="e">
        <f t="shared" si="1"/>
        <v>#VALUE!</v>
      </c>
      <c r="T25" s="117" t="e">
        <f t="shared" si="1"/>
        <v>#VALUE!</v>
      </c>
      <c r="U25" s="117" t="e">
        <f t="shared" si="1"/>
        <v>#VALUE!</v>
      </c>
      <c r="V25" s="117" t="e">
        <f t="shared" si="1"/>
        <v>#VALUE!</v>
      </c>
      <c r="W25" s="117" t="e">
        <f t="shared" si="1"/>
        <v>#VALUE!</v>
      </c>
      <c r="X25" s="117" t="e">
        <f t="shared" si="1"/>
        <v>#VALUE!</v>
      </c>
      <c r="Y25" s="117" t="e">
        <f t="shared" si="1"/>
        <v>#VALUE!</v>
      </c>
      <c r="Z25" s="117" t="e">
        <f t="shared" si="1"/>
        <v>#VALUE!</v>
      </c>
      <c r="AA25" s="117" t="e">
        <f t="shared" si="1"/>
        <v>#VALUE!</v>
      </c>
      <c r="AB25" s="117" t="e">
        <f t="shared" si="1"/>
        <v>#VALUE!</v>
      </c>
      <c r="AC25" s="117" t="e">
        <f t="shared" si="1"/>
        <v>#VALUE!</v>
      </c>
      <c r="AD25" s="117" t="e">
        <f t="shared" si="1"/>
        <v>#VALUE!</v>
      </c>
      <c r="AE25" s="117" t="e">
        <f t="shared" si="1"/>
        <v>#VALUE!</v>
      </c>
      <c r="AF25" s="117" t="e">
        <f t="shared" si="2"/>
        <v>#VALUE!</v>
      </c>
      <c r="AG25" s="117" t="e">
        <f t="shared" si="2"/>
        <v>#VALUE!</v>
      </c>
      <c r="AH25" s="117" t="e">
        <f t="shared" si="2"/>
        <v>#VALUE!</v>
      </c>
      <c r="AI25" s="117" t="e">
        <f t="shared" si="2"/>
        <v>#VALUE!</v>
      </c>
      <c r="AJ25" s="117" t="e">
        <f t="shared" si="2"/>
        <v>#VALUE!</v>
      </c>
      <c r="AK25" s="117" t="e">
        <f t="shared" si="2"/>
        <v>#VALUE!</v>
      </c>
      <c r="AL25" s="117" t="e">
        <f t="shared" si="2"/>
        <v>#VALUE!</v>
      </c>
      <c r="AM25" s="117" t="e">
        <f t="shared" si="2"/>
        <v>#VALUE!</v>
      </c>
      <c r="AN25" s="117" t="e">
        <f t="shared" si="2"/>
        <v>#VALUE!</v>
      </c>
      <c r="AO25" s="117" t="e">
        <f t="shared" si="2"/>
        <v>#VALUE!</v>
      </c>
      <c r="AP25" s="117" t="e">
        <f t="shared" si="2"/>
        <v>#VALUE!</v>
      </c>
      <c r="AQ25" s="118"/>
      <c r="AR25" s="145" t="e">
        <f t="shared" si="3"/>
        <v>#VALUE!</v>
      </c>
      <c r="AS25" s="117" t="e">
        <f t="shared" si="16"/>
        <v>#VALUE!</v>
      </c>
      <c r="AT25" s="117" t="e">
        <f t="shared" si="17"/>
        <v>#VALUE!</v>
      </c>
      <c r="AU25" s="105"/>
      <c r="AV25" s="151" t="e">
        <f t="shared" si="4"/>
        <v>#VALUE!</v>
      </c>
      <c r="AW25" s="149" t="e">
        <f t="shared" si="18"/>
        <v>#VALUE!</v>
      </c>
      <c r="AX25" s="149" t="e">
        <f t="shared" si="5"/>
        <v>#VALUE!</v>
      </c>
      <c r="AY25" s="149" t="e">
        <f t="shared" si="5"/>
        <v>#VALUE!</v>
      </c>
      <c r="AZ25" s="149" t="e">
        <f t="shared" si="5"/>
        <v>#VALUE!</v>
      </c>
      <c r="BA25" s="149" t="e">
        <f t="shared" si="5"/>
        <v>#VALUE!</v>
      </c>
      <c r="BB25" s="149" t="e">
        <f t="shared" si="5"/>
        <v>#VALUE!</v>
      </c>
      <c r="BC25" s="149" t="e">
        <f t="shared" si="5"/>
        <v>#VALUE!</v>
      </c>
      <c r="BD25" s="149" t="e">
        <f t="shared" si="5"/>
        <v>#VALUE!</v>
      </c>
      <c r="BE25" s="149" t="e">
        <f t="shared" si="5"/>
        <v>#VALUE!</v>
      </c>
      <c r="BF25" s="118"/>
      <c r="BG25" s="145" t="e">
        <f t="shared" si="6"/>
        <v>#VALUE!</v>
      </c>
      <c r="BH25" s="117" t="e">
        <f t="shared" si="19"/>
        <v>#VALUE!</v>
      </c>
      <c r="BI25" s="117" t="e">
        <f t="shared" si="20"/>
        <v>#VALUE!</v>
      </c>
      <c r="BJ25" s="105"/>
      <c r="BK25" s="151" t="e">
        <f t="shared" si="7"/>
        <v>#VALUE!</v>
      </c>
      <c r="BL25" s="149" t="e">
        <f t="shared" si="8"/>
        <v>#VALUE!</v>
      </c>
      <c r="BM25" s="149" t="e">
        <f t="shared" si="8"/>
        <v>#VALUE!</v>
      </c>
      <c r="BN25" s="149" t="e">
        <f t="shared" si="8"/>
        <v>#VALUE!</v>
      </c>
      <c r="BO25" s="149" t="e">
        <f t="shared" si="8"/>
        <v>#VALUE!</v>
      </c>
      <c r="BP25" s="149" t="e">
        <f t="shared" si="8"/>
        <v>#VALUE!</v>
      </c>
      <c r="BQ25" s="149" t="e">
        <f t="shared" si="8"/>
        <v>#VALUE!</v>
      </c>
      <c r="BR25" s="149" t="e">
        <f t="shared" si="8"/>
        <v>#VALUE!</v>
      </c>
      <c r="BS25" s="149" t="e">
        <f t="shared" si="8"/>
        <v>#VALUE!</v>
      </c>
      <c r="BT25" s="149" t="e">
        <f t="shared" si="8"/>
        <v>#VALUE!</v>
      </c>
      <c r="BU25" s="106"/>
    </row>
    <row r="26" spans="1:73" ht="18" customHeight="1" x14ac:dyDescent="0.25">
      <c r="A26" s="104"/>
      <c r="B26" s="120" t="e">
        <f t="shared" si="21"/>
        <v>#VALUE!</v>
      </c>
      <c r="C26" s="105"/>
      <c r="D26" s="176" t="e">
        <f t="shared" si="9"/>
        <v>#VALUE!</v>
      </c>
      <c r="E26" s="176" t="e">
        <f t="shared" si="10"/>
        <v>#VALUE!</v>
      </c>
      <c r="F26" s="176" t="e">
        <f t="shared" si="11"/>
        <v>#VALUE!</v>
      </c>
      <c r="G26" s="105"/>
      <c r="H26" s="145" t="e">
        <f t="shared" si="22"/>
        <v>#VALUE!</v>
      </c>
      <c r="I26" s="117" t="e">
        <f t="shared" si="13"/>
        <v>#VALUE!</v>
      </c>
      <c r="J26" s="117" t="e">
        <f t="shared" si="14"/>
        <v>#VALUE!</v>
      </c>
      <c r="K26" s="105"/>
      <c r="L26" s="151" t="e">
        <f t="shared" si="0"/>
        <v>#VALUE!</v>
      </c>
      <c r="M26" s="149" t="e">
        <f t="shared" si="15"/>
        <v>#VALUE!</v>
      </c>
      <c r="N26" s="117" t="e">
        <f t="shared" si="15"/>
        <v>#VALUE!</v>
      </c>
      <c r="O26" s="117" t="e">
        <f t="shared" si="15"/>
        <v>#VALUE!</v>
      </c>
      <c r="P26" s="117" t="e">
        <f t="shared" si="1"/>
        <v>#VALUE!</v>
      </c>
      <c r="Q26" s="117" t="e">
        <f t="shared" si="1"/>
        <v>#VALUE!</v>
      </c>
      <c r="R26" s="117" t="e">
        <f t="shared" si="1"/>
        <v>#VALUE!</v>
      </c>
      <c r="S26" s="117" t="e">
        <f t="shared" si="1"/>
        <v>#VALUE!</v>
      </c>
      <c r="T26" s="117" t="e">
        <f t="shared" si="1"/>
        <v>#VALUE!</v>
      </c>
      <c r="U26" s="117" t="e">
        <f t="shared" si="1"/>
        <v>#VALUE!</v>
      </c>
      <c r="V26" s="117" t="e">
        <f t="shared" si="1"/>
        <v>#VALUE!</v>
      </c>
      <c r="W26" s="117" t="e">
        <f t="shared" si="1"/>
        <v>#VALUE!</v>
      </c>
      <c r="X26" s="117" t="e">
        <f t="shared" si="1"/>
        <v>#VALUE!</v>
      </c>
      <c r="Y26" s="117" t="e">
        <f t="shared" si="1"/>
        <v>#VALUE!</v>
      </c>
      <c r="Z26" s="117" t="e">
        <f t="shared" si="1"/>
        <v>#VALUE!</v>
      </c>
      <c r="AA26" s="117" t="e">
        <f t="shared" si="1"/>
        <v>#VALUE!</v>
      </c>
      <c r="AB26" s="117" t="e">
        <f t="shared" si="1"/>
        <v>#VALUE!</v>
      </c>
      <c r="AC26" s="117" t="e">
        <f t="shared" si="1"/>
        <v>#VALUE!</v>
      </c>
      <c r="AD26" s="117" t="e">
        <f t="shared" si="1"/>
        <v>#VALUE!</v>
      </c>
      <c r="AE26" s="117" t="e">
        <f t="shared" ref="AE26:AP41" si="23">IF(AND($B26&gt;=AE$4,$B26&lt;=AE$5),AE$6,0)</f>
        <v>#VALUE!</v>
      </c>
      <c r="AF26" s="117" t="e">
        <f t="shared" si="2"/>
        <v>#VALUE!</v>
      </c>
      <c r="AG26" s="117" t="e">
        <f t="shared" si="2"/>
        <v>#VALUE!</v>
      </c>
      <c r="AH26" s="117" t="e">
        <f t="shared" si="2"/>
        <v>#VALUE!</v>
      </c>
      <c r="AI26" s="117" t="e">
        <f t="shared" si="2"/>
        <v>#VALUE!</v>
      </c>
      <c r="AJ26" s="117" t="e">
        <f t="shared" si="2"/>
        <v>#VALUE!</v>
      </c>
      <c r="AK26" s="117" t="e">
        <f t="shared" si="2"/>
        <v>#VALUE!</v>
      </c>
      <c r="AL26" s="117" t="e">
        <f t="shared" si="2"/>
        <v>#VALUE!</v>
      </c>
      <c r="AM26" s="117" t="e">
        <f t="shared" si="2"/>
        <v>#VALUE!</v>
      </c>
      <c r="AN26" s="117" t="e">
        <f t="shared" si="2"/>
        <v>#VALUE!</v>
      </c>
      <c r="AO26" s="117" t="e">
        <f t="shared" si="2"/>
        <v>#VALUE!</v>
      </c>
      <c r="AP26" s="117" t="e">
        <f t="shared" si="2"/>
        <v>#VALUE!</v>
      </c>
      <c r="AQ26" s="118"/>
      <c r="AR26" s="145" t="e">
        <f t="shared" si="3"/>
        <v>#VALUE!</v>
      </c>
      <c r="AS26" s="117" t="e">
        <f t="shared" si="16"/>
        <v>#VALUE!</v>
      </c>
      <c r="AT26" s="117" t="e">
        <f t="shared" si="17"/>
        <v>#VALUE!</v>
      </c>
      <c r="AU26" s="105"/>
      <c r="AV26" s="151" t="e">
        <f t="shared" si="4"/>
        <v>#VALUE!</v>
      </c>
      <c r="AW26" s="149" t="e">
        <f t="shared" si="18"/>
        <v>#VALUE!</v>
      </c>
      <c r="AX26" s="149" t="e">
        <f t="shared" si="5"/>
        <v>#VALUE!</v>
      </c>
      <c r="AY26" s="149" t="e">
        <f t="shared" si="5"/>
        <v>#VALUE!</v>
      </c>
      <c r="AZ26" s="149" t="e">
        <f t="shared" si="5"/>
        <v>#VALUE!</v>
      </c>
      <c r="BA26" s="149" t="e">
        <f t="shared" si="5"/>
        <v>#VALUE!</v>
      </c>
      <c r="BB26" s="149" t="e">
        <f t="shared" si="5"/>
        <v>#VALUE!</v>
      </c>
      <c r="BC26" s="149" t="e">
        <f t="shared" si="5"/>
        <v>#VALUE!</v>
      </c>
      <c r="BD26" s="149" t="e">
        <f t="shared" si="5"/>
        <v>#VALUE!</v>
      </c>
      <c r="BE26" s="149" t="e">
        <f t="shared" si="5"/>
        <v>#VALUE!</v>
      </c>
      <c r="BF26" s="118"/>
      <c r="BG26" s="145" t="e">
        <f t="shared" si="6"/>
        <v>#VALUE!</v>
      </c>
      <c r="BH26" s="117" t="e">
        <f t="shared" si="19"/>
        <v>#VALUE!</v>
      </c>
      <c r="BI26" s="117" t="e">
        <f t="shared" si="20"/>
        <v>#VALUE!</v>
      </c>
      <c r="BJ26" s="105"/>
      <c r="BK26" s="151" t="e">
        <f t="shared" si="7"/>
        <v>#VALUE!</v>
      </c>
      <c r="BL26" s="149" t="e">
        <f t="shared" si="8"/>
        <v>#VALUE!</v>
      </c>
      <c r="BM26" s="149" t="e">
        <f t="shared" si="8"/>
        <v>#VALUE!</v>
      </c>
      <c r="BN26" s="149" t="e">
        <f t="shared" si="8"/>
        <v>#VALUE!</v>
      </c>
      <c r="BO26" s="149" t="e">
        <f t="shared" si="8"/>
        <v>#VALUE!</v>
      </c>
      <c r="BP26" s="149" t="e">
        <f t="shared" si="8"/>
        <v>#VALUE!</v>
      </c>
      <c r="BQ26" s="149" t="e">
        <f t="shared" si="8"/>
        <v>#VALUE!</v>
      </c>
      <c r="BR26" s="149" t="e">
        <f t="shared" si="8"/>
        <v>#VALUE!</v>
      </c>
      <c r="BS26" s="149" t="e">
        <f t="shared" si="8"/>
        <v>#VALUE!</v>
      </c>
      <c r="BT26" s="149" t="e">
        <f t="shared" si="8"/>
        <v>#VALUE!</v>
      </c>
      <c r="BU26" s="106"/>
    </row>
    <row r="27" spans="1:73" ht="18" customHeight="1" x14ac:dyDescent="0.25">
      <c r="A27" s="104"/>
      <c r="B27" s="120" t="e">
        <f t="shared" si="21"/>
        <v>#VALUE!</v>
      </c>
      <c r="C27" s="105"/>
      <c r="D27" s="176" t="e">
        <f t="shared" si="9"/>
        <v>#VALUE!</v>
      </c>
      <c r="E27" s="176" t="e">
        <f t="shared" si="10"/>
        <v>#VALUE!</v>
      </c>
      <c r="F27" s="176" t="e">
        <f t="shared" si="11"/>
        <v>#VALUE!</v>
      </c>
      <c r="G27" s="105"/>
      <c r="H27" s="145" t="e">
        <f t="shared" si="22"/>
        <v>#VALUE!</v>
      </c>
      <c r="I27" s="117" t="e">
        <f t="shared" si="13"/>
        <v>#VALUE!</v>
      </c>
      <c r="J27" s="117" t="e">
        <f t="shared" si="14"/>
        <v>#VALUE!</v>
      </c>
      <c r="K27" s="105"/>
      <c r="L27" s="151" t="e">
        <f t="shared" si="0"/>
        <v>#VALUE!</v>
      </c>
      <c r="M27" s="149" t="e">
        <f t="shared" si="15"/>
        <v>#VALUE!</v>
      </c>
      <c r="N27" s="117" t="e">
        <f t="shared" si="15"/>
        <v>#VALUE!</v>
      </c>
      <c r="O27" s="117" t="e">
        <f t="shared" si="15"/>
        <v>#VALUE!</v>
      </c>
      <c r="P27" s="117" t="e">
        <f t="shared" si="15"/>
        <v>#VALUE!</v>
      </c>
      <c r="Q27" s="117" t="e">
        <f t="shared" si="15"/>
        <v>#VALUE!</v>
      </c>
      <c r="R27" s="117" t="e">
        <f t="shared" si="15"/>
        <v>#VALUE!</v>
      </c>
      <c r="S27" s="117" t="e">
        <f t="shared" si="15"/>
        <v>#VALUE!</v>
      </c>
      <c r="T27" s="117" t="e">
        <f t="shared" si="15"/>
        <v>#VALUE!</v>
      </c>
      <c r="U27" s="117" t="e">
        <f t="shared" si="15"/>
        <v>#VALUE!</v>
      </c>
      <c r="V27" s="117" t="e">
        <f t="shared" si="15"/>
        <v>#VALUE!</v>
      </c>
      <c r="W27" s="117" t="e">
        <f t="shared" si="15"/>
        <v>#VALUE!</v>
      </c>
      <c r="X27" s="117" t="e">
        <f t="shared" si="15"/>
        <v>#VALUE!</v>
      </c>
      <c r="Y27" s="117" t="e">
        <f t="shared" si="15"/>
        <v>#VALUE!</v>
      </c>
      <c r="Z27" s="117" t="e">
        <f t="shared" si="15"/>
        <v>#VALUE!</v>
      </c>
      <c r="AA27" s="117" t="e">
        <f t="shared" si="15"/>
        <v>#VALUE!</v>
      </c>
      <c r="AB27" s="117" t="e">
        <f t="shared" si="15"/>
        <v>#VALUE!</v>
      </c>
      <c r="AC27" s="117" t="e">
        <f t="shared" ref="AC27:AP42" si="24">IF(AND($B27&gt;=AC$4,$B27&lt;=AC$5),AC$6,0)</f>
        <v>#VALUE!</v>
      </c>
      <c r="AD27" s="117" t="e">
        <f t="shared" si="24"/>
        <v>#VALUE!</v>
      </c>
      <c r="AE27" s="117" t="e">
        <f t="shared" si="23"/>
        <v>#VALUE!</v>
      </c>
      <c r="AF27" s="117" t="e">
        <f t="shared" si="23"/>
        <v>#VALUE!</v>
      </c>
      <c r="AG27" s="117" t="e">
        <f t="shared" si="23"/>
        <v>#VALUE!</v>
      </c>
      <c r="AH27" s="117" t="e">
        <f t="shared" si="23"/>
        <v>#VALUE!</v>
      </c>
      <c r="AI27" s="117" t="e">
        <f t="shared" si="23"/>
        <v>#VALUE!</v>
      </c>
      <c r="AJ27" s="117" t="e">
        <f t="shared" si="23"/>
        <v>#VALUE!</v>
      </c>
      <c r="AK27" s="117" t="e">
        <f t="shared" si="23"/>
        <v>#VALUE!</v>
      </c>
      <c r="AL27" s="117" t="e">
        <f t="shared" si="23"/>
        <v>#VALUE!</v>
      </c>
      <c r="AM27" s="117" t="e">
        <f t="shared" si="23"/>
        <v>#VALUE!</v>
      </c>
      <c r="AN27" s="117" t="e">
        <f t="shared" si="23"/>
        <v>#VALUE!</v>
      </c>
      <c r="AO27" s="117" t="e">
        <f t="shared" si="23"/>
        <v>#VALUE!</v>
      </c>
      <c r="AP27" s="117" t="e">
        <f t="shared" si="23"/>
        <v>#VALUE!</v>
      </c>
      <c r="AQ27" s="118"/>
      <c r="AR27" s="145" t="e">
        <f t="shared" si="3"/>
        <v>#VALUE!</v>
      </c>
      <c r="AS27" s="117" t="e">
        <f t="shared" si="16"/>
        <v>#VALUE!</v>
      </c>
      <c r="AT27" s="117" t="e">
        <f t="shared" si="17"/>
        <v>#VALUE!</v>
      </c>
      <c r="AU27" s="105"/>
      <c r="AV27" s="151" t="e">
        <f t="shared" si="4"/>
        <v>#VALUE!</v>
      </c>
      <c r="AW27" s="149" t="e">
        <f t="shared" si="18"/>
        <v>#VALUE!</v>
      </c>
      <c r="AX27" s="149" t="e">
        <f t="shared" si="18"/>
        <v>#VALUE!</v>
      </c>
      <c r="AY27" s="149" t="e">
        <f t="shared" si="18"/>
        <v>#VALUE!</v>
      </c>
      <c r="AZ27" s="149" t="e">
        <f t="shared" si="18"/>
        <v>#VALUE!</v>
      </c>
      <c r="BA27" s="149" t="e">
        <f t="shared" si="18"/>
        <v>#VALUE!</v>
      </c>
      <c r="BB27" s="149" t="e">
        <f t="shared" si="18"/>
        <v>#VALUE!</v>
      </c>
      <c r="BC27" s="149" t="e">
        <f t="shared" si="18"/>
        <v>#VALUE!</v>
      </c>
      <c r="BD27" s="149" t="e">
        <f t="shared" si="18"/>
        <v>#VALUE!</v>
      </c>
      <c r="BE27" s="149" t="e">
        <f t="shared" si="18"/>
        <v>#VALUE!</v>
      </c>
      <c r="BF27" s="118"/>
      <c r="BG27" s="145" t="e">
        <f t="shared" si="6"/>
        <v>#VALUE!</v>
      </c>
      <c r="BH27" s="117" t="e">
        <f t="shared" si="19"/>
        <v>#VALUE!</v>
      </c>
      <c r="BI27" s="117" t="e">
        <f t="shared" si="20"/>
        <v>#VALUE!</v>
      </c>
      <c r="BJ27" s="105"/>
      <c r="BK27" s="151" t="e">
        <f t="shared" si="7"/>
        <v>#VALUE!</v>
      </c>
      <c r="BL27" s="149" t="e">
        <f t="shared" ref="BL27:BT42" si="25">IF(AND($B27&gt;=BL$4,$B27&lt;=BL$5),BL$6,0)</f>
        <v>#VALUE!</v>
      </c>
      <c r="BM27" s="149" t="e">
        <f t="shared" si="25"/>
        <v>#VALUE!</v>
      </c>
      <c r="BN27" s="149" t="e">
        <f t="shared" si="25"/>
        <v>#VALUE!</v>
      </c>
      <c r="BO27" s="149" t="e">
        <f t="shared" si="25"/>
        <v>#VALUE!</v>
      </c>
      <c r="BP27" s="149" t="e">
        <f t="shared" si="25"/>
        <v>#VALUE!</v>
      </c>
      <c r="BQ27" s="149" t="e">
        <f t="shared" si="25"/>
        <v>#VALUE!</v>
      </c>
      <c r="BR27" s="149" t="e">
        <f t="shared" si="25"/>
        <v>#VALUE!</v>
      </c>
      <c r="BS27" s="149" t="e">
        <f t="shared" si="25"/>
        <v>#VALUE!</v>
      </c>
      <c r="BT27" s="149" t="e">
        <f t="shared" si="25"/>
        <v>#VALUE!</v>
      </c>
      <c r="BU27" s="106"/>
    </row>
    <row r="28" spans="1:73" ht="18" customHeight="1" x14ac:dyDescent="0.25">
      <c r="A28" s="104"/>
      <c r="B28" s="120" t="e">
        <f t="shared" si="21"/>
        <v>#VALUE!</v>
      </c>
      <c r="C28" s="105"/>
      <c r="D28" s="176" t="e">
        <f t="shared" si="9"/>
        <v>#VALUE!</v>
      </c>
      <c r="E28" s="176" t="e">
        <f t="shared" si="10"/>
        <v>#VALUE!</v>
      </c>
      <c r="F28" s="176" t="e">
        <f t="shared" si="11"/>
        <v>#VALUE!</v>
      </c>
      <c r="G28" s="105"/>
      <c r="H28" s="145" t="e">
        <f t="shared" si="22"/>
        <v>#VALUE!</v>
      </c>
      <c r="I28" s="117" t="e">
        <f t="shared" si="13"/>
        <v>#VALUE!</v>
      </c>
      <c r="J28" s="117" t="e">
        <f t="shared" si="14"/>
        <v>#VALUE!</v>
      </c>
      <c r="K28" s="105"/>
      <c r="L28" s="151" t="e">
        <f t="shared" si="0"/>
        <v>#VALUE!</v>
      </c>
      <c r="M28" s="149" t="e">
        <f t="shared" ref="M28:AB43" si="26">IF(AND($B28&gt;=M$4,$B28&lt;=M$5),M$6,0)</f>
        <v>#VALUE!</v>
      </c>
      <c r="N28" s="117" t="e">
        <f t="shared" si="26"/>
        <v>#VALUE!</v>
      </c>
      <c r="O28" s="117" t="e">
        <f t="shared" si="26"/>
        <v>#VALUE!</v>
      </c>
      <c r="P28" s="117" t="e">
        <f t="shared" si="26"/>
        <v>#VALUE!</v>
      </c>
      <c r="Q28" s="117" t="e">
        <f t="shared" si="26"/>
        <v>#VALUE!</v>
      </c>
      <c r="R28" s="117" t="e">
        <f t="shared" si="26"/>
        <v>#VALUE!</v>
      </c>
      <c r="S28" s="117" t="e">
        <f t="shared" si="26"/>
        <v>#VALUE!</v>
      </c>
      <c r="T28" s="117" t="e">
        <f t="shared" si="26"/>
        <v>#VALUE!</v>
      </c>
      <c r="U28" s="117" t="e">
        <f t="shared" si="26"/>
        <v>#VALUE!</v>
      </c>
      <c r="V28" s="117" t="e">
        <f t="shared" si="26"/>
        <v>#VALUE!</v>
      </c>
      <c r="W28" s="117" t="e">
        <f t="shared" si="26"/>
        <v>#VALUE!</v>
      </c>
      <c r="X28" s="117" t="e">
        <f t="shared" si="26"/>
        <v>#VALUE!</v>
      </c>
      <c r="Y28" s="117" t="e">
        <f t="shared" si="26"/>
        <v>#VALUE!</v>
      </c>
      <c r="Z28" s="117" t="e">
        <f t="shared" si="26"/>
        <v>#VALUE!</v>
      </c>
      <c r="AA28" s="117" t="e">
        <f t="shared" si="26"/>
        <v>#VALUE!</v>
      </c>
      <c r="AB28" s="117" t="e">
        <f t="shared" si="26"/>
        <v>#VALUE!</v>
      </c>
      <c r="AC28" s="117" t="e">
        <f t="shared" si="24"/>
        <v>#VALUE!</v>
      </c>
      <c r="AD28" s="117" t="e">
        <f t="shared" si="24"/>
        <v>#VALUE!</v>
      </c>
      <c r="AE28" s="117" t="e">
        <f t="shared" si="23"/>
        <v>#VALUE!</v>
      </c>
      <c r="AF28" s="117" t="e">
        <f t="shared" si="23"/>
        <v>#VALUE!</v>
      </c>
      <c r="AG28" s="117" t="e">
        <f t="shared" si="23"/>
        <v>#VALUE!</v>
      </c>
      <c r="AH28" s="117" t="e">
        <f t="shared" si="23"/>
        <v>#VALUE!</v>
      </c>
      <c r="AI28" s="117" t="e">
        <f t="shared" si="23"/>
        <v>#VALUE!</v>
      </c>
      <c r="AJ28" s="117" t="e">
        <f t="shared" si="23"/>
        <v>#VALUE!</v>
      </c>
      <c r="AK28" s="117" t="e">
        <f t="shared" si="23"/>
        <v>#VALUE!</v>
      </c>
      <c r="AL28" s="117" t="e">
        <f t="shared" si="23"/>
        <v>#VALUE!</v>
      </c>
      <c r="AM28" s="117" t="e">
        <f t="shared" si="23"/>
        <v>#VALUE!</v>
      </c>
      <c r="AN28" s="117" t="e">
        <f t="shared" si="23"/>
        <v>#VALUE!</v>
      </c>
      <c r="AO28" s="117" t="e">
        <f t="shared" si="23"/>
        <v>#VALUE!</v>
      </c>
      <c r="AP28" s="117" t="e">
        <f t="shared" si="23"/>
        <v>#VALUE!</v>
      </c>
      <c r="AQ28" s="118"/>
      <c r="AR28" s="145" t="e">
        <f t="shared" si="3"/>
        <v>#VALUE!</v>
      </c>
      <c r="AS28" s="117" t="e">
        <f t="shared" si="16"/>
        <v>#VALUE!</v>
      </c>
      <c r="AT28" s="117" t="e">
        <f t="shared" si="17"/>
        <v>#VALUE!</v>
      </c>
      <c r="AU28" s="105"/>
      <c r="AV28" s="151" t="e">
        <f t="shared" si="4"/>
        <v>#VALUE!</v>
      </c>
      <c r="AW28" s="149" t="e">
        <f t="shared" ref="AW28:BE43" si="27">IF(AND($B28&gt;=AW$4,$B28&lt;=AW$5),AW$6,0)</f>
        <v>#VALUE!</v>
      </c>
      <c r="AX28" s="149" t="e">
        <f t="shared" si="27"/>
        <v>#VALUE!</v>
      </c>
      <c r="AY28" s="149" t="e">
        <f t="shared" si="27"/>
        <v>#VALUE!</v>
      </c>
      <c r="AZ28" s="149" t="e">
        <f t="shared" si="27"/>
        <v>#VALUE!</v>
      </c>
      <c r="BA28" s="149" t="e">
        <f t="shared" si="27"/>
        <v>#VALUE!</v>
      </c>
      <c r="BB28" s="149" t="e">
        <f t="shared" si="27"/>
        <v>#VALUE!</v>
      </c>
      <c r="BC28" s="149" t="e">
        <f t="shared" si="27"/>
        <v>#VALUE!</v>
      </c>
      <c r="BD28" s="149" t="e">
        <f t="shared" si="27"/>
        <v>#VALUE!</v>
      </c>
      <c r="BE28" s="149" t="e">
        <f t="shared" si="27"/>
        <v>#VALUE!</v>
      </c>
      <c r="BF28" s="118"/>
      <c r="BG28" s="145" t="e">
        <f t="shared" si="6"/>
        <v>#VALUE!</v>
      </c>
      <c r="BH28" s="117" t="e">
        <f t="shared" si="19"/>
        <v>#VALUE!</v>
      </c>
      <c r="BI28" s="117" t="e">
        <f t="shared" si="20"/>
        <v>#VALUE!</v>
      </c>
      <c r="BJ28" s="105"/>
      <c r="BK28" s="151" t="e">
        <f t="shared" si="7"/>
        <v>#VALUE!</v>
      </c>
      <c r="BL28" s="149" t="e">
        <f t="shared" si="25"/>
        <v>#VALUE!</v>
      </c>
      <c r="BM28" s="149" t="e">
        <f t="shared" si="25"/>
        <v>#VALUE!</v>
      </c>
      <c r="BN28" s="149" t="e">
        <f t="shared" si="25"/>
        <v>#VALUE!</v>
      </c>
      <c r="BO28" s="149" t="e">
        <f t="shared" si="25"/>
        <v>#VALUE!</v>
      </c>
      <c r="BP28" s="149" t="e">
        <f t="shared" si="25"/>
        <v>#VALUE!</v>
      </c>
      <c r="BQ28" s="149" t="e">
        <f t="shared" si="25"/>
        <v>#VALUE!</v>
      </c>
      <c r="BR28" s="149" t="e">
        <f t="shared" si="25"/>
        <v>#VALUE!</v>
      </c>
      <c r="BS28" s="149" t="e">
        <f t="shared" si="25"/>
        <v>#VALUE!</v>
      </c>
      <c r="BT28" s="149" t="e">
        <f t="shared" si="25"/>
        <v>#VALUE!</v>
      </c>
      <c r="BU28" s="106"/>
    </row>
    <row r="29" spans="1:73" ht="18" customHeight="1" x14ac:dyDescent="0.25">
      <c r="A29" s="104"/>
      <c r="B29" s="120" t="e">
        <f t="shared" si="21"/>
        <v>#VALUE!</v>
      </c>
      <c r="C29" s="105"/>
      <c r="D29" s="176" t="e">
        <f t="shared" si="9"/>
        <v>#VALUE!</v>
      </c>
      <c r="E29" s="176" t="e">
        <f t="shared" si="10"/>
        <v>#VALUE!</v>
      </c>
      <c r="F29" s="176" t="e">
        <f t="shared" si="11"/>
        <v>#VALUE!</v>
      </c>
      <c r="G29" s="105"/>
      <c r="H29" s="145" t="e">
        <f t="shared" si="22"/>
        <v>#VALUE!</v>
      </c>
      <c r="I29" s="117" t="e">
        <f t="shared" si="13"/>
        <v>#VALUE!</v>
      </c>
      <c r="J29" s="117" t="e">
        <f t="shared" si="14"/>
        <v>#VALUE!</v>
      </c>
      <c r="K29" s="105"/>
      <c r="L29" s="151" t="e">
        <f t="shared" si="0"/>
        <v>#VALUE!</v>
      </c>
      <c r="M29" s="149" t="e">
        <f t="shared" si="26"/>
        <v>#VALUE!</v>
      </c>
      <c r="N29" s="117" t="e">
        <f t="shared" si="26"/>
        <v>#VALUE!</v>
      </c>
      <c r="O29" s="117" t="e">
        <f t="shared" si="26"/>
        <v>#VALUE!</v>
      </c>
      <c r="P29" s="117" t="e">
        <f t="shared" si="26"/>
        <v>#VALUE!</v>
      </c>
      <c r="Q29" s="117" t="e">
        <f t="shared" si="26"/>
        <v>#VALUE!</v>
      </c>
      <c r="R29" s="117" t="e">
        <f t="shared" si="26"/>
        <v>#VALUE!</v>
      </c>
      <c r="S29" s="117" t="e">
        <f t="shared" si="26"/>
        <v>#VALUE!</v>
      </c>
      <c r="T29" s="117" t="e">
        <f t="shared" si="26"/>
        <v>#VALUE!</v>
      </c>
      <c r="U29" s="117" t="e">
        <f t="shared" si="26"/>
        <v>#VALUE!</v>
      </c>
      <c r="V29" s="117" t="e">
        <f t="shared" si="26"/>
        <v>#VALUE!</v>
      </c>
      <c r="W29" s="117" t="e">
        <f t="shared" si="26"/>
        <v>#VALUE!</v>
      </c>
      <c r="X29" s="117" t="e">
        <f t="shared" si="26"/>
        <v>#VALUE!</v>
      </c>
      <c r="Y29" s="117" t="e">
        <f t="shared" si="26"/>
        <v>#VALUE!</v>
      </c>
      <c r="Z29" s="117" t="e">
        <f t="shared" si="26"/>
        <v>#VALUE!</v>
      </c>
      <c r="AA29" s="117" t="e">
        <f t="shared" si="26"/>
        <v>#VALUE!</v>
      </c>
      <c r="AB29" s="117" t="e">
        <f t="shared" si="26"/>
        <v>#VALUE!</v>
      </c>
      <c r="AC29" s="117" t="e">
        <f t="shared" si="24"/>
        <v>#VALUE!</v>
      </c>
      <c r="AD29" s="117" t="e">
        <f t="shared" si="24"/>
        <v>#VALUE!</v>
      </c>
      <c r="AE29" s="117" t="e">
        <f t="shared" si="23"/>
        <v>#VALUE!</v>
      </c>
      <c r="AF29" s="117" t="e">
        <f t="shared" si="23"/>
        <v>#VALUE!</v>
      </c>
      <c r="AG29" s="117" t="e">
        <f t="shared" si="23"/>
        <v>#VALUE!</v>
      </c>
      <c r="AH29" s="117" t="e">
        <f t="shared" si="23"/>
        <v>#VALUE!</v>
      </c>
      <c r="AI29" s="117" t="e">
        <f t="shared" si="23"/>
        <v>#VALUE!</v>
      </c>
      <c r="AJ29" s="117" t="e">
        <f t="shared" si="23"/>
        <v>#VALUE!</v>
      </c>
      <c r="AK29" s="117" t="e">
        <f t="shared" si="23"/>
        <v>#VALUE!</v>
      </c>
      <c r="AL29" s="117" t="e">
        <f t="shared" si="23"/>
        <v>#VALUE!</v>
      </c>
      <c r="AM29" s="117" t="e">
        <f t="shared" si="23"/>
        <v>#VALUE!</v>
      </c>
      <c r="AN29" s="117" t="e">
        <f t="shared" si="23"/>
        <v>#VALUE!</v>
      </c>
      <c r="AO29" s="117" t="e">
        <f t="shared" si="23"/>
        <v>#VALUE!</v>
      </c>
      <c r="AP29" s="117" t="e">
        <f t="shared" si="23"/>
        <v>#VALUE!</v>
      </c>
      <c r="AQ29" s="118"/>
      <c r="AR29" s="145" t="e">
        <f t="shared" si="3"/>
        <v>#VALUE!</v>
      </c>
      <c r="AS29" s="117" t="e">
        <f t="shared" si="16"/>
        <v>#VALUE!</v>
      </c>
      <c r="AT29" s="117" t="e">
        <f t="shared" si="17"/>
        <v>#VALUE!</v>
      </c>
      <c r="AU29" s="105"/>
      <c r="AV29" s="151" t="e">
        <f t="shared" si="4"/>
        <v>#VALUE!</v>
      </c>
      <c r="AW29" s="149" t="e">
        <f t="shared" si="27"/>
        <v>#VALUE!</v>
      </c>
      <c r="AX29" s="149" t="e">
        <f t="shared" si="27"/>
        <v>#VALUE!</v>
      </c>
      <c r="AY29" s="149" t="e">
        <f t="shared" si="27"/>
        <v>#VALUE!</v>
      </c>
      <c r="AZ29" s="149" t="e">
        <f t="shared" si="27"/>
        <v>#VALUE!</v>
      </c>
      <c r="BA29" s="149" t="e">
        <f t="shared" si="27"/>
        <v>#VALUE!</v>
      </c>
      <c r="BB29" s="149" t="e">
        <f t="shared" si="27"/>
        <v>#VALUE!</v>
      </c>
      <c r="BC29" s="149" t="e">
        <f t="shared" si="27"/>
        <v>#VALUE!</v>
      </c>
      <c r="BD29" s="149" t="e">
        <f t="shared" si="27"/>
        <v>#VALUE!</v>
      </c>
      <c r="BE29" s="149" t="e">
        <f t="shared" si="27"/>
        <v>#VALUE!</v>
      </c>
      <c r="BF29" s="118"/>
      <c r="BG29" s="145" t="e">
        <f t="shared" si="6"/>
        <v>#VALUE!</v>
      </c>
      <c r="BH29" s="117" t="e">
        <f t="shared" si="19"/>
        <v>#VALUE!</v>
      </c>
      <c r="BI29" s="117" t="e">
        <f t="shared" si="20"/>
        <v>#VALUE!</v>
      </c>
      <c r="BJ29" s="105"/>
      <c r="BK29" s="151" t="e">
        <f t="shared" si="7"/>
        <v>#VALUE!</v>
      </c>
      <c r="BL29" s="149" t="e">
        <f t="shared" si="25"/>
        <v>#VALUE!</v>
      </c>
      <c r="BM29" s="149" t="e">
        <f t="shared" si="25"/>
        <v>#VALUE!</v>
      </c>
      <c r="BN29" s="149" t="e">
        <f t="shared" si="25"/>
        <v>#VALUE!</v>
      </c>
      <c r="BO29" s="149" t="e">
        <f t="shared" si="25"/>
        <v>#VALUE!</v>
      </c>
      <c r="BP29" s="149" t="e">
        <f t="shared" si="25"/>
        <v>#VALUE!</v>
      </c>
      <c r="BQ29" s="149" t="e">
        <f t="shared" si="25"/>
        <v>#VALUE!</v>
      </c>
      <c r="BR29" s="149" t="e">
        <f t="shared" si="25"/>
        <v>#VALUE!</v>
      </c>
      <c r="BS29" s="149" t="e">
        <f t="shared" si="25"/>
        <v>#VALUE!</v>
      </c>
      <c r="BT29" s="149" t="e">
        <f t="shared" si="25"/>
        <v>#VALUE!</v>
      </c>
      <c r="BU29" s="106"/>
    </row>
    <row r="30" spans="1:73" ht="18" customHeight="1" x14ac:dyDescent="0.25">
      <c r="A30" s="104"/>
      <c r="B30" s="120" t="e">
        <f t="shared" si="21"/>
        <v>#VALUE!</v>
      </c>
      <c r="C30" s="105"/>
      <c r="D30" s="176" t="e">
        <f t="shared" si="9"/>
        <v>#VALUE!</v>
      </c>
      <c r="E30" s="176" t="e">
        <f t="shared" si="10"/>
        <v>#VALUE!</v>
      </c>
      <c r="F30" s="176" t="e">
        <f t="shared" si="11"/>
        <v>#VALUE!</v>
      </c>
      <c r="G30" s="105"/>
      <c r="H30" s="145" t="e">
        <f t="shared" si="22"/>
        <v>#VALUE!</v>
      </c>
      <c r="I30" s="117" t="e">
        <f t="shared" si="13"/>
        <v>#VALUE!</v>
      </c>
      <c r="J30" s="117" t="e">
        <f t="shared" si="14"/>
        <v>#VALUE!</v>
      </c>
      <c r="K30" s="105"/>
      <c r="L30" s="151" t="e">
        <f t="shared" si="0"/>
        <v>#VALUE!</v>
      </c>
      <c r="M30" s="149" t="e">
        <f t="shared" si="26"/>
        <v>#VALUE!</v>
      </c>
      <c r="N30" s="117" t="e">
        <f t="shared" si="26"/>
        <v>#VALUE!</v>
      </c>
      <c r="O30" s="117" t="e">
        <f t="shared" si="26"/>
        <v>#VALUE!</v>
      </c>
      <c r="P30" s="117" t="e">
        <f t="shared" si="26"/>
        <v>#VALUE!</v>
      </c>
      <c r="Q30" s="117" t="e">
        <f t="shared" si="26"/>
        <v>#VALUE!</v>
      </c>
      <c r="R30" s="117" t="e">
        <f t="shared" si="26"/>
        <v>#VALUE!</v>
      </c>
      <c r="S30" s="117" t="e">
        <f t="shared" si="26"/>
        <v>#VALUE!</v>
      </c>
      <c r="T30" s="117" t="e">
        <f t="shared" si="26"/>
        <v>#VALUE!</v>
      </c>
      <c r="U30" s="117" t="e">
        <f t="shared" si="26"/>
        <v>#VALUE!</v>
      </c>
      <c r="V30" s="117" t="e">
        <f t="shared" si="26"/>
        <v>#VALUE!</v>
      </c>
      <c r="W30" s="117" t="e">
        <f t="shared" si="26"/>
        <v>#VALUE!</v>
      </c>
      <c r="X30" s="117" t="e">
        <f t="shared" si="26"/>
        <v>#VALUE!</v>
      </c>
      <c r="Y30" s="117" t="e">
        <f t="shared" si="26"/>
        <v>#VALUE!</v>
      </c>
      <c r="Z30" s="117" t="e">
        <f t="shared" si="26"/>
        <v>#VALUE!</v>
      </c>
      <c r="AA30" s="117" t="e">
        <f t="shared" si="26"/>
        <v>#VALUE!</v>
      </c>
      <c r="AB30" s="117" t="e">
        <f t="shared" si="26"/>
        <v>#VALUE!</v>
      </c>
      <c r="AC30" s="117" t="e">
        <f t="shared" si="24"/>
        <v>#VALUE!</v>
      </c>
      <c r="AD30" s="117" t="e">
        <f t="shared" si="24"/>
        <v>#VALUE!</v>
      </c>
      <c r="AE30" s="117" t="e">
        <f t="shared" si="23"/>
        <v>#VALUE!</v>
      </c>
      <c r="AF30" s="117" t="e">
        <f t="shared" si="23"/>
        <v>#VALUE!</v>
      </c>
      <c r="AG30" s="117" t="e">
        <f t="shared" si="23"/>
        <v>#VALUE!</v>
      </c>
      <c r="AH30" s="117" t="e">
        <f t="shared" si="23"/>
        <v>#VALUE!</v>
      </c>
      <c r="AI30" s="117" t="e">
        <f t="shared" si="23"/>
        <v>#VALUE!</v>
      </c>
      <c r="AJ30" s="117" t="e">
        <f t="shared" si="23"/>
        <v>#VALUE!</v>
      </c>
      <c r="AK30" s="117" t="e">
        <f t="shared" si="23"/>
        <v>#VALUE!</v>
      </c>
      <c r="AL30" s="117" t="e">
        <f t="shared" si="23"/>
        <v>#VALUE!</v>
      </c>
      <c r="AM30" s="117" t="e">
        <f t="shared" si="23"/>
        <v>#VALUE!</v>
      </c>
      <c r="AN30" s="117" t="e">
        <f t="shared" si="23"/>
        <v>#VALUE!</v>
      </c>
      <c r="AO30" s="117" t="e">
        <f t="shared" si="23"/>
        <v>#VALUE!</v>
      </c>
      <c r="AP30" s="117" t="e">
        <f t="shared" si="23"/>
        <v>#VALUE!</v>
      </c>
      <c r="AQ30" s="118"/>
      <c r="AR30" s="145" t="e">
        <f t="shared" si="3"/>
        <v>#VALUE!</v>
      </c>
      <c r="AS30" s="117" t="e">
        <f t="shared" si="16"/>
        <v>#VALUE!</v>
      </c>
      <c r="AT30" s="117" t="e">
        <f t="shared" si="17"/>
        <v>#VALUE!</v>
      </c>
      <c r="AU30" s="105"/>
      <c r="AV30" s="151" t="e">
        <f t="shared" si="4"/>
        <v>#VALUE!</v>
      </c>
      <c r="AW30" s="149" t="e">
        <f t="shared" si="27"/>
        <v>#VALUE!</v>
      </c>
      <c r="AX30" s="149" t="e">
        <f t="shared" si="27"/>
        <v>#VALUE!</v>
      </c>
      <c r="AY30" s="149" t="e">
        <f t="shared" si="27"/>
        <v>#VALUE!</v>
      </c>
      <c r="AZ30" s="149" t="e">
        <f t="shared" si="27"/>
        <v>#VALUE!</v>
      </c>
      <c r="BA30" s="149" t="e">
        <f t="shared" si="27"/>
        <v>#VALUE!</v>
      </c>
      <c r="BB30" s="149" t="e">
        <f t="shared" si="27"/>
        <v>#VALUE!</v>
      </c>
      <c r="BC30" s="149" t="e">
        <f t="shared" si="27"/>
        <v>#VALUE!</v>
      </c>
      <c r="BD30" s="149" t="e">
        <f t="shared" si="27"/>
        <v>#VALUE!</v>
      </c>
      <c r="BE30" s="149" t="e">
        <f t="shared" si="27"/>
        <v>#VALUE!</v>
      </c>
      <c r="BF30" s="118"/>
      <c r="BG30" s="145" t="e">
        <f t="shared" si="6"/>
        <v>#VALUE!</v>
      </c>
      <c r="BH30" s="117" t="e">
        <f t="shared" si="19"/>
        <v>#VALUE!</v>
      </c>
      <c r="BI30" s="117" t="e">
        <f t="shared" si="20"/>
        <v>#VALUE!</v>
      </c>
      <c r="BJ30" s="105"/>
      <c r="BK30" s="151" t="e">
        <f t="shared" si="7"/>
        <v>#VALUE!</v>
      </c>
      <c r="BL30" s="149" t="e">
        <f t="shared" si="25"/>
        <v>#VALUE!</v>
      </c>
      <c r="BM30" s="149" t="e">
        <f t="shared" si="25"/>
        <v>#VALUE!</v>
      </c>
      <c r="BN30" s="149" t="e">
        <f t="shared" si="25"/>
        <v>#VALUE!</v>
      </c>
      <c r="BO30" s="149" t="e">
        <f t="shared" si="25"/>
        <v>#VALUE!</v>
      </c>
      <c r="BP30" s="149" t="e">
        <f t="shared" si="25"/>
        <v>#VALUE!</v>
      </c>
      <c r="BQ30" s="149" t="e">
        <f t="shared" si="25"/>
        <v>#VALUE!</v>
      </c>
      <c r="BR30" s="149" t="e">
        <f t="shared" si="25"/>
        <v>#VALUE!</v>
      </c>
      <c r="BS30" s="149" t="e">
        <f t="shared" si="25"/>
        <v>#VALUE!</v>
      </c>
      <c r="BT30" s="149" t="e">
        <f t="shared" si="25"/>
        <v>#VALUE!</v>
      </c>
      <c r="BU30" s="106"/>
    </row>
    <row r="31" spans="1:73" ht="18" customHeight="1" x14ac:dyDescent="0.25">
      <c r="A31" s="104"/>
      <c r="B31" s="120" t="e">
        <f t="shared" si="21"/>
        <v>#VALUE!</v>
      </c>
      <c r="C31" s="105"/>
      <c r="D31" s="176" t="e">
        <f t="shared" si="9"/>
        <v>#VALUE!</v>
      </c>
      <c r="E31" s="176" t="e">
        <f t="shared" si="10"/>
        <v>#VALUE!</v>
      </c>
      <c r="F31" s="176" t="e">
        <f t="shared" si="11"/>
        <v>#VALUE!</v>
      </c>
      <c r="G31" s="105"/>
      <c r="H31" s="145" t="e">
        <f t="shared" si="22"/>
        <v>#VALUE!</v>
      </c>
      <c r="I31" s="117" t="e">
        <f t="shared" si="13"/>
        <v>#VALUE!</v>
      </c>
      <c r="J31" s="117" t="e">
        <f t="shared" si="14"/>
        <v>#VALUE!</v>
      </c>
      <c r="K31" s="105"/>
      <c r="L31" s="151" t="e">
        <f t="shared" si="0"/>
        <v>#VALUE!</v>
      </c>
      <c r="M31" s="149" t="e">
        <f t="shared" si="26"/>
        <v>#VALUE!</v>
      </c>
      <c r="N31" s="117" t="e">
        <f t="shared" si="26"/>
        <v>#VALUE!</v>
      </c>
      <c r="O31" s="117" t="e">
        <f t="shared" si="26"/>
        <v>#VALUE!</v>
      </c>
      <c r="P31" s="117" t="e">
        <f t="shared" si="26"/>
        <v>#VALUE!</v>
      </c>
      <c r="Q31" s="117" t="e">
        <f t="shared" si="26"/>
        <v>#VALUE!</v>
      </c>
      <c r="R31" s="117" t="e">
        <f t="shared" si="26"/>
        <v>#VALUE!</v>
      </c>
      <c r="S31" s="117" t="e">
        <f t="shared" si="26"/>
        <v>#VALUE!</v>
      </c>
      <c r="T31" s="117" t="e">
        <f t="shared" si="26"/>
        <v>#VALUE!</v>
      </c>
      <c r="U31" s="117" t="e">
        <f t="shared" si="26"/>
        <v>#VALUE!</v>
      </c>
      <c r="V31" s="117" t="e">
        <f t="shared" si="26"/>
        <v>#VALUE!</v>
      </c>
      <c r="W31" s="117" t="e">
        <f t="shared" si="26"/>
        <v>#VALUE!</v>
      </c>
      <c r="X31" s="117" t="e">
        <f t="shared" si="26"/>
        <v>#VALUE!</v>
      </c>
      <c r="Y31" s="117" t="e">
        <f t="shared" si="26"/>
        <v>#VALUE!</v>
      </c>
      <c r="Z31" s="117" t="e">
        <f t="shared" si="26"/>
        <v>#VALUE!</v>
      </c>
      <c r="AA31" s="117" t="e">
        <f t="shared" si="26"/>
        <v>#VALUE!</v>
      </c>
      <c r="AB31" s="117" t="e">
        <f t="shared" si="26"/>
        <v>#VALUE!</v>
      </c>
      <c r="AC31" s="117" t="e">
        <f t="shared" si="24"/>
        <v>#VALUE!</v>
      </c>
      <c r="AD31" s="117" t="e">
        <f t="shared" si="24"/>
        <v>#VALUE!</v>
      </c>
      <c r="AE31" s="117" t="e">
        <f t="shared" si="23"/>
        <v>#VALUE!</v>
      </c>
      <c r="AF31" s="117" t="e">
        <f t="shared" si="23"/>
        <v>#VALUE!</v>
      </c>
      <c r="AG31" s="117" t="e">
        <f t="shared" si="23"/>
        <v>#VALUE!</v>
      </c>
      <c r="AH31" s="117" t="e">
        <f t="shared" si="23"/>
        <v>#VALUE!</v>
      </c>
      <c r="AI31" s="117" t="e">
        <f t="shared" si="23"/>
        <v>#VALUE!</v>
      </c>
      <c r="AJ31" s="117" t="e">
        <f t="shared" si="23"/>
        <v>#VALUE!</v>
      </c>
      <c r="AK31" s="117" t="e">
        <f t="shared" si="23"/>
        <v>#VALUE!</v>
      </c>
      <c r="AL31" s="117" t="e">
        <f t="shared" si="23"/>
        <v>#VALUE!</v>
      </c>
      <c r="AM31" s="117" t="e">
        <f t="shared" si="23"/>
        <v>#VALUE!</v>
      </c>
      <c r="AN31" s="117" t="e">
        <f t="shared" si="23"/>
        <v>#VALUE!</v>
      </c>
      <c r="AO31" s="117" t="e">
        <f t="shared" si="23"/>
        <v>#VALUE!</v>
      </c>
      <c r="AP31" s="117" t="e">
        <f t="shared" si="23"/>
        <v>#VALUE!</v>
      </c>
      <c r="AQ31" s="118"/>
      <c r="AR31" s="145" t="e">
        <f t="shared" si="3"/>
        <v>#VALUE!</v>
      </c>
      <c r="AS31" s="117" t="e">
        <f t="shared" si="16"/>
        <v>#VALUE!</v>
      </c>
      <c r="AT31" s="117" t="e">
        <f t="shared" si="17"/>
        <v>#VALUE!</v>
      </c>
      <c r="AU31" s="105"/>
      <c r="AV31" s="151" t="e">
        <f t="shared" si="4"/>
        <v>#VALUE!</v>
      </c>
      <c r="AW31" s="149" t="e">
        <f t="shared" si="27"/>
        <v>#VALUE!</v>
      </c>
      <c r="AX31" s="149" t="e">
        <f t="shared" si="27"/>
        <v>#VALUE!</v>
      </c>
      <c r="AY31" s="149" t="e">
        <f t="shared" si="27"/>
        <v>#VALUE!</v>
      </c>
      <c r="AZ31" s="149" t="e">
        <f t="shared" si="27"/>
        <v>#VALUE!</v>
      </c>
      <c r="BA31" s="149" t="e">
        <f t="shared" si="27"/>
        <v>#VALUE!</v>
      </c>
      <c r="BB31" s="149" t="e">
        <f t="shared" si="27"/>
        <v>#VALUE!</v>
      </c>
      <c r="BC31" s="149" t="e">
        <f t="shared" si="27"/>
        <v>#VALUE!</v>
      </c>
      <c r="BD31" s="149" t="e">
        <f t="shared" si="27"/>
        <v>#VALUE!</v>
      </c>
      <c r="BE31" s="149" t="e">
        <f t="shared" si="27"/>
        <v>#VALUE!</v>
      </c>
      <c r="BF31" s="118"/>
      <c r="BG31" s="145" t="e">
        <f t="shared" si="6"/>
        <v>#VALUE!</v>
      </c>
      <c r="BH31" s="117" t="e">
        <f t="shared" si="19"/>
        <v>#VALUE!</v>
      </c>
      <c r="BI31" s="117" t="e">
        <f t="shared" si="20"/>
        <v>#VALUE!</v>
      </c>
      <c r="BJ31" s="105"/>
      <c r="BK31" s="151" t="e">
        <f t="shared" si="7"/>
        <v>#VALUE!</v>
      </c>
      <c r="BL31" s="149" t="e">
        <f t="shared" si="25"/>
        <v>#VALUE!</v>
      </c>
      <c r="BM31" s="149" t="e">
        <f t="shared" si="25"/>
        <v>#VALUE!</v>
      </c>
      <c r="BN31" s="149" t="e">
        <f t="shared" si="25"/>
        <v>#VALUE!</v>
      </c>
      <c r="BO31" s="149" t="e">
        <f t="shared" si="25"/>
        <v>#VALUE!</v>
      </c>
      <c r="BP31" s="149" t="e">
        <f t="shared" si="25"/>
        <v>#VALUE!</v>
      </c>
      <c r="BQ31" s="149" t="e">
        <f t="shared" si="25"/>
        <v>#VALUE!</v>
      </c>
      <c r="BR31" s="149" t="e">
        <f t="shared" si="25"/>
        <v>#VALUE!</v>
      </c>
      <c r="BS31" s="149" t="e">
        <f t="shared" si="25"/>
        <v>#VALUE!</v>
      </c>
      <c r="BT31" s="149" t="e">
        <f t="shared" si="25"/>
        <v>#VALUE!</v>
      </c>
      <c r="BU31" s="106"/>
    </row>
    <row r="32" spans="1:73" ht="18" customHeight="1" x14ac:dyDescent="0.25">
      <c r="A32" s="104"/>
      <c r="B32" s="120" t="e">
        <f t="shared" si="21"/>
        <v>#VALUE!</v>
      </c>
      <c r="C32" s="105"/>
      <c r="D32" s="176" t="e">
        <f t="shared" si="9"/>
        <v>#VALUE!</v>
      </c>
      <c r="E32" s="176" t="e">
        <f t="shared" si="10"/>
        <v>#VALUE!</v>
      </c>
      <c r="F32" s="176" t="e">
        <f t="shared" si="11"/>
        <v>#VALUE!</v>
      </c>
      <c r="G32" s="105"/>
      <c r="H32" s="145" t="e">
        <f t="shared" si="22"/>
        <v>#VALUE!</v>
      </c>
      <c r="I32" s="117" t="e">
        <f t="shared" si="13"/>
        <v>#VALUE!</v>
      </c>
      <c r="J32" s="117" t="e">
        <f t="shared" si="14"/>
        <v>#VALUE!</v>
      </c>
      <c r="K32" s="105"/>
      <c r="L32" s="151" t="e">
        <f t="shared" si="0"/>
        <v>#VALUE!</v>
      </c>
      <c r="M32" s="149" t="e">
        <f t="shared" si="26"/>
        <v>#VALUE!</v>
      </c>
      <c r="N32" s="117" t="e">
        <f t="shared" si="26"/>
        <v>#VALUE!</v>
      </c>
      <c r="O32" s="117" t="e">
        <f t="shared" si="26"/>
        <v>#VALUE!</v>
      </c>
      <c r="P32" s="117" t="e">
        <f t="shared" si="26"/>
        <v>#VALUE!</v>
      </c>
      <c r="Q32" s="117" t="e">
        <f t="shared" si="26"/>
        <v>#VALUE!</v>
      </c>
      <c r="R32" s="117" t="e">
        <f t="shared" si="26"/>
        <v>#VALUE!</v>
      </c>
      <c r="S32" s="117" t="e">
        <f t="shared" si="26"/>
        <v>#VALUE!</v>
      </c>
      <c r="T32" s="117" t="e">
        <f t="shared" si="26"/>
        <v>#VALUE!</v>
      </c>
      <c r="U32" s="117" t="e">
        <f t="shared" si="26"/>
        <v>#VALUE!</v>
      </c>
      <c r="V32" s="117" t="e">
        <f t="shared" si="26"/>
        <v>#VALUE!</v>
      </c>
      <c r="W32" s="117" t="e">
        <f t="shared" si="26"/>
        <v>#VALUE!</v>
      </c>
      <c r="X32" s="117" t="e">
        <f t="shared" si="26"/>
        <v>#VALUE!</v>
      </c>
      <c r="Y32" s="117" t="e">
        <f t="shared" si="26"/>
        <v>#VALUE!</v>
      </c>
      <c r="Z32" s="117" t="e">
        <f t="shared" si="26"/>
        <v>#VALUE!</v>
      </c>
      <c r="AA32" s="117" t="e">
        <f t="shared" si="26"/>
        <v>#VALUE!</v>
      </c>
      <c r="AB32" s="117" t="e">
        <f t="shared" si="26"/>
        <v>#VALUE!</v>
      </c>
      <c r="AC32" s="117" t="e">
        <f t="shared" si="24"/>
        <v>#VALUE!</v>
      </c>
      <c r="AD32" s="117" t="e">
        <f t="shared" si="24"/>
        <v>#VALUE!</v>
      </c>
      <c r="AE32" s="117" t="e">
        <f t="shared" si="23"/>
        <v>#VALUE!</v>
      </c>
      <c r="AF32" s="117" t="e">
        <f t="shared" si="23"/>
        <v>#VALUE!</v>
      </c>
      <c r="AG32" s="117" t="e">
        <f t="shared" si="23"/>
        <v>#VALUE!</v>
      </c>
      <c r="AH32" s="117" t="e">
        <f t="shared" si="23"/>
        <v>#VALUE!</v>
      </c>
      <c r="AI32" s="117" t="e">
        <f t="shared" si="23"/>
        <v>#VALUE!</v>
      </c>
      <c r="AJ32" s="117" t="e">
        <f t="shared" si="23"/>
        <v>#VALUE!</v>
      </c>
      <c r="AK32" s="117" t="e">
        <f t="shared" si="23"/>
        <v>#VALUE!</v>
      </c>
      <c r="AL32" s="117" t="e">
        <f t="shared" si="23"/>
        <v>#VALUE!</v>
      </c>
      <c r="AM32" s="117" t="e">
        <f t="shared" si="23"/>
        <v>#VALUE!</v>
      </c>
      <c r="AN32" s="117" t="e">
        <f t="shared" si="23"/>
        <v>#VALUE!</v>
      </c>
      <c r="AO32" s="117" t="e">
        <f t="shared" si="23"/>
        <v>#VALUE!</v>
      </c>
      <c r="AP32" s="117" t="e">
        <f t="shared" si="23"/>
        <v>#VALUE!</v>
      </c>
      <c r="AQ32" s="118"/>
      <c r="AR32" s="145" t="e">
        <f t="shared" si="3"/>
        <v>#VALUE!</v>
      </c>
      <c r="AS32" s="117" t="e">
        <f t="shared" si="16"/>
        <v>#VALUE!</v>
      </c>
      <c r="AT32" s="117" t="e">
        <f t="shared" si="17"/>
        <v>#VALUE!</v>
      </c>
      <c r="AU32" s="105"/>
      <c r="AV32" s="151" t="e">
        <f t="shared" si="4"/>
        <v>#VALUE!</v>
      </c>
      <c r="AW32" s="149" t="e">
        <f t="shared" si="27"/>
        <v>#VALUE!</v>
      </c>
      <c r="AX32" s="149" t="e">
        <f t="shared" si="27"/>
        <v>#VALUE!</v>
      </c>
      <c r="AY32" s="149" t="e">
        <f t="shared" si="27"/>
        <v>#VALUE!</v>
      </c>
      <c r="AZ32" s="149" t="e">
        <f t="shared" si="27"/>
        <v>#VALUE!</v>
      </c>
      <c r="BA32" s="149" t="e">
        <f t="shared" si="27"/>
        <v>#VALUE!</v>
      </c>
      <c r="BB32" s="149" t="e">
        <f t="shared" si="27"/>
        <v>#VALUE!</v>
      </c>
      <c r="BC32" s="149" t="e">
        <f t="shared" si="27"/>
        <v>#VALUE!</v>
      </c>
      <c r="BD32" s="149" t="e">
        <f t="shared" si="27"/>
        <v>#VALUE!</v>
      </c>
      <c r="BE32" s="149" t="e">
        <f t="shared" si="27"/>
        <v>#VALUE!</v>
      </c>
      <c r="BF32" s="118"/>
      <c r="BG32" s="145" t="e">
        <f t="shared" si="6"/>
        <v>#VALUE!</v>
      </c>
      <c r="BH32" s="117" t="e">
        <f t="shared" si="19"/>
        <v>#VALUE!</v>
      </c>
      <c r="BI32" s="117" t="e">
        <f t="shared" si="20"/>
        <v>#VALUE!</v>
      </c>
      <c r="BJ32" s="105"/>
      <c r="BK32" s="151" t="e">
        <f t="shared" si="7"/>
        <v>#VALUE!</v>
      </c>
      <c r="BL32" s="149" t="e">
        <f t="shared" si="25"/>
        <v>#VALUE!</v>
      </c>
      <c r="BM32" s="149" t="e">
        <f t="shared" si="25"/>
        <v>#VALUE!</v>
      </c>
      <c r="BN32" s="149" t="e">
        <f t="shared" si="25"/>
        <v>#VALUE!</v>
      </c>
      <c r="BO32" s="149" t="e">
        <f t="shared" si="25"/>
        <v>#VALUE!</v>
      </c>
      <c r="BP32" s="149" t="e">
        <f t="shared" si="25"/>
        <v>#VALUE!</v>
      </c>
      <c r="BQ32" s="149" t="e">
        <f t="shared" si="25"/>
        <v>#VALUE!</v>
      </c>
      <c r="BR32" s="149" t="e">
        <f t="shared" si="25"/>
        <v>#VALUE!</v>
      </c>
      <c r="BS32" s="149" t="e">
        <f t="shared" si="25"/>
        <v>#VALUE!</v>
      </c>
      <c r="BT32" s="149" t="e">
        <f t="shared" si="25"/>
        <v>#VALUE!</v>
      </c>
      <c r="BU32" s="106"/>
    </row>
    <row r="33" spans="1:73" ht="18" customHeight="1" x14ac:dyDescent="0.25">
      <c r="A33" s="104"/>
      <c r="B33" s="120" t="e">
        <f t="shared" si="21"/>
        <v>#VALUE!</v>
      </c>
      <c r="C33" s="105"/>
      <c r="D33" s="176" t="e">
        <f t="shared" si="9"/>
        <v>#VALUE!</v>
      </c>
      <c r="E33" s="176" t="e">
        <f t="shared" si="10"/>
        <v>#VALUE!</v>
      </c>
      <c r="F33" s="176" t="e">
        <f t="shared" si="11"/>
        <v>#VALUE!</v>
      </c>
      <c r="G33" s="105"/>
      <c r="H33" s="145" t="e">
        <f t="shared" si="22"/>
        <v>#VALUE!</v>
      </c>
      <c r="I33" s="117" t="e">
        <f t="shared" si="13"/>
        <v>#VALUE!</v>
      </c>
      <c r="J33" s="117" t="e">
        <f t="shared" si="14"/>
        <v>#VALUE!</v>
      </c>
      <c r="K33" s="105"/>
      <c r="L33" s="151" t="e">
        <f t="shared" si="0"/>
        <v>#VALUE!</v>
      </c>
      <c r="M33" s="149" t="e">
        <f t="shared" si="26"/>
        <v>#VALUE!</v>
      </c>
      <c r="N33" s="117" t="e">
        <f t="shared" si="26"/>
        <v>#VALUE!</v>
      </c>
      <c r="O33" s="117" t="e">
        <f t="shared" si="26"/>
        <v>#VALUE!</v>
      </c>
      <c r="P33" s="117" t="e">
        <f t="shared" si="26"/>
        <v>#VALUE!</v>
      </c>
      <c r="Q33" s="117" t="e">
        <f t="shared" si="26"/>
        <v>#VALUE!</v>
      </c>
      <c r="R33" s="117" t="e">
        <f t="shared" si="26"/>
        <v>#VALUE!</v>
      </c>
      <c r="S33" s="117" t="e">
        <f t="shared" si="26"/>
        <v>#VALUE!</v>
      </c>
      <c r="T33" s="117" t="e">
        <f t="shared" si="26"/>
        <v>#VALUE!</v>
      </c>
      <c r="U33" s="117" t="e">
        <f t="shared" si="26"/>
        <v>#VALUE!</v>
      </c>
      <c r="V33" s="117" t="e">
        <f t="shared" si="26"/>
        <v>#VALUE!</v>
      </c>
      <c r="W33" s="117" t="e">
        <f t="shared" si="26"/>
        <v>#VALUE!</v>
      </c>
      <c r="X33" s="117" t="e">
        <f t="shared" si="26"/>
        <v>#VALUE!</v>
      </c>
      <c r="Y33" s="117" t="e">
        <f t="shared" si="26"/>
        <v>#VALUE!</v>
      </c>
      <c r="Z33" s="117" t="e">
        <f t="shared" si="26"/>
        <v>#VALUE!</v>
      </c>
      <c r="AA33" s="117" t="e">
        <f t="shared" si="26"/>
        <v>#VALUE!</v>
      </c>
      <c r="AB33" s="117" t="e">
        <f t="shared" si="26"/>
        <v>#VALUE!</v>
      </c>
      <c r="AC33" s="117" t="e">
        <f t="shared" si="24"/>
        <v>#VALUE!</v>
      </c>
      <c r="AD33" s="117" t="e">
        <f t="shared" si="24"/>
        <v>#VALUE!</v>
      </c>
      <c r="AE33" s="117" t="e">
        <f t="shared" si="23"/>
        <v>#VALUE!</v>
      </c>
      <c r="AF33" s="117" t="e">
        <f t="shared" si="23"/>
        <v>#VALUE!</v>
      </c>
      <c r="AG33" s="117" t="e">
        <f t="shared" si="23"/>
        <v>#VALUE!</v>
      </c>
      <c r="AH33" s="117" t="e">
        <f t="shared" si="23"/>
        <v>#VALUE!</v>
      </c>
      <c r="AI33" s="117" t="e">
        <f t="shared" si="23"/>
        <v>#VALUE!</v>
      </c>
      <c r="AJ33" s="117" t="e">
        <f t="shared" si="23"/>
        <v>#VALUE!</v>
      </c>
      <c r="AK33" s="117" t="e">
        <f t="shared" si="23"/>
        <v>#VALUE!</v>
      </c>
      <c r="AL33" s="117" t="e">
        <f t="shared" si="23"/>
        <v>#VALUE!</v>
      </c>
      <c r="AM33" s="117" t="e">
        <f t="shared" si="23"/>
        <v>#VALUE!</v>
      </c>
      <c r="AN33" s="117" t="e">
        <f t="shared" si="23"/>
        <v>#VALUE!</v>
      </c>
      <c r="AO33" s="117" t="e">
        <f t="shared" si="23"/>
        <v>#VALUE!</v>
      </c>
      <c r="AP33" s="117" t="e">
        <f t="shared" si="23"/>
        <v>#VALUE!</v>
      </c>
      <c r="AQ33" s="118"/>
      <c r="AR33" s="145" t="e">
        <f t="shared" si="3"/>
        <v>#VALUE!</v>
      </c>
      <c r="AS33" s="117" t="e">
        <f t="shared" si="16"/>
        <v>#VALUE!</v>
      </c>
      <c r="AT33" s="117" t="e">
        <f t="shared" si="17"/>
        <v>#VALUE!</v>
      </c>
      <c r="AU33" s="105"/>
      <c r="AV33" s="151" t="e">
        <f t="shared" si="4"/>
        <v>#VALUE!</v>
      </c>
      <c r="AW33" s="149" t="e">
        <f t="shared" si="27"/>
        <v>#VALUE!</v>
      </c>
      <c r="AX33" s="149" t="e">
        <f t="shared" si="27"/>
        <v>#VALUE!</v>
      </c>
      <c r="AY33" s="149" t="e">
        <f t="shared" si="27"/>
        <v>#VALUE!</v>
      </c>
      <c r="AZ33" s="149" t="e">
        <f t="shared" si="27"/>
        <v>#VALUE!</v>
      </c>
      <c r="BA33" s="149" t="e">
        <f t="shared" si="27"/>
        <v>#VALUE!</v>
      </c>
      <c r="BB33" s="149" t="e">
        <f t="shared" si="27"/>
        <v>#VALUE!</v>
      </c>
      <c r="BC33" s="149" t="e">
        <f t="shared" si="27"/>
        <v>#VALUE!</v>
      </c>
      <c r="BD33" s="149" t="e">
        <f t="shared" si="27"/>
        <v>#VALUE!</v>
      </c>
      <c r="BE33" s="149" t="e">
        <f t="shared" si="27"/>
        <v>#VALUE!</v>
      </c>
      <c r="BF33" s="118"/>
      <c r="BG33" s="145" t="e">
        <f t="shared" si="6"/>
        <v>#VALUE!</v>
      </c>
      <c r="BH33" s="117" t="e">
        <f t="shared" si="19"/>
        <v>#VALUE!</v>
      </c>
      <c r="BI33" s="117" t="e">
        <f t="shared" si="20"/>
        <v>#VALUE!</v>
      </c>
      <c r="BJ33" s="105"/>
      <c r="BK33" s="151" t="e">
        <f t="shared" si="7"/>
        <v>#VALUE!</v>
      </c>
      <c r="BL33" s="149" t="e">
        <f t="shared" si="25"/>
        <v>#VALUE!</v>
      </c>
      <c r="BM33" s="149" t="e">
        <f t="shared" si="25"/>
        <v>#VALUE!</v>
      </c>
      <c r="BN33" s="149" t="e">
        <f t="shared" si="25"/>
        <v>#VALUE!</v>
      </c>
      <c r="BO33" s="149" t="e">
        <f t="shared" si="25"/>
        <v>#VALUE!</v>
      </c>
      <c r="BP33" s="149" t="e">
        <f t="shared" si="25"/>
        <v>#VALUE!</v>
      </c>
      <c r="BQ33" s="149" t="e">
        <f t="shared" si="25"/>
        <v>#VALUE!</v>
      </c>
      <c r="BR33" s="149" t="e">
        <f t="shared" si="25"/>
        <v>#VALUE!</v>
      </c>
      <c r="BS33" s="149" t="e">
        <f t="shared" si="25"/>
        <v>#VALUE!</v>
      </c>
      <c r="BT33" s="149" t="e">
        <f t="shared" si="25"/>
        <v>#VALUE!</v>
      </c>
      <c r="BU33" s="106"/>
    </row>
    <row r="34" spans="1:73" ht="18" customHeight="1" x14ac:dyDescent="0.25">
      <c r="A34" s="104"/>
      <c r="B34" s="120" t="e">
        <f t="shared" si="21"/>
        <v>#VALUE!</v>
      </c>
      <c r="C34" s="105"/>
      <c r="D34" s="176" t="e">
        <f t="shared" si="9"/>
        <v>#VALUE!</v>
      </c>
      <c r="E34" s="176" t="e">
        <f t="shared" si="10"/>
        <v>#VALUE!</v>
      </c>
      <c r="F34" s="176" t="e">
        <f t="shared" si="11"/>
        <v>#VALUE!</v>
      </c>
      <c r="G34" s="105"/>
      <c r="H34" s="145" t="e">
        <f t="shared" si="22"/>
        <v>#VALUE!</v>
      </c>
      <c r="I34" s="117" t="e">
        <f t="shared" si="13"/>
        <v>#VALUE!</v>
      </c>
      <c r="J34" s="117" t="e">
        <f t="shared" si="14"/>
        <v>#VALUE!</v>
      </c>
      <c r="K34" s="105"/>
      <c r="L34" s="151" t="e">
        <f t="shared" si="0"/>
        <v>#VALUE!</v>
      </c>
      <c r="M34" s="149" t="e">
        <f t="shared" si="26"/>
        <v>#VALUE!</v>
      </c>
      <c r="N34" s="117" t="e">
        <f t="shared" si="26"/>
        <v>#VALUE!</v>
      </c>
      <c r="O34" s="117" t="e">
        <f t="shared" si="26"/>
        <v>#VALUE!</v>
      </c>
      <c r="P34" s="117" t="e">
        <f t="shared" si="26"/>
        <v>#VALUE!</v>
      </c>
      <c r="Q34" s="117" t="e">
        <f t="shared" si="26"/>
        <v>#VALUE!</v>
      </c>
      <c r="R34" s="117" t="e">
        <f t="shared" si="26"/>
        <v>#VALUE!</v>
      </c>
      <c r="S34" s="117" t="e">
        <f t="shared" si="26"/>
        <v>#VALUE!</v>
      </c>
      <c r="T34" s="117" t="e">
        <f t="shared" si="26"/>
        <v>#VALUE!</v>
      </c>
      <c r="U34" s="117" t="e">
        <f t="shared" si="26"/>
        <v>#VALUE!</v>
      </c>
      <c r="V34" s="117" t="e">
        <f t="shared" si="26"/>
        <v>#VALUE!</v>
      </c>
      <c r="W34" s="117" t="e">
        <f t="shared" si="26"/>
        <v>#VALUE!</v>
      </c>
      <c r="X34" s="117" t="e">
        <f t="shared" si="26"/>
        <v>#VALUE!</v>
      </c>
      <c r="Y34" s="117" t="e">
        <f t="shared" si="26"/>
        <v>#VALUE!</v>
      </c>
      <c r="Z34" s="117" t="e">
        <f t="shared" si="26"/>
        <v>#VALUE!</v>
      </c>
      <c r="AA34" s="117" t="e">
        <f t="shared" si="26"/>
        <v>#VALUE!</v>
      </c>
      <c r="AB34" s="117" t="e">
        <f t="shared" si="26"/>
        <v>#VALUE!</v>
      </c>
      <c r="AC34" s="117" t="e">
        <f t="shared" si="24"/>
        <v>#VALUE!</v>
      </c>
      <c r="AD34" s="117" t="e">
        <f t="shared" si="24"/>
        <v>#VALUE!</v>
      </c>
      <c r="AE34" s="117" t="e">
        <f t="shared" si="23"/>
        <v>#VALUE!</v>
      </c>
      <c r="AF34" s="117" t="e">
        <f t="shared" si="23"/>
        <v>#VALUE!</v>
      </c>
      <c r="AG34" s="117" t="e">
        <f t="shared" si="23"/>
        <v>#VALUE!</v>
      </c>
      <c r="AH34" s="117" t="e">
        <f t="shared" si="23"/>
        <v>#VALUE!</v>
      </c>
      <c r="AI34" s="117" t="e">
        <f t="shared" si="23"/>
        <v>#VALUE!</v>
      </c>
      <c r="AJ34" s="117" t="e">
        <f t="shared" si="23"/>
        <v>#VALUE!</v>
      </c>
      <c r="AK34" s="117" t="e">
        <f t="shared" si="23"/>
        <v>#VALUE!</v>
      </c>
      <c r="AL34" s="117" t="e">
        <f t="shared" si="23"/>
        <v>#VALUE!</v>
      </c>
      <c r="AM34" s="117" t="e">
        <f t="shared" si="23"/>
        <v>#VALUE!</v>
      </c>
      <c r="AN34" s="117" t="e">
        <f t="shared" si="23"/>
        <v>#VALUE!</v>
      </c>
      <c r="AO34" s="117" t="e">
        <f t="shared" si="23"/>
        <v>#VALUE!</v>
      </c>
      <c r="AP34" s="117" t="e">
        <f t="shared" si="23"/>
        <v>#VALUE!</v>
      </c>
      <c r="AQ34" s="118"/>
      <c r="AR34" s="145" t="e">
        <f t="shared" si="3"/>
        <v>#VALUE!</v>
      </c>
      <c r="AS34" s="117" t="e">
        <f t="shared" si="16"/>
        <v>#VALUE!</v>
      </c>
      <c r="AT34" s="117" t="e">
        <f t="shared" si="17"/>
        <v>#VALUE!</v>
      </c>
      <c r="AU34" s="105"/>
      <c r="AV34" s="151" t="e">
        <f t="shared" si="4"/>
        <v>#VALUE!</v>
      </c>
      <c r="AW34" s="149" t="e">
        <f t="shared" si="27"/>
        <v>#VALUE!</v>
      </c>
      <c r="AX34" s="149" t="e">
        <f t="shared" si="27"/>
        <v>#VALUE!</v>
      </c>
      <c r="AY34" s="149" t="e">
        <f t="shared" si="27"/>
        <v>#VALUE!</v>
      </c>
      <c r="AZ34" s="149" t="e">
        <f t="shared" si="27"/>
        <v>#VALUE!</v>
      </c>
      <c r="BA34" s="149" t="e">
        <f t="shared" si="27"/>
        <v>#VALUE!</v>
      </c>
      <c r="BB34" s="149" t="e">
        <f t="shared" si="27"/>
        <v>#VALUE!</v>
      </c>
      <c r="BC34" s="149" t="e">
        <f t="shared" si="27"/>
        <v>#VALUE!</v>
      </c>
      <c r="BD34" s="149" t="e">
        <f t="shared" si="27"/>
        <v>#VALUE!</v>
      </c>
      <c r="BE34" s="149" t="e">
        <f t="shared" si="27"/>
        <v>#VALUE!</v>
      </c>
      <c r="BF34" s="118"/>
      <c r="BG34" s="145" t="e">
        <f t="shared" si="6"/>
        <v>#VALUE!</v>
      </c>
      <c r="BH34" s="117" t="e">
        <f t="shared" si="19"/>
        <v>#VALUE!</v>
      </c>
      <c r="BI34" s="117" t="e">
        <f t="shared" si="20"/>
        <v>#VALUE!</v>
      </c>
      <c r="BJ34" s="105"/>
      <c r="BK34" s="151" t="e">
        <f t="shared" si="7"/>
        <v>#VALUE!</v>
      </c>
      <c r="BL34" s="149" t="e">
        <f t="shared" si="25"/>
        <v>#VALUE!</v>
      </c>
      <c r="BM34" s="149" t="e">
        <f t="shared" si="25"/>
        <v>#VALUE!</v>
      </c>
      <c r="BN34" s="149" t="e">
        <f t="shared" si="25"/>
        <v>#VALUE!</v>
      </c>
      <c r="BO34" s="149" t="e">
        <f t="shared" si="25"/>
        <v>#VALUE!</v>
      </c>
      <c r="BP34" s="149" t="e">
        <f t="shared" si="25"/>
        <v>#VALUE!</v>
      </c>
      <c r="BQ34" s="149" t="e">
        <f t="shared" si="25"/>
        <v>#VALUE!</v>
      </c>
      <c r="BR34" s="149" t="e">
        <f t="shared" si="25"/>
        <v>#VALUE!</v>
      </c>
      <c r="BS34" s="149" t="e">
        <f t="shared" si="25"/>
        <v>#VALUE!</v>
      </c>
      <c r="BT34" s="149" t="e">
        <f t="shared" si="25"/>
        <v>#VALUE!</v>
      </c>
      <c r="BU34" s="106"/>
    </row>
    <row r="35" spans="1:73" ht="18" customHeight="1" x14ac:dyDescent="0.25">
      <c r="A35" s="104"/>
      <c r="B35" s="120" t="e">
        <f t="shared" si="21"/>
        <v>#VALUE!</v>
      </c>
      <c r="C35" s="105"/>
      <c r="D35" s="176" t="e">
        <f t="shared" si="9"/>
        <v>#VALUE!</v>
      </c>
      <c r="E35" s="176" t="e">
        <f t="shared" si="10"/>
        <v>#VALUE!</v>
      </c>
      <c r="F35" s="176" t="e">
        <f t="shared" si="11"/>
        <v>#VALUE!</v>
      </c>
      <c r="G35" s="105"/>
      <c r="H35" s="145" t="e">
        <f t="shared" si="22"/>
        <v>#VALUE!</v>
      </c>
      <c r="I35" s="117" t="e">
        <f t="shared" si="13"/>
        <v>#VALUE!</v>
      </c>
      <c r="J35" s="117" t="e">
        <f t="shared" si="14"/>
        <v>#VALUE!</v>
      </c>
      <c r="K35" s="105"/>
      <c r="L35" s="151" t="e">
        <f t="shared" si="0"/>
        <v>#VALUE!</v>
      </c>
      <c r="M35" s="149" t="e">
        <f t="shared" si="26"/>
        <v>#VALUE!</v>
      </c>
      <c r="N35" s="117" t="e">
        <f t="shared" si="26"/>
        <v>#VALUE!</v>
      </c>
      <c r="O35" s="117" t="e">
        <f t="shared" si="26"/>
        <v>#VALUE!</v>
      </c>
      <c r="P35" s="117" t="e">
        <f t="shared" si="26"/>
        <v>#VALUE!</v>
      </c>
      <c r="Q35" s="117" t="e">
        <f t="shared" si="26"/>
        <v>#VALUE!</v>
      </c>
      <c r="R35" s="117" t="e">
        <f t="shared" si="26"/>
        <v>#VALUE!</v>
      </c>
      <c r="S35" s="117" t="e">
        <f t="shared" si="26"/>
        <v>#VALUE!</v>
      </c>
      <c r="T35" s="117" t="e">
        <f t="shared" si="26"/>
        <v>#VALUE!</v>
      </c>
      <c r="U35" s="117" t="e">
        <f t="shared" si="26"/>
        <v>#VALUE!</v>
      </c>
      <c r="V35" s="117" t="e">
        <f t="shared" si="26"/>
        <v>#VALUE!</v>
      </c>
      <c r="W35" s="117" t="e">
        <f t="shared" si="26"/>
        <v>#VALUE!</v>
      </c>
      <c r="X35" s="117" t="e">
        <f t="shared" si="26"/>
        <v>#VALUE!</v>
      </c>
      <c r="Y35" s="117" t="e">
        <f t="shared" si="26"/>
        <v>#VALUE!</v>
      </c>
      <c r="Z35" s="117" t="e">
        <f t="shared" si="26"/>
        <v>#VALUE!</v>
      </c>
      <c r="AA35" s="117" t="e">
        <f t="shared" si="26"/>
        <v>#VALUE!</v>
      </c>
      <c r="AB35" s="117" t="e">
        <f t="shared" si="26"/>
        <v>#VALUE!</v>
      </c>
      <c r="AC35" s="117" t="e">
        <f t="shared" si="24"/>
        <v>#VALUE!</v>
      </c>
      <c r="AD35" s="117" t="e">
        <f t="shared" si="24"/>
        <v>#VALUE!</v>
      </c>
      <c r="AE35" s="117" t="e">
        <f t="shared" si="23"/>
        <v>#VALUE!</v>
      </c>
      <c r="AF35" s="117" t="e">
        <f t="shared" si="23"/>
        <v>#VALUE!</v>
      </c>
      <c r="AG35" s="117" t="e">
        <f t="shared" si="23"/>
        <v>#VALUE!</v>
      </c>
      <c r="AH35" s="117" t="e">
        <f t="shared" si="23"/>
        <v>#VALUE!</v>
      </c>
      <c r="AI35" s="117" t="e">
        <f t="shared" si="23"/>
        <v>#VALUE!</v>
      </c>
      <c r="AJ35" s="117" t="e">
        <f t="shared" si="23"/>
        <v>#VALUE!</v>
      </c>
      <c r="AK35" s="117" t="e">
        <f t="shared" si="23"/>
        <v>#VALUE!</v>
      </c>
      <c r="AL35" s="117" t="e">
        <f t="shared" si="23"/>
        <v>#VALUE!</v>
      </c>
      <c r="AM35" s="117" t="e">
        <f t="shared" si="23"/>
        <v>#VALUE!</v>
      </c>
      <c r="AN35" s="117" t="e">
        <f t="shared" si="23"/>
        <v>#VALUE!</v>
      </c>
      <c r="AO35" s="117" t="e">
        <f t="shared" si="23"/>
        <v>#VALUE!</v>
      </c>
      <c r="AP35" s="117" t="e">
        <f t="shared" si="23"/>
        <v>#VALUE!</v>
      </c>
      <c r="AQ35" s="118"/>
      <c r="AR35" s="145" t="e">
        <f t="shared" si="3"/>
        <v>#VALUE!</v>
      </c>
      <c r="AS35" s="117" t="e">
        <f t="shared" si="16"/>
        <v>#VALUE!</v>
      </c>
      <c r="AT35" s="117" t="e">
        <f t="shared" si="17"/>
        <v>#VALUE!</v>
      </c>
      <c r="AU35" s="105"/>
      <c r="AV35" s="151" t="e">
        <f t="shared" si="4"/>
        <v>#VALUE!</v>
      </c>
      <c r="AW35" s="149" t="e">
        <f t="shared" si="27"/>
        <v>#VALUE!</v>
      </c>
      <c r="AX35" s="149" t="e">
        <f t="shared" si="27"/>
        <v>#VALUE!</v>
      </c>
      <c r="AY35" s="149" t="e">
        <f t="shared" si="27"/>
        <v>#VALUE!</v>
      </c>
      <c r="AZ35" s="149" t="e">
        <f t="shared" si="27"/>
        <v>#VALUE!</v>
      </c>
      <c r="BA35" s="149" t="e">
        <f t="shared" si="27"/>
        <v>#VALUE!</v>
      </c>
      <c r="BB35" s="149" t="e">
        <f t="shared" si="27"/>
        <v>#VALUE!</v>
      </c>
      <c r="BC35" s="149" t="e">
        <f t="shared" si="27"/>
        <v>#VALUE!</v>
      </c>
      <c r="BD35" s="149" t="e">
        <f t="shared" si="27"/>
        <v>#VALUE!</v>
      </c>
      <c r="BE35" s="149" t="e">
        <f t="shared" si="27"/>
        <v>#VALUE!</v>
      </c>
      <c r="BF35" s="118"/>
      <c r="BG35" s="145" t="e">
        <f t="shared" si="6"/>
        <v>#VALUE!</v>
      </c>
      <c r="BH35" s="117" t="e">
        <f t="shared" si="19"/>
        <v>#VALUE!</v>
      </c>
      <c r="BI35" s="117" t="e">
        <f t="shared" si="20"/>
        <v>#VALUE!</v>
      </c>
      <c r="BJ35" s="105"/>
      <c r="BK35" s="151" t="e">
        <f t="shared" si="7"/>
        <v>#VALUE!</v>
      </c>
      <c r="BL35" s="149" t="e">
        <f t="shared" si="25"/>
        <v>#VALUE!</v>
      </c>
      <c r="BM35" s="149" t="e">
        <f t="shared" si="25"/>
        <v>#VALUE!</v>
      </c>
      <c r="BN35" s="149" t="e">
        <f t="shared" si="25"/>
        <v>#VALUE!</v>
      </c>
      <c r="BO35" s="149" t="e">
        <f t="shared" si="25"/>
        <v>#VALUE!</v>
      </c>
      <c r="BP35" s="149" t="e">
        <f t="shared" si="25"/>
        <v>#VALUE!</v>
      </c>
      <c r="BQ35" s="149" t="e">
        <f t="shared" si="25"/>
        <v>#VALUE!</v>
      </c>
      <c r="BR35" s="149" t="e">
        <f t="shared" si="25"/>
        <v>#VALUE!</v>
      </c>
      <c r="BS35" s="149" t="e">
        <f t="shared" si="25"/>
        <v>#VALUE!</v>
      </c>
      <c r="BT35" s="149" t="e">
        <f t="shared" si="25"/>
        <v>#VALUE!</v>
      </c>
      <c r="BU35" s="106"/>
    </row>
    <row r="36" spans="1:73" ht="18" customHeight="1" x14ac:dyDescent="0.25">
      <c r="A36" s="104"/>
      <c r="B36" s="120" t="e">
        <f t="shared" si="21"/>
        <v>#VALUE!</v>
      </c>
      <c r="C36" s="105"/>
      <c r="D36" s="176" t="e">
        <f t="shared" si="9"/>
        <v>#VALUE!</v>
      </c>
      <c r="E36" s="176" t="e">
        <f t="shared" si="10"/>
        <v>#VALUE!</v>
      </c>
      <c r="F36" s="176" t="e">
        <f t="shared" si="11"/>
        <v>#VALUE!</v>
      </c>
      <c r="G36" s="105"/>
      <c r="H36" s="145" t="e">
        <f t="shared" si="22"/>
        <v>#VALUE!</v>
      </c>
      <c r="I36" s="117" t="e">
        <f t="shared" si="13"/>
        <v>#VALUE!</v>
      </c>
      <c r="J36" s="117" t="e">
        <f t="shared" si="14"/>
        <v>#VALUE!</v>
      </c>
      <c r="K36" s="105"/>
      <c r="L36" s="151" t="e">
        <f t="shared" si="0"/>
        <v>#VALUE!</v>
      </c>
      <c r="M36" s="149" t="e">
        <f t="shared" si="26"/>
        <v>#VALUE!</v>
      </c>
      <c r="N36" s="117" t="e">
        <f t="shared" si="26"/>
        <v>#VALUE!</v>
      </c>
      <c r="O36" s="117" t="e">
        <f t="shared" si="26"/>
        <v>#VALUE!</v>
      </c>
      <c r="P36" s="117" t="e">
        <f t="shared" si="26"/>
        <v>#VALUE!</v>
      </c>
      <c r="Q36" s="117" t="e">
        <f t="shared" si="26"/>
        <v>#VALUE!</v>
      </c>
      <c r="R36" s="117" t="e">
        <f t="shared" si="26"/>
        <v>#VALUE!</v>
      </c>
      <c r="S36" s="117" t="e">
        <f t="shared" si="26"/>
        <v>#VALUE!</v>
      </c>
      <c r="T36" s="117" t="e">
        <f t="shared" si="26"/>
        <v>#VALUE!</v>
      </c>
      <c r="U36" s="117" t="e">
        <f t="shared" si="26"/>
        <v>#VALUE!</v>
      </c>
      <c r="V36" s="117" t="e">
        <f t="shared" si="26"/>
        <v>#VALUE!</v>
      </c>
      <c r="W36" s="117" t="e">
        <f t="shared" si="26"/>
        <v>#VALUE!</v>
      </c>
      <c r="X36" s="117" t="e">
        <f t="shared" si="26"/>
        <v>#VALUE!</v>
      </c>
      <c r="Y36" s="117" t="e">
        <f t="shared" si="26"/>
        <v>#VALUE!</v>
      </c>
      <c r="Z36" s="117" t="e">
        <f t="shared" si="26"/>
        <v>#VALUE!</v>
      </c>
      <c r="AA36" s="117" t="e">
        <f t="shared" si="26"/>
        <v>#VALUE!</v>
      </c>
      <c r="AB36" s="117" t="e">
        <f t="shared" si="26"/>
        <v>#VALUE!</v>
      </c>
      <c r="AC36" s="117" t="e">
        <f t="shared" si="24"/>
        <v>#VALUE!</v>
      </c>
      <c r="AD36" s="117" t="e">
        <f t="shared" si="24"/>
        <v>#VALUE!</v>
      </c>
      <c r="AE36" s="117" t="e">
        <f t="shared" si="23"/>
        <v>#VALUE!</v>
      </c>
      <c r="AF36" s="117" t="e">
        <f t="shared" si="23"/>
        <v>#VALUE!</v>
      </c>
      <c r="AG36" s="117" t="e">
        <f t="shared" si="23"/>
        <v>#VALUE!</v>
      </c>
      <c r="AH36" s="117" t="e">
        <f t="shared" si="23"/>
        <v>#VALUE!</v>
      </c>
      <c r="AI36" s="117" t="e">
        <f t="shared" si="23"/>
        <v>#VALUE!</v>
      </c>
      <c r="AJ36" s="117" t="e">
        <f t="shared" si="23"/>
        <v>#VALUE!</v>
      </c>
      <c r="AK36" s="117" t="e">
        <f t="shared" si="23"/>
        <v>#VALUE!</v>
      </c>
      <c r="AL36" s="117" t="e">
        <f t="shared" si="23"/>
        <v>#VALUE!</v>
      </c>
      <c r="AM36" s="117" t="e">
        <f t="shared" si="23"/>
        <v>#VALUE!</v>
      </c>
      <c r="AN36" s="117" t="e">
        <f t="shared" si="23"/>
        <v>#VALUE!</v>
      </c>
      <c r="AO36" s="117" t="e">
        <f t="shared" si="23"/>
        <v>#VALUE!</v>
      </c>
      <c r="AP36" s="117" t="e">
        <f t="shared" si="23"/>
        <v>#VALUE!</v>
      </c>
      <c r="AQ36" s="118"/>
      <c r="AR36" s="145" t="e">
        <f t="shared" si="3"/>
        <v>#VALUE!</v>
      </c>
      <c r="AS36" s="117" t="e">
        <f t="shared" si="16"/>
        <v>#VALUE!</v>
      </c>
      <c r="AT36" s="117" t="e">
        <f t="shared" si="17"/>
        <v>#VALUE!</v>
      </c>
      <c r="AU36" s="105"/>
      <c r="AV36" s="151" t="e">
        <f t="shared" si="4"/>
        <v>#VALUE!</v>
      </c>
      <c r="AW36" s="149" t="e">
        <f t="shared" si="27"/>
        <v>#VALUE!</v>
      </c>
      <c r="AX36" s="149" t="e">
        <f t="shared" si="27"/>
        <v>#VALUE!</v>
      </c>
      <c r="AY36" s="149" t="e">
        <f t="shared" si="27"/>
        <v>#VALUE!</v>
      </c>
      <c r="AZ36" s="149" t="e">
        <f t="shared" si="27"/>
        <v>#VALUE!</v>
      </c>
      <c r="BA36" s="149" t="e">
        <f t="shared" si="27"/>
        <v>#VALUE!</v>
      </c>
      <c r="BB36" s="149" t="e">
        <f t="shared" si="27"/>
        <v>#VALUE!</v>
      </c>
      <c r="BC36" s="149" t="e">
        <f t="shared" si="27"/>
        <v>#VALUE!</v>
      </c>
      <c r="BD36" s="149" t="e">
        <f t="shared" si="27"/>
        <v>#VALUE!</v>
      </c>
      <c r="BE36" s="149" t="e">
        <f t="shared" si="27"/>
        <v>#VALUE!</v>
      </c>
      <c r="BF36" s="118"/>
      <c r="BG36" s="145" t="e">
        <f t="shared" si="6"/>
        <v>#VALUE!</v>
      </c>
      <c r="BH36" s="117" t="e">
        <f t="shared" si="19"/>
        <v>#VALUE!</v>
      </c>
      <c r="BI36" s="117" t="e">
        <f t="shared" si="20"/>
        <v>#VALUE!</v>
      </c>
      <c r="BJ36" s="105"/>
      <c r="BK36" s="151" t="e">
        <f t="shared" si="7"/>
        <v>#VALUE!</v>
      </c>
      <c r="BL36" s="149" t="e">
        <f t="shared" si="25"/>
        <v>#VALUE!</v>
      </c>
      <c r="BM36" s="149" t="e">
        <f t="shared" si="25"/>
        <v>#VALUE!</v>
      </c>
      <c r="BN36" s="149" t="e">
        <f t="shared" si="25"/>
        <v>#VALUE!</v>
      </c>
      <c r="BO36" s="149" t="e">
        <f t="shared" si="25"/>
        <v>#VALUE!</v>
      </c>
      <c r="BP36" s="149" t="e">
        <f t="shared" si="25"/>
        <v>#VALUE!</v>
      </c>
      <c r="BQ36" s="149" t="e">
        <f t="shared" si="25"/>
        <v>#VALUE!</v>
      </c>
      <c r="BR36" s="149" t="e">
        <f t="shared" si="25"/>
        <v>#VALUE!</v>
      </c>
      <c r="BS36" s="149" t="e">
        <f t="shared" si="25"/>
        <v>#VALUE!</v>
      </c>
      <c r="BT36" s="149" t="e">
        <f t="shared" si="25"/>
        <v>#VALUE!</v>
      </c>
      <c r="BU36" s="106"/>
    </row>
    <row r="37" spans="1:73" ht="18" customHeight="1" x14ac:dyDescent="0.25">
      <c r="A37" s="104"/>
      <c r="B37" s="120" t="e">
        <f t="shared" si="21"/>
        <v>#VALUE!</v>
      </c>
      <c r="C37" s="105"/>
      <c r="D37" s="176" t="e">
        <f t="shared" si="9"/>
        <v>#VALUE!</v>
      </c>
      <c r="E37" s="176" t="e">
        <f t="shared" si="10"/>
        <v>#VALUE!</v>
      </c>
      <c r="F37" s="176" t="e">
        <f t="shared" si="11"/>
        <v>#VALUE!</v>
      </c>
      <c r="G37" s="105"/>
      <c r="H37" s="145" t="e">
        <f t="shared" si="22"/>
        <v>#VALUE!</v>
      </c>
      <c r="I37" s="117" t="e">
        <f t="shared" si="13"/>
        <v>#VALUE!</v>
      </c>
      <c r="J37" s="117" t="e">
        <f t="shared" si="14"/>
        <v>#VALUE!</v>
      </c>
      <c r="K37" s="105"/>
      <c r="L37" s="151" t="e">
        <f t="shared" si="0"/>
        <v>#VALUE!</v>
      </c>
      <c r="M37" s="149" t="e">
        <f t="shared" si="26"/>
        <v>#VALUE!</v>
      </c>
      <c r="N37" s="117" t="e">
        <f t="shared" si="26"/>
        <v>#VALUE!</v>
      </c>
      <c r="O37" s="117" t="e">
        <f t="shared" si="26"/>
        <v>#VALUE!</v>
      </c>
      <c r="P37" s="117" t="e">
        <f t="shared" si="26"/>
        <v>#VALUE!</v>
      </c>
      <c r="Q37" s="117" t="e">
        <f t="shared" si="26"/>
        <v>#VALUE!</v>
      </c>
      <c r="R37" s="117" t="e">
        <f t="shared" si="26"/>
        <v>#VALUE!</v>
      </c>
      <c r="S37" s="117" t="e">
        <f t="shared" si="26"/>
        <v>#VALUE!</v>
      </c>
      <c r="T37" s="117" t="e">
        <f t="shared" si="26"/>
        <v>#VALUE!</v>
      </c>
      <c r="U37" s="117" t="e">
        <f t="shared" si="26"/>
        <v>#VALUE!</v>
      </c>
      <c r="V37" s="117" t="e">
        <f t="shared" si="26"/>
        <v>#VALUE!</v>
      </c>
      <c r="W37" s="117" t="e">
        <f t="shared" si="26"/>
        <v>#VALUE!</v>
      </c>
      <c r="X37" s="117" t="e">
        <f t="shared" si="26"/>
        <v>#VALUE!</v>
      </c>
      <c r="Y37" s="117" t="e">
        <f t="shared" si="26"/>
        <v>#VALUE!</v>
      </c>
      <c r="Z37" s="117" t="e">
        <f t="shared" si="26"/>
        <v>#VALUE!</v>
      </c>
      <c r="AA37" s="117" t="e">
        <f t="shared" si="26"/>
        <v>#VALUE!</v>
      </c>
      <c r="AB37" s="117" t="e">
        <f t="shared" si="26"/>
        <v>#VALUE!</v>
      </c>
      <c r="AC37" s="117" t="e">
        <f t="shared" si="24"/>
        <v>#VALUE!</v>
      </c>
      <c r="AD37" s="117" t="e">
        <f t="shared" si="24"/>
        <v>#VALUE!</v>
      </c>
      <c r="AE37" s="117" t="e">
        <f t="shared" si="23"/>
        <v>#VALUE!</v>
      </c>
      <c r="AF37" s="117" t="e">
        <f t="shared" si="23"/>
        <v>#VALUE!</v>
      </c>
      <c r="AG37" s="117" t="e">
        <f t="shared" si="23"/>
        <v>#VALUE!</v>
      </c>
      <c r="AH37" s="117" t="e">
        <f t="shared" si="23"/>
        <v>#VALUE!</v>
      </c>
      <c r="AI37" s="117" t="e">
        <f t="shared" si="23"/>
        <v>#VALUE!</v>
      </c>
      <c r="AJ37" s="117" t="e">
        <f t="shared" si="23"/>
        <v>#VALUE!</v>
      </c>
      <c r="AK37" s="117" t="e">
        <f t="shared" si="23"/>
        <v>#VALUE!</v>
      </c>
      <c r="AL37" s="117" t="e">
        <f t="shared" si="23"/>
        <v>#VALUE!</v>
      </c>
      <c r="AM37" s="117" t="e">
        <f t="shared" si="23"/>
        <v>#VALUE!</v>
      </c>
      <c r="AN37" s="117" t="e">
        <f t="shared" si="23"/>
        <v>#VALUE!</v>
      </c>
      <c r="AO37" s="117" t="e">
        <f t="shared" si="23"/>
        <v>#VALUE!</v>
      </c>
      <c r="AP37" s="117" t="e">
        <f t="shared" si="23"/>
        <v>#VALUE!</v>
      </c>
      <c r="AQ37" s="118"/>
      <c r="AR37" s="145" t="e">
        <f t="shared" si="3"/>
        <v>#VALUE!</v>
      </c>
      <c r="AS37" s="117" t="e">
        <f t="shared" si="16"/>
        <v>#VALUE!</v>
      </c>
      <c r="AT37" s="117" t="e">
        <f t="shared" si="17"/>
        <v>#VALUE!</v>
      </c>
      <c r="AU37" s="105"/>
      <c r="AV37" s="151" t="e">
        <f t="shared" si="4"/>
        <v>#VALUE!</v>
      </c>
      <c r="AW37" s="149" t="e">
        <f t="shared" si="27"/>
        <v>#VALUE!</v>
      </c>
      <c r="AX37" s="149" t="e">
        <f t="shared" si="27"/>
        <v>#VALUE!</v>
      </c>
      <c r="AY37" s="149" t="e">
        <f t="shared" si="27"/>
        <v>#VALUE!</v>
      </c>
      <c r="AZ37" s="149" t="e">
        <f t="shared" si="27"/>
        <v>#VALUE!</v>
      </c>
      <c r="BA37" s="149" t="e">
        <f t="shared" si="27"/>
        <v>#VALUE!</v>
      </c>
      <c r="BB37" s="149" t="e">
        <f t="shared" si="27"/>
        <v>#VALUE!</v>
      </c>
      <c r="BC37" s="149" t="e">
        <f t="shared" si="27"/>
        <v>#VALUE!</v>
      </c>
      <c r="BD37" s="149" t="e">
        <f t="shared" si="27"/>
        <v>#VALUE!</v>
      </c>
      <c r="BE37" s="149" t="e">
        <f t="shared" si="27"/>
        <v>#VALUE!</v>
      </c>
      <c r="BF37" s="118"/>
      <c r="BG37" s="145" t="e">
        <f t="shared" si="6"/>
        <v>#VALUE!</v>
      </c>
      <c r="BH37" s="117" t="e">
        <f t="shared" si="19"/>
        <v>#VALUE!</v>
      </c>
      <c r="BI37" s="117" t="e">
        <f t="shared" si="20"/>
        <v>#VALUE!</v>
      </c>
      <c r="BJ37" s="105"/>
      <c r="BK37" s="151" t="e">
        <f t="shared" si="7"/>
        <v>#VALUE!</v>
      </c>
      <c r="BL37" s="149" t="e">
        <f t="shared" si="25"/>
        <v>#VALUE!</v>
      </c>
      <c r="BM37" s="149" t="e">
        <f t="shared" si="25"/>
        <v>#VALUE!</v>
      </c>
      <c r="BN37" s="149" t="e">
        <f t="shared" si="25"/>
        <v>#VALUE!</v>
      </c>
      <c r="BO37" s="149" t="e">
        <f t="shared" si="25"/>
        <v>#VALUE!</v>
      </c>
      <c r="BP37" s="149" t="e">
        <f t="shared" si="25"/>
        <v>#VALUE!</v>
      </c>
      <c r="BQ37" s="149" t="e">
        <f t="shared" si="25"/>
        <v>#VALUE!</v>
      </c>
      <c r="BR37" s="149" t="e">
        <f t="shared" si="25"/>
        <v>#VALUE!</v>
      </c>
      <c r="BS37" s="149" t="e">
        <f t="shared" si="25"/>
        <v>#VALUE!</v>
      </c>
      <c r="BT37" s="149" t="e">
        <f t="shared" si="25"/>
        <v>#VALUE!</v>
      </c>
      <c r="BU37" s="106"/>
    </row>
    <row r="38" spans="1:73" ht="18" customHeight="1" x14ac:dyDescent="0.25">
      <c r="A38" s="104"/>
      <c r="B38" s="120" t="e">
        <f t="shared" si="21"/>
        <v>#VALUE!</v>
      </c>
      <c r="C38" s="105"/>
      <c r="D38" s="176" t="e">
        <f t="shared" si="9"/>
        <v>#VALUE!</v>
      </c>
      <c r="E38" s="176" t="e">
        <f t="shared" si="10"/>
        <v>#VALUE!</v>
      </c>
      <c r="F38" s="176" t="e">
        <f t="shared" si="11"/>
        <v>#VALUE!</v>
      </c>
      <c r="G38" s="105"/>
      <c r="H38" s="145" t="e">
        <f t="shared" si="22"/>
        <v>#VALUE!</v>
      </c>
      <c r="I38" s="117" t="e">
        <f t="shared" si="13"/>
        <v>#VALUE!</v>
      </c>
      <c r="J38" s="117" t="e">
        <f t="shared" si="14"/>
        <v>#VALUE!</v>
      </c>
      <c r="K38" s="105"/>
      <c r="L38" s="151" t="e">
        <f t="shared" si="0"/>
        <v>#VALUE!</v>
      </c>
      <c r="M38" s="149" t="e">
        <f t="shared" si="26"/>
        <v>#VALUE!</v>
      </c>
      <c r="N38" s="117" t="e">
        <f t="shared" si="26"/>
        <v>#VALUE!</v>
      </c>
      <c r="O38" s="117" t="e">
        <f t="shared" si="26"/>
        <v>#VALUE!</v>
      </c>
      <c r="P38" s="117" t="e">
        <f t="shared" si="26"/>
        <v>#VALUE!</v>
      </c>
      <c r="Q38" s="117" t="e">
        <f t="shared" si="26"/>
        <v>#VALUE!</v>
      </c>
      <c r="R38" s="117" t="e">
        <f t="shared" si="26"/>
        <v>#VALUE!</v>
      </c>
      <c r="S38" s="117" t="e">
        <f t="shared" si="26"/>
        <v>#VALUE!</v>
      </c>
      <c r="T38" s="117" t="e">
        <f t="shared" si="26"/>
        <v>#VALUE!</v>
      </c>
      <c r="U38" s="117" t="e">
        <f t="shared" si="26"/>
        <v>#VALUE!</v>
      </c>
      <c r="V38" s="117" t="e">
        <f t="shared" si="26"/>
        <v>#VALUE!</v>
      </c>
      <c r="W38" s="117" t="e">
        <f t="shared" si="26"/>
        <v>#VALUE!</v>
      </c>
      <c r="X38" s="117" t="e">
        <f t="shared" si="26"/>
        <v>#VALUE!</v>
      </c>
      <c r="Y38" s="117" t="e">
        <f t="shared" si="26"/>
        <v>#VALUE!</v>
      </c>
      <c r="Z38" s="117" t="e">
        <f t="shared" si="26"/>
        <v>#VALUE!</v>
      </c>
      <c r="AA38" s="117" t="e">
        <f t="shared" si="26"/>
        <v>#VALUE!</v>
      </c>
      <c r="AB38" s="117" t="e">
        <f t="shared" si="26"/>
        <v>#VALUE!</v>
      </c>
      <c r="AC38" s="117" t="e">
        <f t="shared" si="24"/>
        <v>#VALUE!</v>
      </c>
      <c r="AD38" s="117" t="e">
        <f t="shared" si="24"/>
        <v>#VALUE!</v>
      </c>
      <c r="AE38" s="117" t="e">
        <f t="shared" si="23"/>
        <v>#VALUE!</v>
      </c>
      <c r="AF38" s="117" t="e">
        <f t="shared" si="23"/>
        <v>#VALUE!</v>
      </c>
      <c r="AG38" s="117" t="e">
        <f t="shared" si="23"/>
        <v>#VALUE!</v>
      </c>
      <c r="AH38" s="117" t="e">
        <f t="shared" si="23"/>
        <v>#VALUE!</v>
      </c>
      <c r="AI38" s="117" t="e">
        <f t="shared" si="23"/>
        <v>#VALUE!</v>
      </c>
      <c r="AJ38" s="117" t="e">
        <f t="shared" si="23"/>
        <v>#VALUE!</v>
      </c>
      <c r="AK38" s="117" t="e">
        <f t="shared" si="23"/>
        <v>#VALUE!</v>
      </c>
      <c r="AL38" s="117" t="e">
        <f t="shared" si="23"/>
        <v>#VALUE!</v>
      </c>
      <c r="AM38" s="117" t="e">
        <f t="shared" si="23"/>
        <v>#VALUE!</v>
      </c>
      <c r="AN38" s="117" t="e">
        <f t="shared" si="23"/>
        <v>#VALUE!</v>
      </c>
      <c r="AO38" s="117" t="e">
        <f t="shared" si="23"/>
        <v>#VALUE!</v>
      </c>
      <c r="AP38" s="117" t="e">
        <f t="shared" si="23"/>
        <v>#VALUE!</v>
      </c>
      <c r="AQ38" s="118"/>
      <c r="AR38" s="145" t="e">
        <f t="shared" si="3"/>
        <v>#VALUE!</v>
      </c>
      <c r="AS38" s="117" t="e">
        <f t="shared" si="16"/>
        <v>#VALUE!</v>
      </c>
      <c r="AT38" s="117" t="e">
        <f t="shared" si="17"/>
        <v>#VALUE!</v>
      </c>
      <c r="AU38" s="105"/>
      <c r="AV38" s="151" t="e">
        <f t="shared" si="4"/>
        <v>#VALUE!</v>
      </c>
      <c r="AW38" s="149" t="e">
        <f t="shared" si="27"/>
        <v>#VALUE!</v>
      </c>
      <c r="AX38" s="149" t="e">
        <f t="shared" si="27"/>
        <v>#VALUE!</v>
      </c>
      <c r="AY38" s="149" t="e">
        <f t="shared" si="27"/>
        <v>#VALUE!</v>
      </c>
      <c r="AZ38" s="149" t="e">
        <f t="shared" si="27"/>
        <v>#VALUE!</v>
      </c>
      <c r="BA38" s="149" t="e">
        <f t="shared" si="27"/>
        <v>#VALUE!</v>
      </c>
      <c r="BB38" s="149" t="e">
        <f t="shared" si="27"/>
        <v>#VALUE!</v>
      </c>
      <c r="BC38" s="149" t="e">
        <f t="shared" si="27"/>
        <v>#VALUE!</v>
      </c>
      <c r="BD38" s="149" t="e">
        <f t="shared" si="27"/>
        <v>#VALUE!</v>
      </c>
      <c r="BE38" s="149" t="e">
        <f t="shared" si="27"/>
        <v>#VALUE!</v>
      </c>
      <c r="BF38" s="118"/>
      <c r="BG38" s="145" t="e">
        <f t="shared" si="6"/>
        <v>#VALUE!</v>
      </c>
      <c r="BH38" s="117" t="e">
        <f t="shared" si="19"/>
        <v>#VALUE!</v>
      </c>
      <c r="BI38" s="117" t="e">
        <f t="shared" si="20"/>
        <v>#VALUE!</v>
      </c>
      <c r="BJ38" s="105"/>
      <c r="BK38" s="151" t="e">
        <f t="shared" si="7"/>
        <v>#VALUE!</v>
      </c>
      <c r="BL38" s="149" t="e">
        <f t="shared" si="25"/>
        <v>#VALUE!</v>
      </c>
      <c r="BM38" s="149" t="e">
        <f t="shared" si="25"/>
        <v>#VALUE!</v>
      </c>
      <c r="BN38" s="149" t="e">
        <f t="shared" si="25"/>
        <v>#VALUE!</v>
      </c>
      <c r="BO38" s="149" t="e">
        <f t="shared" si="25"/>
        <v>#VALUE!</v>
      </c>
      <c r="BP38" s="149" t="e">
        <f t="shared" si="25"/>
        <v>#VALUE!</v>
      </c>
      <c r="BQ38" s="149" t="e">
        <f t="shared" si="25"/>
        <v>#VALUE!</v>
      </c>
      <c r="BR38" s="149" t="e">
        <f t="shared" si="25"/>
        <v>#VALUE!</v>
      </c>
      <c r="BS38" s="149" t="e">
        <f t="shared" si="25"/>
        <v>#VALUE!</v>
      </c>
      <c r="BT38" s="149" t="e">
        <f t="shared" si="25"/>
        <v>#VALUE!</v>
      </c>
      <c r="BU38" s="106"/>
    </row>
    <row r="39" spans="1:73" ht="18" customHeight="1" x14ac:dyDescent="0.25">
      <c r="A39" s="104"/>
      <c r="B39" s="120" t="e">
        <f t="shared" si="21"/>
        <v>#VALUE!</v>
      </c>
      <c r="C39" s="105"/>
      <c r="D39" s="176" t="e">
        <f t="shared" si="9"/>
        <v>#VALUE!</v>
      </c>
      <c r="E39" s="176" t="e">
        <f t="shared" si="10"/>
        <v>#VALUE!</v>
      </c>
      <c r="F39" s="176" t="e">
        <f t="shared" si="11"/>
        <v>#VALUE!</v>
      </c>
      <c r="G39" s="105"/>
      <c r="H39" s="145" t="e">
        <f t="shared" si="22"/>
        <v>#VALUE!</v>
      </c>
      <c r="I39" s="117" t="e">
        <f t="shared" si="13"/>
        <v>#VALUE!</v>
      </c>
      <c r="J39" s="117" t="e">
        <f t="shared" si="14"/>
        <v>#VALUE!</v>
      </c>
      <c r="K39" s="105"/>
      <c r="L39" s="151" t="e">
        <f t="shared" si="0"/>
        <v>#VALUE!</v>
      </c>
      <c r="M39" s="149" t="e">
        <f t="shared" si="26"/>
        <v>#VALUE!</v>
      </c>
      <c r="N39" s="117" t="e">
        <f t="shared" si="26"/>
        <v>#VALUE!</v>
      </c>
      <c r="O39" s="117" t="e">
        <f t="shared" si="26"/>
        <v>#VALUE!</v>
      </c>
      <c r="P39" s="117" t="e">
        <f t="shared" si="26"/>
        <v>#VALUE!</v>
      </c>
      <c r="Q39" s="117" t="e">
        <f t="shared" si="26"/>
        <v>#VALUE!</v>
      </c>
      <c r="R39" s="117" t="e">
        <f t="shared" si="26"/>
        <v>#VALUE!</v>
      </c>
      <c r="S39" s="117" t="e">
        <f t="shared" si="26"/>
        <v>#VALUE!</v>
      </c>
      <c r="T39" s="117" t="e">
        <f t="shared" si="26"/>
        <v>#VALUE!</v>
      </c>
      <c r="U39" s="117" t="e">
        <f t="shared" si="26"/>
        <v>#VALUE!</v>
      </c>
      <c r="V39" s="117" t="e">
        <f t="shared" si="26"/>
        <v>#VALUE!</v>
      </c>
      <c r="W39" s="117" t="e">
        <f t="shared" si="26"/>
        <v>#VALUE!</v>
      </c>
      <c r="X39" s="117" t="e">
        <f t="shared" si="26"/>
        <v>#VALUE!</v>
      </c>
      <c r="Y39" s="117" t="e">
        <f t="shared" si="26"/>
        <v>#VALUE!</v>
      </c>
      <c r="Z39" s="117" t="e">
        <f t="shared" si="26"/>
        <v>#VALUE!</v>
      </c>
      <c r="AA39" s="117" t="e">
        <f t="shared" si="26"/>
        <v>#VALUE!</v>
      </c>
      <c r="AB39" s="117" t="e">
        <f t="shared" si="26"/>
        <v>#VALUE!</v>
      </c>
      <c r="AC39" s="117" t="e">
        <f t="shared" si="24"/>
        <v>#VALUE!</v>
      </c>
      <c r="AD39" s="117" t="e">
        <f t="shared" si="24"/>
        <v>#VALUE!</v>
      </c>
      <c r="AE39" s="117" t="e">
        <f t="shared" si="23"/>
        <v>#VALUE!</v>
      </c>
      <c r="AF39" s="117" t="e">
        <f t="shared" si="23"/>
        <v>#VALUE!</v>
      </c>
      <c r="AG39" s="117" t="e">
        <f t="shared" si="23"/>
        <v>#VALUE!</v>
      </c>
      <c r="AH39" s="117" t="e">
        <f t="shared" si="23"/>
        <v>#VALUE!</v>
      </c>
      <c r="AI39" s="117" t="e">
        <f t="shared" si="23"/>
        <v>#VALUE!</v>
      </c>
      <c r="AJ39" s="117" t="e">
        <f t="shared" si="23"/>
        <v>#VALUE!</v>
      </c>
      <c r="AK39" s="117" t="e">
        <f t="shared" si="23"/>
        <v>#VALUE!</v>
      </c>
      <c r="AL39" s="117" t="e">
        <f t="shared" si="23"/>
        <v>#VALUE!</v>
      </c>
      <c r="AM39" s="117" t="e">
        <f t="shared" si="23"/>
        <v>#VALUE!</v>
      </c>
      <c r="AN39" s="117" t="e">
        <f t="shared" si="23"/>
        <v>#VALUE!</v>
      </c>
      <c r="AO39" s="117" t="e">
        <f t="shared" si="23"/>
        <v>#VALUE!</v>
      </c>
      <c r="AP39" s="117" t="e">
        <f t="shared" si="23"/>
        <v>#VALUE!</v>
      </c>
      <c r="AQ39" s="118"/>
      <c r="AR39" s="145" t="e">
        <f t="shared" si="3"/>
        <v>#VALUE!</v>
      </c>
      <c r="AS39" s="117" t="e">
        <f t="shared" si="16"/>
        <v>#VALUE!</v>
      </c>
      <c r="AT39" s="117" t="e">
        <f t="shared" si="17"/>
        <v>#VALUE!</v>
      </c>
      <c r="AU39" s="105"/>
      <c r="AV39" s="151" t="e">
        <f t="shared" si="4"/>
        <v>#VALUE!</v>
      </c>
      <c r="AW39" s="149" t="e">
        <f t="shared" si="27"/>
        <v>#VALUE!</v>
      </c>
      <c r="AX39" s="149" t="e">
        <f t="shared" si="27"/>
        <v>#VALUE!</v>
      </c>
      <c r="AY39" s="149" t="e">
        <f t="shared" si="27"/>
        <v>#VALUE!</v>
      </c>
      <c r="AZ39" s="149" t="e">
        <f t="shared" si="27"/>
        <v>#VALUE!</v>
      </c>
      <c r="BA39" s="149" t="e">
        <f t="shared" si="27"/>
        <v>#VALUE!</v>
      </c>
      <c r="BB39" s="149" t="e">
        <f t="shared" si="27"/>
        <v>#VALUE!</v>
      </c>
      <c r="BC39" s="149" t="e">
        <f t="shared" si="27"/>
        <v>#VALUE!</v>
      </c>
      <c r="BD39" s="149" t="e">
        <f t="shared" si="27"/>
        <v>#VALUE!</v>
      </c>
      <c r="BE39" s="149" t="e">
        <f t="shared" si="27"/>
        <v>#VALUE!</v>
      </c>
      <c r="BF39" s="118"/>
      <c r="BG39" s="145" t="e">
        <f t="shared" si="6"/>
        <v>#VALUE!</v>
      </c>
      <c r="BH39" s="117" t="e">
        <f t="shared" si="19"/>
        <v>#VALUE!</v>
      </c>
      <c r="BI39" s="117" t="e">
        <f t="shared" si="20"/>
        <v>#VALUE!</v>
      </c>
      <c r="BJ39" s="105"/>
      <c r="BK39" s="151" t="e">
        <f t="shared" si="7"/>
        <v>#VALUE!</v>
      </c>
      <c r="BL39" s="149" t="e">
        <f t="shared" si="25"/>
        <v>#VALUE!</v>
      </c>
      <c r="BM39" s="149" t="e">
        <f t="shared" si="25"/>
        <v>#VALUE!</v>
      </c>
      <c r="BN39" s="149" t="e">
        <f t="shared" si="25"/>
        <v>#VALUE!</v>
      </c>
      <c r="BO39" s="149" t="e">
        <f t="shared" si="25"/>
        <v>#VALUE!</v>
      </c>
      <c r="BP39" s="149" t="e">
        <f t="shared" si="25"/>
        <v>#VALUE!</v>
      </c>
      <c r="BQ39" s="149" t="e">
        <f t="shared" si="25"/>
        <v>#VALUE!</v>
      </c>
      <c r="BR39" s="149" t="e">
        <f t="shared" si="25"/>
        <v>#VALUE!</v>
      </c>
      <c r="BS39" s="149" t="e">
        <f t="shared" si="25"/>
        <v>#VALUE!</v>
      </c>
      <c r="BT39" s="149" t="e">
        <f t="shared" si="25"/>
        <v>#VALUE!</v>
      </c>
      <c r="BU39" s="106"/>
    </row>
    <row r="40" spans="1:73" ht="18" customHeight="1" x14ac:dyDescent="0.25">
      <c r="A40" s="104"/>
      <c r="B40" s="120" t="e">
        <f t="shared" si="21"/>
        <v>#VALUE!</v>
      </c>
      <c r="C40" s="105"/>
      <c r="D40" s="176" t="e">
        <f t="shared" si="9"/>
        <v>#VALUE!</v>
      </c>
      <c r="E40" s="176" t="e">
        <f t="shared" si="10"/>
        <v>#VALUE!</v>
      </c>
      <c r="F40" s="176" t="e">
        <f t="shared" si="11"/>
        <v>#VALUE!</v>
      </c>
      <c r="G40" s="105"/>
      <c r="H40" s="145" t="e">
        <f t="shared" si="22"/>
        <v>#VALUE!</v>
      </c>
      <c r="I40" s="117" t="e">
        <f t="shared" si="13"/>
        <v>#VALUE!</v>
      </c>
      <c r="J40" s="117" t="e">
        <f t="shared" si="14"/>
        <v>#VALUE!</v>
      </c>
      <c r="K40" s="105"/>
      <c r="L40" s="151" t="e">
        <f>SUM(M40:O40)</f>
        <v>#VALUE!</v>
      </c>
      <c r="M40" s="149" t="e">
        <f t="shared" si="26"/>
        <v>#VALUE!</v>
      </c>
      <c r="N40" s="117" t="e">
        <f t="shared" si="26"/>
        <v>#VALUE!</v>
      </c>
      <c r="O40" s="117" t="e">
        <f t="shared" si="26"/>
        <v>#VALUE!</v>
      </c>
      <c r="P40" s="117" t="e">
        <f t="shared" si="26"/>
        <v>#VALUE!</v>
      </c>
      <c r="Q40" s="117" t="e">
        <f t="shared" si="26"/>
        <v>#VALUE!</v>
      </c>
      <c r="R40" s="117" t="e">
        <f t="shared" si="26"/>
        <v>#VALUE!</v>
      </c>
      <c r="S40" s="117" t="e">
        <f t="shared" si="26"/>
        <v>#VALUE!</v>
      </c>
      <c r="T40" s="117" t="e">
        <f t="shared" si="26"/>
        <v>#VALUE!</v>
      </c>
      <c r="U40" s="117" t="e">
        <f t="shared" si="26"/>
        <v>#VALUE!</v>
      </c>
      <c r="V40" s="117" t="e">
        <f t="shared" si="26"/>
        <v>#VALUE!</v>
      </c>
      <c r="W40" s="117" t="e">
        <f t="shared" si="26"/>
        <v>#VALUE!</v>
      </c>
      <c r="X40" s="117" t="e">
        <f t="shared" si="26"/>
        <v>#VALUE!</v>
      </c>
      <c r="Y40" s="117" t="e">
        <f t="shared" si="26"/>
        <v>#VALUE!</v>
      </c>
      <c r="Z40" s="117" t="e">
        <f t="shared" si="26"/>
        <v>#VALUE!</v>
      </c>
      <c r="AA40" s="117" t="e">
        <f t="shared" si="26"/>
        <v>#VALUE!</v>
      </c>
      <c r="AB40" s="117" t="e">
        <f t="shared" si="26"/>
        <v>#VALUE!</v>
      </c>
      <c r="AC40" s="117" t="e">
        <f t="shared" si="24"/>
        <v>#VALUE!</v>
      </c>
      <c r="AD40" s="117" t="e">
        <f t="shared" si="24"/>
        <v>#VALUE!</v>
      </c>
      <c r="AE40" s="117" t="e">
        <f t="shared" si="23"/>
        <v>#VALUE!</v>
      </c>
      <c r="AF40" s="117" t="e">
        <f t="shared" si="23"/>
        <v>#VALUE!</v>
      </c>
      <c r="AG40" s="117" t="e">
        <f t="shared" si="23"/>
        <v>#VALUE!</v>
      </c>
      <c r="AH40" s="117" t="e">
        <f t="shared" si="23"/>
        <v>#VALUE!</v>
      </c>
      <c r="AI40" s="117" t="e">
        <f t="shared" si="23"/>
        <v>#VALUE!</v>
      </c>
      <c r="AJ40" s="117" t="e">
        <f t="shared" si="23"/>
        <v>#VALUE!</v>
      </c>
      <c r="AK40" s="117" t="e">
        <f t="shared" si="23"/>
        <v>#VALUE!</v>
      </c>
      <c r="AL40" s="117" t="e">
        <f t="shared" si="23"/>
        <v>#VALUE!</v>
      </c>
      <c r="AM40" s="117" t="e">
        <f t="shared" si="23"/>
        <v>#VALUE!</v>
      </c>
      <c r="AN40" s="117" t="e">
        <f t="shared" si="23"/>
        <v>#VALUE!</v>
      </c>
      <c r="AO40" s="117" t="e">
        <f t="shared" si="23"/>
        <v>#VALUE!</v>
      </c>
      <c r="AP40" s="117" t="e">
        <f t="shared" si="23"/>
        <v>#VALUE!</v>
      </c>
      <c r="AQ40" s="118"/>
      <c r="AR40" s="145" t="e">
        <f t="shared" si="3"/>
        <v>#VALUE!</v>
      </c>
      <c r="AS40" s="117" t="e">
        <f t="shared" si="16"/>
        <v>#VALUE!</v>
      </c>
      <c r="AT40" s="117" t="e">
        <f t="shared" si="17"/>
        <v>#VALUE!</v>
      </c>
      <c r="AU40" s="105"/>
      <c r="AV40" s="151" t="e">
        <f>SUM(AW40:AY40)</f>
        <v>#VALUE!</v>
      </c>
      <c r="AW40" s="149" t="e">
        <f t="shared" si="27"/>
        <v>#VALUE!</v>
      </c>
      <c r="AX40" s="149" t="e">
        <f t="shared" si="27"/>
        <v>#VALUE!</v>
      </c>
      <c r="AY40" s="149" t="e">
        <f t="shared" si="27"/>
        <v>#VALUE!</v>
      </c>
      <c r="AZ40" s="149" t="e">
        <f t="shared" si="27"/>
        <v>#VALUE!</v>
      </c>
      <c r="BA40" s="149" t="e">
        <f t="shared" si="27"/>
        <v>#VALUE!</v>
      </c>
      <c r="BB40" s="149" t="e">
        <f t="shared" si="27"/>
        <v>#VALUE!</v>
      </c>
      <c r="BC40" s="149" t="e">
        <f t="shared" si="27"/>
        <v>#VALUE!</v>
      </c>
      <c r="BD40" s="149" t="e">
        <f t="shared" si="27"/>
        <v>#VALUE!</v>
      </c>
      <c r="BE40" s="149" t="e">
        <f t="shared" si="27"/>
        <v>#VALUE!</v>
      </c>
      <c r="BF40" s="118"/>
      <c r="BG40" s="145" t="e">
        <f t="shared" si="6"/>
        <v>#VALUE!</v>
      </c>
      <c r="BH40" s="117" t="e">
        <f t="shared" si="19"/>
        <v>#VALUE!</v>
      </c>
      <c r="BI40" s="117" t="e">
        <f t="shared" si="20"/>
        <v>#VALUE!</v>
      </c>
      <c r="BJ40" s="105"/>
      <c r="BK40" s="151" t="e">
        <f>SUM(BL40:BN40)</f>
        <v>#VALUE!</v>
      </c>
      <c r="BL40" s="149" t="e">
        <f t="shared" si="25"/>
        <v>#VALUE!</v>
      </c>
      <c r="BM40" s="149" t="e">
        <f t="shared" si="25"/>
        <v>#VALUE!</v>
      </c>
      <c r="BN40" s="149" t="e">
        <f t="shared" si="25"/>
        <v>#VALUE!</v>
      </c>
      <c r="BO40" s="149" t="e">
        <f t="shared" si="25"/>
        <v>#VALUE!</v>
      </c>
      <c r="BP40" s="149" t="e">
        <f t="shared" si="25"/>
        <v>#VALUE!</v>
      </c>
      <c r="BQ40" s="149" t="e">
        <f t="shared" si="25"/>
        <v>#VALUE!</v>
      </c>
      <c r="BR40" s="149" t="e">
        <f t="shared" si="25"/>
        <v>#VALUE!</v>
      </c>
      <c r="BS40" s="149" t="e">
        <f t="shared" si="25"/>
        <v>#VALUE!</v>
      </c>
      <c r="BT40" s="149" t="e">
        <f t="shared" si="25"/>
        <v>#VALUE!</v>
      </c>
      <c r="BU40" s="106"/>
    </row>
    <row r="41" spans="1:73" ht="18" customHeight="1" x14ac:dyDescent="0.25">
      <c r="A41" s="104"/>
      <c r="B41" s="120" t="e">
        <f t="shared" si="21"/>
        <v>#VALUE!</v>
      </c>
      <c r="C41" s="105"/>
      <c r="D41" s="176" t="e">
        <f t="shared" si="9"/>
        <v>#VALUE!</v>
      </c>
      <c r="E41" s="176" t="e">
        <f t="shared" si="10"/>
        <v>#VALUE!</v>
      </c>
      <c r="F41" s="176" t="e">
        <f t="shared" si="11"/>
        <v>#VALUE!</v>
      </c>
      <c r="G41" s="105"/>
      <c r="H41" s="145" t="e">
        <f t="shared" si="22"/>
        <v>#VALUE!</v>
      </c>
      <c r="I41" s="117" t="e">
        <f t="shared" si="13"/>
        <v>#VALUE!</v>
      </c>
      <c r="J41" s="117" t="e">
        <f t="shared" si="14"/>
        <v>#VALUE!</v>
      </c>
      <c r="K41" s="105"/>
      <c r="L41" s="151" t="e">
        <f t="shared" ref="L41:L71" si="28">SUM(M41:O41)</f>
        <v>#VALUE!</v>
      </c>
      <c r="M41" s="149" t="e">
        <f t="shared" si="26"/>
        <v>#VALUE!</v>
      </c>
      <c r="N41" s="117" t="e">
        <f t="shared" si="26"/>
        <v>#VALUE!</v>
      </c>
      <c r="O41" s="117" t="e">
        <f t="shared" si="26"/>
        <v>#VALUE!</v>
      </c>
      <c r="P41" s="117" t="e">
        <f t="shared" si="26"/>
        <v>#VALUE!</v>
      </c>
      <c r="Q41" s="117" t="e">
        <f t="shared" si="26"/>
        <v>#VALUE!</v>
      </c>
      <c r="R41" s="117" t="e">
        <f t="shared" si="26"/>
        <v>#VALUE!</v>
      </c>
      <c r="S41" s="117" t="e">
        <f t="shared" si="26"/>
        <v>#VALUE!</v>
      </c>
      <c r="T41" s="117" t="e">
        <f t="shared" si="26"/>
        <v>#VALUE!</v>
      </c>
      <c r="U41" s="117" t="e">
        <f t="shared" si="26"/>
        <v>#VALUE!</v>
      </c>
      <c r="V41" s="117" t="e">
        <f t="shared" si="26"/>
        <v>#VALUE!</v>
      </c>
      <c r="W41" s="117" t="e">
        <f t="shared" si="26"/>
        <v>#VALUE!</v>
      </c>
      <c r="X41" s="117" t="e">
        <f t="shared" si="26"/>
        <v>#VALUE!</v>
      </c>
      <c r="Y41" s="117" t="e">
        <f t="shared" si="26"/>
        <v>#VALUE!</v>
      </c>
      <c r="Z41" s="117" t="e">
        <f t="shared" si="26"/>
        <v>#VALUE!</v>
      </c>
      <c r="AA41" s="117" t="e">
        <f t="shared" si="26"/>
        <v>#VALUE!</v>
      </c>
      <c r="AB41" s="117" t="e">
        <f t="shared" si="26"/>
        <v>#VALUE!</v>
      </c>
      <c r="AC41" s="117" t="e">
        <f t="shared" si="24"/>
        <v>#VALUE!</v>
      </c>
      <c r="AD41" s="117" t="e">
        <f t="shared" si="24"/>
        <v>#VALUE!</v>
      </c>
      <c r="AE41" s="117" t="e">
        <f t="shared" si="23"/>
        <v>#VALUE!</v>
      </c>
      <c r="AF41" s="117" t="e">
        <f t="shared" si="23"/>
        <v>#VALUE!</v>
      </c>
      <c r="AG41" s="117" t="e">
        <f t="shared" si="23"/>
        <v>#VALUE!</v>
      </c>
      <c r="AH41" s="117" t="e">
        <f t="shared" si="23"/>
        <v>#VALUE!</v>
      </c>
      <c r="AI41" s="117" t="e">
        <f t="shared" si="23"/>
        <v>#VALUE!</v>
      </c>
      <c r="AJ41" s="117" t="e">
        <f t="shared" si="23"/>
        <v>#VALUE!</v>
      </c>
      <c r="AK41" s="117" t="e">
        <f t="shared" si="23"/>
        <v>#VALUE!</v>
      </c>
      <c r="AL41" s="117" t="e">
        <f t="shared" si="23"/>
        <v>#VALUE!</v>
      </c>
      <c r="AM41" s="117" t="e">
        <f t="shared" si="23"/>
        <v>#VALUE!</v>
      </c>
      <c r="AN41" s="117" t="e">
        <f t="shared" si="23"/>
        <v>#VALUE!</v>
      </c>
      <c r="AO41" s="117" t="e">
        <f t="shared" si="23"/>
        <v>#VALUE!</v>
      </c>
      <c r="AP41" s="117" t="e">
        <f t="shared" si="23"/>
        <v>#VALUE!</v>
      </c>
      <c r="AQ41" s="118"/>
      <c r="AR41" s="145" t="e">
        <f t="shared" si="3"/>
        <v>#VALUE!</v>
      </c>
      <c r="AS41" s="117" t="e">
        <f t="shared" si="16"/>
        <v>#VALUE!</v>
      </c>
      <c r="AT41" s="117" t="e">
        <f t="shared" si="17"/>
        <v>#VALUE!</v>
      </c>
      <c r="AU41" s="105"/>
      <c r="AV41" s="151" t="e">
        <f t="shared" ref="AV41:AV71" si="29">SUM(AW41:AY41)</f>
        <v>#VALUE!</v>
      </c>
      <c r="AW41" s="149" t="e">
        <f t="shared" si="27"/>
        <v>#VALUE!</v>
      </c>
      <c r="AX41" s="149" t="e">
        <f t="shared" si="27"/>
        <v>#VALUE!</v>
      </c>
      <c r="AY41" s="149" t="e">
        <f t="shared" si="27"/>
        <v>#VALUE!</v>
      </c>
      <c r="AZ41" s="149" t="e">
        <f t="shared" si="27"/>
        <v>#VALUE!</v>
      </c>
      <c r="BA41" s="149" t="e">
        <f t="shared" si="27"/>
        <v>#VALUE!</v>
      </c>
      <c r="BB41" s="149" t="e">
        <f t="shared" si="27"/>
        <v>#VALUE!</v>
      </c>
      <c r="BC41" s="149" t="e">
        <f t="shared" si="27"/>
        <v>#VALUE!</v>
      </c>
      <c r="BD41" s="149" t="e">
        <f t="shared" si="27"/>
        <v>#VALUE!</v>
      </c>
      <c r="BE41" s="149" t="e">
        <f t="shared" si="27"/>
        <v>#VALUE!</v>
      </c>
      <c r="BF41" s="118"/>
      <c r="BG41" s="145" t="e">
        <f t="shared" si="6"/>
        <v>#VALUE!</v>
      </c>
      <c r="BH41" s="117" t="e">
        <f t="shared" si="19"/>
        <v>#VALUE!</v>
      </c>
      <c r="BI41" s="117" t="e">
        <f t="shared" si="20"/>
        <v>#VALUE!</v>
      </c>
      <c r="BJ41" s="105"/>
      <c r="BK41" s="151" t="e">
        <f t="shared" ref="BK41:BK71" si="30">SUM(BL41:BN41)</f>
        <v>#VALUE!</v>
      </c>
      <c r="BL41" s="149" t="e">
        <f t="shared" si="25"/>
        <v>#VALUE!</v>
      </c>
      <c r="BM41" s="149" t="e">
        <f t="shared" si="25"/>
        <v>#VALUE!</v>
      </c>
      <c r="BN41" s="149" t="e">
        <f t="shared" si="25"/>
        <v>#VALUE!</v>
      </c>
      <c r="BO41" s="149" t="e">
        <f t="shared" si="25"/>
        <v>#VALUE!</v>
      </c>
      <c r="BP41" s="149" t="e">
        <f t="shared" si="25"/>
        <v>#VALUE!</v>
      </c>
      <c r="BQ41" s="149" t="e">
        <f t="shared" si="25"/>
        <v>#VALUE!</v>
      </c>
      <c r="BR41" s="149" t="e">
        <f t="shared" si="25"/>
        <v>#VALUE!</v>
      </c>
      <c r="BS41" s="149" t="e">
        <f t="shared" si="25"/>
        <v>#VALUE!</v>
      </c>
      <c r="BT41" s="149" t="e">
        <f t="shared" si="25"/>
        <v>#VALUE!</v>
      </c>
      <c r="BU41" s="106"/>
    </row>
    <row r="42" spans="1:73" ht="18" customHeight="1" x14ac:dyDescent="0.25">
      <c r="A42" s="104"/>
      <c r="B42" s="120" t="e">
        <f t="shared" si="21"/>
        <v>#VALUE!</v>
      </c>
      <c r="C42" s="105"/>
      <c r="D42" s="176" t="e">
        <f t="shared" si="9"/>
        <v>#VALUE!</v>
      </c>
      <c r="E42" s="176" t="e">
        <f t="shared" si="10"/>
        <v>#VALUE!</v>
      </c>
      <c r="F42" s="176" t="e">
        <f t="shared" si="11"/>
        <v>#VALUE!</v>
      </c>
      <c r="G42" s="105"/>
      <c r="H42" s="145" t="e">
        <f t="shared" si="22"/>
        <v>#VALUE!</v>
      </c>
      <c r="I42" s="117" t="e">
        <f t="shared" si="13"/>
        <v>#VALUE!</v>
      </c>
      <c r="J42" s="117" t="e">
        <f t="shared" si="14"/>
        <v>#VALUE!</v>
      </c>
      <c r="K42" s="105"/>
      <c r="L42" s="151" t="e">
        <f t="shared" si="28"/>
        <v>#VALUE!</v>
      </c>
      <c r="M42" s="149" t="e">
        <f t="shared" si="26"/>
        <v>#VALUE!</v>
      </c>
      <c r="N42" s="117" t="e">
        <f t="shared" si="26"/>
        <v>#VALUE!</v>
      </c>
      <c r="O42" s="117" t="e">
        <f t="shared" si="26"/>
        <v>#VALUE!</v>
      </c>
      <c r="P42" s="117" t="e">
        <f t="shared" si="26"/>
        <v>#VALUE!</v>
      </c>
      <c r="Q42" s="117" t="e">
        <f t="shared" si="26"/>
        <v>#VALUE!</v>
      </c>
      <c r="R42" s="117" t="e">
        <f t="shared" si="26"/>
        <v>#VALUE!</v>
      </c>
      <c r="S42" s="117" t="e">
        <f t="shared" si="26"/>
        <v>#VALUE!</v>
      </c>
      <c r="T42" s="117" t="e">
        <f t="shared" si="26"/>
        <v>#VALUE!</v>
      </c>
      <c r="U42" s="117" t="e">
        <f t="shared" si="26"/>
        <v>#VALUE!</v>
      </c>
      <c r="V42" s="117" t="e">
        <f t="shared" si="26"/>
        <v>#VALUE!</v>
      </c>
      <c r="W42" s="117" t="e">
        <f t="shared" si="26"/>
        <v>#VALUE!</v>
      </c>
      <c r="X42" s="117" t="e">
        <f t="shared" si="26"/>
        <v>#VALUE!</v>
      </c>
      <c r="Y42" s="117" t="e">
        <f t="shared" si="26"/>
        <v>#VALUE!</v>
      </c>
      <c r="Z42" s="117" t="e">
        <f t="shared" si="26"/>
        <v>#VALUE!</v>
      </c>
      <c r="AA42" s="117" t="e">
        <f t="shared" si="26"/>
        <v>#VALUE!</v>
      </c>
      <c r="AB42" s="117" t="e">
        <f t="shared" si="26"/>
        <v>#VALUE!</v>
      </c>
      <c r="AC42" s="117" t="e">
        <f t="shared" si="24"/>
        <v>#VALUE!</v>
      </c>
      <c r="AD42" s="117" t="e">
        <f t="shared" si="24"/>
        <v>#VALUE!</v>
      </c>
      <c r="AE42" s="117" t="e">
        <f t="shared" si="24"/>
        <v>#VALUE!</v>
      </c>
      <c r="AF42" s="117" t="e">
        <f t="shared" si="24"/>
        <v>#VALUE!</v>
      </c>
      <c r="AG42" s="117" t="e">
        <f t="shared" si="24"/>
        <v>#VALUE!</v>
      </c>
      <c r="AH42" s="117" t="e">
        <f t="shared" si="24"/>
        <v>#VALUE!</v>
      </c>
      <c r="AI42" s="117" t="e">
        <f t="shared" si="24"/>
        <v>#VALUE!</v>
      </c>
      <c r="AJ42" s="117" t="e">
        <f t="shared" si="24"/>
        <v>#VALUE!</v>
      </c>
      <c r="AK42" s="117" t="e">
        <f t="shared" si="24"/>
        <v>#VALUE!</v>
      </c>
      <c r="AL42" s="117" t="e">
        <f t="shared" si="24"/>
        <v>#VALUE!</v>
      </c>
      <c r="AM42" s="117" t="e">
        <f t="shared" si="24"/>
        <v>#VALUE!</v>
      </c>
      <c r="AN42" s="117" t="e">
        <f t="shared" si="24"/>
        <v>#VALUE!</v>
      </c>
      <c r="AO42" s="117" t="e">
        <f t="shared" si="24"/>
        <v>#VALUE!</v>
      </c>
      <c r="AP42" s="117" t="e">
        <f t="shared" si="24"/>
        <v>#VALUE!</v>
      </c>
      <c r="AQ42" s="118"/>
      <c r="AR42" s="145" t="e">
        <f t="shared" si="3"/>
        <v>#VALUE!</v>
      </c>
      <c r="AS42" s="117" t="e">
        <f t="shared" si="16"/>
        <v>#VALUE!</v>
      </c>
      <c r="AT42" s="117" t="e">
        <f t="shared" si="17"/>
        <v>#VALUE!</v>
      </c>
      <c r="AU42" s="105"/>
      <c r="AV42" s="151" t="e">
        <f t="shared" si="29"/>
        <v>#VALUE!</v>
      </c>
      <c r="AW42" s="149" t="e">
        <f t="shared" si="27"/>
        <v>#VALUE!</v>
      </c>
      <c r="AX42" s="149" t="e">
        <f t="shared" si="27"/>
        <v>#VALUE!</v>
      </c>
      <c r="AY42" s="149" t="e">
        <f t="shared" si="27"/>
        <v>#VALUE!</v>
      </c>
      <c r="AZ42" s="149" t="e">
        <f t="shared" si="27"/>
        <v>#VALUE!</v>
      </c>
      <c r="BA42" s="149" t="e">
        <f t="shared" si="27"/>
        <v>#VALUE!</v>
      </c>
      <c r="BB42" s="149" t="e">
        <f t="shared" si="27"/>
        <v>#VALUE!</v>
      </c>
      <c r="BC42" s="149" t="e">
        <f t="shared" si="27"/>
        <v>#VALUE!</v>
      </c>
      <c r="BD42" s="149" t="e">
        <f t="shared" si="27"/>
        <v>#VALUE!</v>
      </c>
      <c r="BE42" s="149" t="e">
        <f t="shared" si="27"/>
        <v>#VALUE!</v>
      </c>
      <c r="BF42" s="118"/>
      <c r="BG42" s="145" t="e">
        <f t="shared" si="6"/>
        <v>#VALUE!</v>
      </c>
      <c r="BH42" s="117" t="e">
        <f t="shared" si="19"/>
        <v>#VALUE!</v>
      </c>
      <c r="BI42" s="117" t="e">
        <f t="shared" si="20"/>
        <v>#VALUE!</v>
      </c>
      <c r="BJ42" s="105"/>
      <c r="BK42" s="151" t="e">
        <f t="shared" si="30"/>
        <v>#VALUE!</v>
      </c>
      <c r="BL42" s="149" t="e">
        <f t="shared" si="25"/>
        <v>#VALUE!</v>
      </c>
      <c r="BM42" s="149" t="e">
        <f t="shared" si="25"/>
        <v>#VALUE!</v>
      </c>
      <c r="BN42" s="149" t="e">
        <f t="shared" si="25"/>
        <v>#VALUE!</v>
      </c>
      <c r="BO42" s="149" t="e">
        <f t="shared" si="25"/>
        <v>#VALUE!</v>
      </c>
      <c r="BP42" s="149" t="e">
        <f t="shared" si="25"/>
        <v>#VALUE!</v>
      </c>
      <c r="BQ42" s="149" t="e">
        <f t="shared" si="25"/>
        <v>#VALUE!</v>
      </c>
      <c r="BR42" s="149" t="e">
        <f t="shared" si="25"/>
        <v>#VALUE!</v>
      </c>
      <c r="BS42" s="149" t="e">
        <f t="shared" si="25"/>
        <v>#VALUE!</v>
      </c>
      <c r="BT42" s="149" t="e">
        <f t="shared" si="25"/>
        <v>#VALUE!</v>
      </c>
      <c r="BU42" s="106"/>
    </row>
    <row r="43" spans="1:73" ht="18" customHeight="1" x14ac:dyDescent="0.25">
      <c r="A43" s="104"/>
      <c r="B43" s="120" t="e">
        <f t="shared" si="21"/>
        <v>#VALUE!</v>
      </c>
      <c r="C43" s="105"/>
      <c r="D43" s="176" t="e">
        <f t="shared" si="9"/>
        <v>#VALUE!</v>
      </c>
      <c r="E43" s="176" t="e">
        <f t="shared" si="10"/>
        <v>#VALUE!</v>
      </c>
      <c r="F43" s="176" t="e">
        <f t="shared" si="11"/>
        <v>#VALUE!</v>
      </c>
      <c r="G43" s="105"/>
      <c r="H43" s="145" t="e">
        <f t="shared" si="22"/>
        <v>#VALUE!</v>
      </c>
      <c r="I43" s="117" t="e">
        <f t="shared" si="13"/>
        <v>#VALUE!</v>
      </c>
      <c r="J43" s="117" t="e">
        <f t="shared" si="14"/>
        <v>#VALUE!</v>
      </c>
      <c r="K43" s="105"/>
      <c r="L43" s="151" t="e">
        <f t="shared" si="28"/>
        <v>#VALUE!</v>
      </c>
      <c r="M43" s="149" t="e">
        <f t="shared" si="26"/>
        <v>#VALUE!</v>
      </c>
      <c r="N43" s="117" t="e">
        <f t="shared" si="26"/>
        <v>#VALUE!</v>
      </c>
      <c r="O43" s="117" t="e">
        <f t="shared" si="26"/>
        <v>#VALUE!</v>
      </c>
      <c r="P43" s="117" t="e">
        <f t="shared" si="26"/>
        <v>#VALUE!</v>
      </c>
      <c r="Q43" s="117" t="e">
        <f t="shared" si="26"/>
        <v>#VALUE!</v>
      </c>
      <c r="R43" s="117" t="e">
        <f t="shared" si="26"/>
        <v>#VALUE!</v>
      </c>
      <c r="S43" s="117" t="e">
        <f t="shared" si="26"/>
        <v>#VALUE!</v>
      </c>
      <c r="T43" s="117" t="e">
        <f t="shared" si="26"/>
        <v>#VALUE!</v>
      </c>
      <c r="U43" s="117" t="e">
        <f t="shared" si="26"/>
        <v>#VALUE!</v>
      </c>
      <c r="V43" s="117" t="e">
        <f t="shared" si="26"/>
        <v>#VALUE!</v>
      </c>
      <c r="W43" s="117" t="e">
        <f t="shared" si="26"/>
        <v>#VALUE!</v>
      </c>
      <c r="X43" s="117" t="e">
        <f t="shared" si="26"/>
        <v>#VALUE!</v>
      </c>
      <c r="Y43" s="117" t="e">
        <f t="shared" si="26"/>
        <v>#VALUE!</v>
      </c>
      <c r="Z43" s="117" t="e">
        <f t="shared" si="26"/>
        <v>#VALUE!</v>
      </c>
      <c r="AA43" s="117" t="e">
        <f t="shared" si="26"/>
        <v>#VALUE!</v>
      </c>
      <c r="AB43" s="117" t="e">
        <f t="shared" ref="AB43:AP58" si="31">IF(AND($B43&gt;=AB$4,$B43&lt;=AB$5),AB$6,0)</f>
        <v>#VALUE!</v>
      </c>
      <c r="AC43" s="117" t="e">
        <f t="shared" si="31"/>
        <v>#VALUE!</v>
      </c>
      <c r="AD43" s="117" t="e">
        <f t="shared" si="31"/>
        <v>#VALUE!</v>
      </c>
      <c r="AE43" s="117" t="e">
        <f t="shared" si="31"/>
        <v>#VALUE!</v>
      </c>
      <c r="AF43" s="117" t="e">
        <f t="shared" si="31"/>
        <v>#VALUE!</v>
      </c>
      <c r="AG43" s="117" t="e">
        <f t="shared" si="31"/>
        <v>#VALUE!</v>
      </c>
      <c r="AH43" s="117" t="e">
        <f t="shared" si="31"/>
        <v>#VALUE!</v>
      </c>
      <c r="AI43" s="117" t="e">
        <f t="shared" si="31"/>
        <v>#VALUE!</v>
      </c>
      <c r="AJ43" s="117" t="e">
        <f t="shared" si="31"/>
        <v>#VALUE!</v>
      </c>
      <c r="AK43" s="117" t="e">
        <f t="shared" si="31"/>
        <v>#VALUE!</v>
      </c>
      <c r="AL43" s="117" t="e">
        <f t="shared" si="31"/>
        <v>#VALUE!</v>
      </c>
      <c r="AM43" s="117" t="e">
        <f t="shared" si="31"/>
        <v>#VALUE!</v>
      </c>
      <c r="AN43" s="117" t="e">
        <f t="shared" si="31"/>
        <v>#VALUE!</v>
      </c>
      <c r="AO43" s="117" t="e">
        <f t="shared" si="31"/>
        <v>#VALUE!</v>
      </c>
      <c r="AP43" s="117" t="e">
        <f t="shared" si="31"/>
        <v>#VALUE!</v>
      </c>
      <c r="AQ43" s="118"/>
      <c r="AR43" s="145" t="e">
        <f t="shared" ref="AR43:AR71" si="32">SUM(AW43:BE43)</f>
        <v>#VALUE!</v>
      </c>
      <c r="AS43" s="117" t="e">
        <f t="shared" si="16"/>
        <v>#VALUE!</v>
      </c>
      <c r="AT43" s="117" t="e">
        <f t="shared" si="17"/>
        <v>#VALUE!</v>
      </c>
      <c r="AU43" s="105"/>
      <c r="AV43" s="151" t="e">
        <f t="shared" si="29"/>
        <v>#VALUE!</v>
      </c>
      <c r="AW43" s="149" t="e">
        <f t="shared" si="27"/>
        <v>#VALUE!</v>
      </c>
      <c r="AX43" s="149" t="e">
        <f t="shared" si="27"/>
        <v>#VALUE!</v>
      </c>
      <c r="AY43" s="149" t="e">
        <f t="shared" si="27"/>
        <v>#VALUE!</v>
      </c>
      <c r="AZ43" s="149" t="e">
        <f t="shared" si="27"/>
        <v>#VALUE!</v>
      </c>
      <c r="BA43" s="149" t="e">
        <f t="shared" si="27"/>
        <v>#VALUE!</v>
      </c>
      <c r="BB43" s="149" t="e">
        <f t="shared" si="27"/>
        <v>#VALUE!</v>
      </c>
      <c r="BC43" s="149" t="e">
        <f t="shared" si="27"/>
        <v>#VALUE!</v>
      </c>
      <c r="BD43" s="149" t="e">
        <f t="shared" si="27"/>
        <v>#VALUE!</v>
      </c>
      <c r="BE43" s="149" t="e">
        <f t="shared" si="27"/>
        <v>#VALUE!</v>
      </c>
      <c r="BF43" s="118"/>
      <c r="BG43" s="145" t="e">
        <f t="shared" ref="BG43:BG71" si="33">SUM(BL43:BT43)</f>
        <v>#VALUE!</v>
      </c>
      <c r="BH43" s="117" t="e">
        <f t="shared" si="19"/>
        <v>#VALUE!</v>
      </c>
      <c r="BI43" s="117" t="e">
        <f t="shared" si="20"/>
        <v>#VALUE!</v>
      </c>
      <c r="BJ43" s="105"/>
      <c r="BK43" s="151" t="e">
        <f t="shared" si="30"/>
        <v>#VALUE!</v>
      </c>
      <c r="BL43" s="149" t="e">
        <f t="shared" ref="BL43:BT58" si="34">IF(AND($B43&gt;=BL$4,$B43&lt;=BL$5),BL$6,0)</f>
        <v>#VALUE!</v>
      </c>
      <c r="BM43" s="149" t="e">
        <f t="shared" si="34"/>
        <v>#VALUE!</v>
      </c>
      <c r="BN43" s="149" t="e">
        <f t="shared" si="34"/>
        <v>#VALUE!</v>
      </c>
      <c r="BO43" s="149" t="e">
        <f t="shared" si="34"/>
        <v>#VALUE!</v>
      </c>
      <c r="BP43" s="149" t="e">
        <f t="shared" si="34"/>
        <v>#VALUE!</v>
      </c>
      <c r="BQ43" s="149" t="e">
        <f t="shared" si="34"/>
        <v>#VALUE!</v>
      </c>
      <c r="BR43" s="149" t="e">
        <f t="shared" si="34"/>
        <v>#VALUE!</v>
      </c>
      <c r="BS43" s="149" t="e">
        <f t="shared" si="34"/>
        <v>#VALUE!</v>
      </c>
      <c r="BT43" s="149" t="e">
        <f t="shared" si="34"/>
        <v>#VALUE!</v>
      </c>
      <c r="BU43" s="106"/>
    </row>
    <row r="44" spans="1:73" ht="18" customHeight="1" x14ac:dyDescent="0.25">
      <c r="A44" s="104"/>
      <c r="B44" s="120" t="e">
        <f t="shared" si="21"/>
        <v>#VALUE!</v>
      </c>
      <c r="C44" s="105"/>
      <c r="D44" s="176" t="e">
        <f t="shared" si="9"/>
        <v>#VALUE!</v>
      </c>
      <c r="E44" s="176" t="e">
        <f t="shared" si="10"/>
        <v>#VALUE!</v>
      </c>
      <c r="F44" s="176" t="e">
        <f t="shared" si="11"/>
        <v>#VALUE!</v>
      </c>
      <c r="G44" s="105"/>
      <c r="H44" s="145" t="e">
        <f t="shared" si="22"/>
        <v>#VALUE!</v>
      </c>
      <c r="I44" s="117" t="e">
        <f t="shared" si="13"/>
        <v>#VALUE!</v>
      </c>
      <c r="J44" s="117" t="e">
        <f t="shared" si="14"/>
        <v>#VALUE!</v>
      </c>
      <c r="K44" s="105"/>
      <c r="L44" s="151" t="e">
        <f t="shared" si="28"/>
        <v>#VALUE!</v>
      </c>
      <c r="M44" s="149" t="e">
        <f t="shared" ref="M44:AB59" si="35">IF(AND($B44&gt;=M$4,$B44&lt;=M$5),M$6,0)</f>
        <v>#VALUE!</v>
      </c>
      <c r="N44" s="117" t="e">
        <f t="shared" si="35"/>
        <v>#VALUE!</v>
      </c>
      <c r="O44" s="117" t="e">
        <f t="shared" si="35"/>
        <v>#VALUE!</v>
      </c>
      <c r="P44" s="117" t="e">
        <f t="shared" si="35"/>
        <v>#VALUE!</v>
      </c>
      <c r="Q44" s="117" t="e">
        <f t="shared" si="35"/>
        <v>#VALUE!</v>
      </c>
      <c r="R44" s="117" t="e">
        <f t="shared" si="35"/>
        <v>#VALUE!</v>
      </c>
      <c r="S44" s="117" t="e">
        <f t="shared" si="35"/>
        <v>#VALUE!</v>
      </c>
      <c r="T44" s="117" t="e">
        <f t="shared" si="35"/>
        <v>#VALUE!</v>
      </c>
      <c r="U44" s="117" t="e">
        <f t="shared" si="35"/>
        <v>#VALUE!</v>
      </c>
      <c r="V44" s="117" t="e">
        <f t="shared" si="35"/>
        <v>#VALUE!</v>
      </c>
      <c r="W44" s="117" t="e">
        <f t="shared" si="35"/>
        <v>#VALUE!</v>
      </c>
      <c r="X44" s="117" t="e">
        <f t="shared" si="35"/>
        <v>#VALUE!</v>
      </c>
      <c r="Y44" s="117" t="e">
        <f t="shared" si="35"/>
        <v>#VALUE!</v>
      </c>
      <c r="Z44" s="117" t="e">
        <f t="shared" si="35"/>
        <v>#VALUE!</v>
      </c>
      <c r="AA44" s="117" t="e">
        <f t="shared" si="35"/>
        <v>#VALUE!</v>
      </c>
      <c r="AB44" s="117" t="e">
        <f t="shared" si="31"/>
        <v>#VALUE!</v>
      </c>
      <c r="AC44" s="117" t="e">
        <f t="shared" si="31"/>
        <v>#VALUE!</v>
      </c>
      <c r="AD44" s="117" t="e">
        <f t="shared" si="31"/>
        <v>#VALUE!</v>
      </c>
      <c r="AE44" s="117" t="e">
        <f t="shared" si="31"/>
        <v>#VALUE!</v>
      </c>
      <c r="AF44" s="117" t="e">
        <f t="shared" si="31"/>
        <v>#VALUE!</v>
      </c>
      <c r="AG44" s="117" t="e">
        <f t="shared" si="31"/>
        <v>#VALUE!</v>
      </c>
      <c r="AH44" s="117" t="e">
        <f t="shared" si="31"/>
        <v>#VALUE!</v>
      </c>
      <c r="AI44" s="117" t="e">
        <f t="shared" si="31"/>
        <v>#VALUE!</v>
      </c>
      <c r="AJ44" s="117" t="e">
        <f t="shared" si="31"/>
        <v>#VALUE!</v>
      </c>
      <c r="AK44" s="117" t="e">
        <f t="shared" si="31"/>
        <v>#VALUE!</v>
      </c>
      <c r="AL44" s="117" t="e">
        <f t="shared" si="31"/>
        <v>#VALUE!</v>
      </c>
      <c r="AM44" s="117" t="e">
        <f t="shared" si="31"/>
        <v>#VALUE!</v>
      </c>
      <c r="AN44" s="117" t="e">
        <f t="shared" si="31"/>
        <v>#VALUE!</v>
      </c>
      <c r="AO44" s="117" t="e">
        <f t="shared" si="31"/>
        <v>#VALUE!</v>
      </c>
      <c r="AP44" s="117" t="e">
        <f t="shared" si="31"/>
        <v>#VALUE!</v>
      </c>
      <c r="AQ44" s="118"/>
      <c r="AR44" s="145" t="e">
        <f t="shared" si="32"/>
        <v>#VALUE!</v>
      </c>
      <c r="AS44" s="117" t="e">
        <f t="shared" si="16"/>
        <v>#VALUE!</v>
      </c>
      <c r="AT44" s="117" t="e">
        <f t="shared" si="17"/>
        <v>#VALUE!</v>
      </c>
      <c r="AU44" s="105"/>
      <c r="AV44" s="151" t="e">
        <f t="shared" si="29"/>
        <v>#VALUE!</v>
      </c>
      <c r="AW44" s="149" t="e">
        <f t="shared" ref="AW44:BE59" si="36">IF(AND($B44&gt;=AW$4,$B44&lt;=AW$5),AW$6,0)</f>
        <v>#VALUE!</v>
      </c>
      <c r="AX44" s="149" t="e">
        <f t="shared" si="36"/>
        <v>#VALUE!</v>
      </c>
      <c r="AY44" s="149" t="e">
        <f t="shared" si="36"/>
        <v>#VALUE!</v>
      </c>
      <c r="AZ44" s="149" t="e">
        <f t="shared" si="36"/>
        <v>#VALUE!</v>
      </c>
      <c r="BA44" s="149" t="e">
        <f t="shared" si="36"/>
        <v>#VALUE!</v>
      </c>
      <c r="BB44" s="149" t="e">
        <f t="shared" si="36"/>
        <v>#VALUE!</v>
      </c>
      <c r="BC44" s="149" t="e">
        <f t="shared" si="36"/>
        <v>#VALUE!</v>
      </c>
      <c r="BD44" s="149" t="e">
        <f t="shared" si="36"/>
        <v>#VALUE!</v>
      </c>
      <c r="BE44" s="149" t="e">
        <f t="shared" si="36"/>
        <v>#VALUE!</v>
      </c>
      <c r="BF44" s="118"/>
      <c r="BG44" s="145" t="e">
        <f t="shared" si="33"/>
        <v>#VALUE!</v>
      </c>
      <c r="BH44" s="117" t="e">
        <f t="shared" si="19"/>
        <v>#VALUE!</v>
      </c>
      <c r="BI44" s="117" t="e">
        <f t="shared" si="20"/>
        <v>#VALUE!</v>
      </c>
      <c r="BJ44" s="105"/>
      <c r="BK44" s="151" t="e">
        <f t="shared" si="30"/>
        <v>#VALUE!</v>
      </c>
      <c r="BL44" s="149" t="e">
        <f t="shared" si="34"/>
        <v>#VALUE!</v>
      </c>
      <c r="BM44" s="149" t="e">
        <f t="shared" si="34"/>
        <v>#VALUE!</v>
      </c>
      <c r="BN44" s="149" t="e">
        <f t="shared" si="34"/>
        <v>#VALUE!</v>
      </c>
      <c r="BO44" s="149" t="e">
        <f t="shared" si="34"/>
        <v>#VALUE!</v>
      </c>
      <c r="BP44" s="149" t="e">
        <f t="shared" si="34"/>
        <v>#VALUE!</v>
      </c>
      <c r="BQ44" s="149" t="e">
        <f t="shared" si="34"/>
        <v>#VALUE!</v>
      </c>
      <c r="BR44" s="149" t="e">
        <f t="shared" si="34"/>
        <v>#VALUE!</v>
      </c>
      <c r="BS44" s="149" t="e">
        <f t="shared" si="34"/>
        <v>#VALUE!</v>
      </c>
      <c r="BT44" s="149" t="e">
        <f t="shared" si="34"/>
        <v>#VALUE!</v>
      </c>
      <c r="BU44" s="106"/>
    </row>
    <row r="45" spans="1:73" ht="18" customHeight="1" x14ac:dyDescent="0.25">
      <c r="A45" s="104"/>
      <c r="B45" s="120" t="e">
        <f t="shared" si="21"/>
        <v>#VALUE!</v>
      </c>
      <c r="C45" s="105"/>
      <c r="D45" s="176" t="e">
        <f t="shared" si="9"/>
        <v>#VALUE!</v>
      </c>
      <c r="E45" s="176" t="e">
        <f t="shared" si="10"/>
        <v>#VALUE!</v>
      </c>
      <c r="F45" s="176" t="e">
        <f t="shared" si="11"/>
        <v>#VALUE!</v>
      </c>
      <c r="G45" s="105"/>
      <c r="H45" s="145" t="e">
        <f t="shared" si="22"/>
        <v>#VALUE!</v>
      </c>
      <c r="I45" s="117" t="e">
        <f t="shared" si="13"/>
        <v>#VALUE!</v>
      </c>
      <c r="J45" s="117" t="e">
        <f t="shared" si="14"/>
        <v>#VALUE!</v>
      </c>
      <c r="K45" s="105"/>
      <c r="L45" s="151" t="e">
        <f t="shared" si="28"/>
        <v>#VALUE!</v>
      </c>
      <c r="M45" s="149" t="e">
        <f t="shared" si="35"/>
        <v>#VALUE!</v>
      </c>
      <c r="N45" s="117" t="e">
        <f t="shared" si="35"/>
        <v>#VALUE!</v>
      </c>
      <c r="O45" s="117" t="e">
        <f t="shared" si="35"/>
        <v>#VALUE!</v>
      </c>
      <c r="P45" s="117" t="e">
        <f t="shared" si="35"/>
        <v>#VALUE!</v>
      </c>
      <c r="Q45" s="117" t="e">
        <f t="shared" si="35"/>
        <v>#VALUE!</v>
      </c>
      <c r="R45" s="117" t="e">
        <f t="shared" si="35"/>
        <v>#VALUE!</v>
      </c>
      <c r="S45" s="117" t="e">
        <f t="shared" si="35"/>
        <v>#VALUE!</v>
      </c>
      <c r="T45" s="117" t="e">
        <f t="shared" si="35"/>
        <v>#VALUE!</v>
      </c>
      <c r="U45" s="117" t="e">
        <f t="shared" si="35"/>
        <v>#VALUE!</v>
      </c>
      <c r="V45" s="117" t="e">
        <f t="shared" si="35"/>
        <v>#VALUE!</v>
      </c>
      <c r="W45" s="117" t="e">
        <f t="shared" si="35"/>
        <v>#VALUE!</v>
      </c>
      <c r="X45" s="117" t="e">
        <f t="shared" si="35"/>
        <v>#VALUE!</v>
      </c>
      <c r="Y45" s="117" t="e">
        <f t="shared" si="35"/>
        <v>#VALUE!</v>
      </c>
      <c r="Z45" s="117" t="e">
        <f t="shared" si="35"/>
        <v>#VALUE!</v>
      </c>
      <c r="AA45" s="117" t="e">
        <f t="shared" si="35"/>
        <v>#VALUE!</v>
      </c>
      <c r="AB45" s="117" t="e">
        <f t="shared" si="31"/>
        <v>#VALUE!</v>
      </c>
      <c r="AC45" s="117" t="e">
        <f t="shared" si="31"/>
        <v>#VALUE!</v>
      </c>
      <c r="AD45" s="117" t="e">
        <f t="shared" si="31"/>
        <v>#VALUE!</v>
      </c>
      <c r="AE45" s="117" t="e">
        <f t="shared" si="31"/>
        <v>#VALUE!</v>
      </c>
      <c r="AF45" s="117" t="e">
        <f t="shared" si="31"/>
        <v>#VALUE!</v>
      </c>
      <c r="AG45" s="117" t="e">
        <f t="shared" si="31"/>
        <v>#VALUE!</v>
      </c>
      <c r="AH45" s="117" t="e">
        <f t="shared" si="31"/>
        <v>#VALUE!</v>
      </c>
      <c r="AI45" s="117" t="e">
        <f t="shared" si="31"/>
        <v>#VALUE!</v>
      </c>
      <c r="AJ45" s="117" t="e">
        <f t="shared" si="31"/>
        <v>#VALUE!</v>
      </c>
      <c r="AK45" s="117" t="e">
        <f t="shared" si="31"/>
        <v>#VALUE!</v>
      </c>
      <c r="AL45" s="117" t="e">
        <f t="shared" si="31"/>
        <v>#VALUE!</v>
      </c>
      <c r="AM45" s="117" t="e">
        <f t="shared" si="31"/>
        <v>#VALUE!</v>
      </c>
      <c r="AN45" s="117" t="e">
        <f t="shared" si="31"/>
        <v>#VALUE!</v>
      </c>
      <c r="AO45" s="117" t="e">
        <f t="shared" si="31"/>
        <v>#VALUE!</v>
      </c>
      <c r="AP45" s="117" t="e">
        <f t="shared" si="31"/>
        <v>#VALUE!</v>
      </c>
      <c r="AQ45" s="118"/>
      <c r="AR45" s="145" t="e">
        <f t="shared" si="32"/>
        <v>#VALUE!</v>
      </c>
      <c r="AS45" s="117" t="e">
        <f t="shared" si="16"/>
        <v>#VALUE!</v>
      </c>
      <c r="AT45" s="117" t="e">
        <f t="shared" si="17"/>
        <v>#VALUE!</v>
      </c>
      <c r="AU45" s="105"/>
      <c r="AV45" s="151" t="e">
        <f t="shared" si="29"/>
        <v>#VALUE!</v>
      </c>
      <c r="AW45" s="149" t="e">
        <f t="shared" si="36"/>
        <v>#VALUE!</v>
      </c>
      <c r="AX45" s="149" t="e">
        <f t="shared" si="36"/>
        <v>#VALUE!</v>
      </c>
      <c r="AY45" s="149" t="e">
        <f t="shared" si="36"/>
        <v>#VALUE!</v>
      </c>
      <c r="AZ45" s="149" t="e">
        <f t="shared" si="36"/>
        <v>#VALUE!</v>
      </c>
      <c r="BA45" s="149" t="e">
        <f t="shared" si="36"/>
        <v>#VALUE!</v>
      </c>
      <c r="BB45" s="149" t="e">
        <f t="shared" si="36"/>
        <v>#VALUE!</v>
      </c>
      <c r="BC45" s="149" t="e">
        <f t="shared" si="36"/>
        <v>#VALUE!</v>
      </c>
      <c r="BD45" s="149" t="e">
        <f t="shared" si="36"/>
        <v>#VALUE!</v>
      </c>
      <c r="BE45" s="149" t="e">
        <f t="shared" si="36"/>
        <v>#VALUE!</v>
      </c>
      <c r="BF45" s="118"/>
      <c r="BG45" s="145" t="e">
        <f t="shared" si="33"/>
        <v>#VALUE!</v>
      </c>
      <c r="BH45" s="117" t="e">
        <f t="shared" si="19"/>
        <v>#VALUE!</v>
      </c>
      <c r="BI45" s="117" t="e">
        <f t="shared" si="20"/>
        <v>#VALUE!</v>
      </c>
      <c r="BJ45" s="105"/>
      <c r="BK45" s="151" t="e">
        <f t="shared" si="30"/>
        <v>#VALUE!</v>
      </c>
      <c r="BL45" s="149" t="e">
        <f t="shared" si="34"/>
        <v>#VALUE!</v>
      </c>
      <c r="BM45" s="149" t="e">
        <f t="shared" si="34"/>
        <v>#VALUE!</v>
      </c>
      <c r="BN45" s="149" t="e">
        <f t="shared" si="34"/>
        <v>#VALUE!</v>
      </c>
      <c r="BO45" s="149" t="e">
        <f t="shared" si="34"/>
        <v>#VALUE!</v>
      </c>
      <c r="BP45" s="149" t="e">
        <f t="shared" si="34"/>
        <v>#VALUE!</v>
      </c>
      <c r="BQ45" s="149" t="e">
        <f t="shared" si="34"/>
        <v>#VALUE!</v>
      </c>
      <c r="BR45" s="149" t="e">
        <f t="shared" si="34"/>
        <v>#VALUE!</v>
      </c>
      <c r="BS45" s="149" t="e">
        <f t="shared" si="34"/>
        <v>#VALUE!</v>
      </c>
      <c r="BT45" s="149" t="e">
        <f t="shared" si="34"/>
        <v>#VALUE!</v>
      </c>
      <c r="BU45" s="106"/>
    </row>
    <row r="46" spans="1:73" ht="18" customHeight="1" x14ac:dyDescent="0.25">
      <c r="A46" s="104"/>
      <c r="B46" s="120" t="e">
        <f>DATE(YEAR(B45),MONTH(B45)+1,DAY(B45))</f>
        <v>#VALUE!</v>
      </c>
      <c r="C46" s="105"/>
      <c r="D46" s="176" t="e">
        <f t="shared" si="9"/>
        <v>#VALUE!</v>
      </c>
      <c r="E46" s="176" t="e">
        <f t="shared" si="10"/>
        <v>#VALUE!</v>
      </c>
      <c r="F46" s="176" t="e">
        <f t="shared" si="11"/>
        <v>#VALUE!</v>
      </c>
      <c r="G46" s="105"/>
      <c r="H46" s="145" t="e">
        <f t="shared" si="22"/>
        <v>#VALUE!</v>
      </c>
      <c r="I46" s="117" t="e">
        <f t="shared" si="13"/>
        <v>#VALUE!</v>
      </c>
      <c r="J46" s="117" t="e">
        <f t="shared" si="14"/>
        <v>#VALUE!</v>
      </c>
      <c r="K46" s="105"/>
      <c r="L46" s="151" t="e">
        <f t="shared" si="28"/>
        <v>#VALUE!</v>
      </c>
      <c r="M46" s="149" t="e">
        <f t="shared" si="35"/>
        <v>#VALUE!</v>
      </c>
      <c r="N46" s="117" t="e">
        <f t="shared" si="35"/>
        <v>#VALUE!</v>
      </c>
      <c r="O46" s="117" t="e">
        <f t="shared" si="35"/>
        <v>#VALUE!</v>
      </c>
      <c r="P46" s="117" t="e">
        <f t="shared" si="35"/>
        <v>#VALUE!</v>
      </c>
      <c r="Q46" s="117" t="e">
        <f t="shared" si="35"/>
        <v>#VALUE!</v>
      </c>
      <c r="R46" s="117" t="e">
        <f t="shared" si="35"/>
        <v>#VALUE!</v>
      </c>
      <c r="S46" s="117" t="e">
        <f t="shared" si="35"/>
        <v>#VALUE!</v>
      </c>
      <c r="T46" s="117" t="e">
        <f t="shared" si="35"/>
        <v>#VALUE!</v>
      </c>
      <c r="U46" s="117" t="e">
        <f t="shared" si="35"/>
        <v>#VALUE!</v>
      </c>
      <c r="V46" s="117" t="e">
        <f t="shared" si="35"/>
        <v>#VALUE!</v>
      </c>
      <c r="W46" s="117" t="e">
        <f t="shared" si="35"/>
        <v>#VALUE!</v>
      </c>
      <c r="X46" s="117" t="e">
        <f t="shared" si="35"/>
        <v>#VALUE!</v>
      </c>
      <c r="Y46" s="117" t="e">
        <f t="shared" si="35"/>
        <v>#VALUE!</v>
      </c>
      <c r="Z46" s="117" t="e">
        <f t="shared" si="35"/>
        <v>#VALUE!</v>
      </c>
      <c r="AA46" s="117" t="e">
        <f t="shared" si="35"/>
        <v>#VALUE!</v>
      </c>
      <c r="AB46" s="117" t="e">
        <f t="shared" si="31"/>
        <v>#VALUE!</v>
      </c>
      <c r="AC46" s="117" t="e">
        <f t="shared" si="31"/>
        <v>#VALUE!</v>
      </c>
      <c r="AD46" s="117" t="e">
        <f t="shared" si="31"/>
        <v>#VALUE!</v>
      </c>
      <c r="AE46" s="117" t="e">
        <f t="shared" si="31"/>
        <v>#VALUE!</v>
      </c>
      <c r="AF46" s="117" t="e">
        <f t="shared" si="31"/>
        <v>#VALUE!</v>
      </c>
      <c r="AG46" s="117" t="e">
        <f t="shared" si="31"/>
        <v>#VALUE!</v>
      </c>
      <c r="AH46" s="117" t="e">
        <f t="shared" si="31"/>
        <v>#VALUE!</v>
      </c>
      <c r="AI46" s="117" t="e">
        <f t="shared" si="31"/>
        <v>#VALUE!</v>
      </c>
      <c r="AJ46" s="117" t="e">
        <f t="shared" si="31"/>
        <v>#VALUE!</v>
      </c>
      <c r="AK46" s="117" t="e">
        <f t="shared" si="31"/>
        <v>#VALUE!</v>
      </c>
      <c r="AL46" s="117" t="e">
        <f t="shared" si="31"/>
        <v>#VALUE!</v>
      </c>
      <c r="AM46" s="117" t="e">
        <f t="shared" si="31"/>
        <v>#VALUE!</v>
      </c>
      <c r="AN46" s="117" t="e">
        <f t="shared" si="31"/>
        <v>#VALUE!</v>
      </c>
      <c r="AO46" s="117" t="e">
        <f t="shared" si="31"/>
        <v>#VALUE!</v>
      </c>
      <c r="AP46" s="117" t="e">
        <f t="shared" si="31"/>
        <v>#VALUE!</v>
      </c>
      <c r="AQ46" s="118"/>
      <c r="AR46" s="145" t="e">
        <f t="shared" si="32"/>
        <v>#VALUE!</v>
      </c>
      <c r="AS46" s="117" t="e">
        <f t="shared" si="16"/>
        <v>#VALUE!</v>
      </c>
      <c r="AT46" s="117" t="e">
        <f t="shared" si="17"/>
        <v>#VALUE!</v>
      </c>
      <c r="AU46" s="105"/>
      <c r="AV46" s="151" t="e">
        <f t="shared" si="29"/>
        <v>#VALUE!</v>
      </c>
      <c r="AW46" s="149" t="e">
        <f t="shared" si="36"/>
        <v>#VALUE!</v>
      </c>
      <c r="AX46" s="149" t="e">
        <f t="shared" si="36"/>
        <v>#VALUE!</v>
      </c>
      <c r="AY46" s="149" t="e">
        <f t="shared" si="36"/>
        <v>#VALUE!</v>
      </c>
      <c r="AZ46" s="149" t="e">
        <f t="shared" si="36"/>
        <v>#VALUE!</v>
      </c>
      <c r="BA46" s="149" t="e">
        <f t="shared" si="36"/>
        <v>#VALUE!</v>
      </c>
      <c r="BB46" s="149" t="e">
        <f t="shared" si="36"/>
        <v>#VALUE!</v>
      </c>
      <c r="BC46" s="149" t="e">
        <f t="shared" si="36"/>
        <v>#VALUE!</v>
      </c>
      <c r="BD46" s="149" t="e">
        <f t="shared" si="36"/>
        <v>#VALUE!</v>
      </c>
      <c r="BE46" s="149" t="e">
        <f t="shared" si="36"/>
        <v>#VALUE!</v>
      </c>
      <c r="BF46" s="118"/>
      <c r="BG46" s="145" t="e">
        <f t="shared" si="33"/>
        <v>#VALUE!</v>
      </c>
      <c r="BH46" s="117" t="e">
        <f t="shared" si="19"/>
        <v>#VALUE!</v>
      </c>
      <c r="BI46" s="117" t="e">
        <f t="shared" si="20"/>
        <v>#VALUE!</v>
      </c>
      <c r="BJ46" s="105"/>
      <c r="BK46" s="151" t="e">
        <f t="shared" si="30"/>
        <v>#VALUE!</v>
      </c>
      <c r="BL46" s="149" t="e">
        <f t="shared" si="34"/>
        <v>#VALUE!</v>
      </c>
      <c r="BM46" s="149" t="e">
        <f t="shared" si="34"/>
        <v>#VALUE!</v>
      </c>
      <c r="BN46" s="149" t="e">
        <f t="shared" si="34"/>
        <v>#VALUE!</v>
      </c>
      <c r="BO46" s="149" t="e">
        <f t="shared" si="34"/>
        <v>#VALUE!</v>
      </c>
      <c r="BP46" s="149" t="e">
        <f t="shared" si="34"/>
        <v>#VALUE!</v>
      </c>
      <c r="BQ46" s="149" t="e">
        <f t="shared" si="34"/>
        <v>#VALUE!</v>
      </c>
      <c r="BR46" s="149" t="e">
        <f t="shared" si="34"/>
        <v>#VALUE!</v>
      </c>
      <c r="BS46" s="149" t="e">
        <f t="shared" si="34"/>
        <v>#VALUE!</v>
      </c>
      <c r="BT46" s="149" t="e">
        <f t="shared" si="34"/>
        <v>#VALUE!</v>
      </c>
      <c r="BU46" s="106"/>
    </row>
    <row r="47" spans="1:73" ht="18" customHeight="1" x14ac:dyDescent="0.25">
      <c r="A47" s="104"/>
      <c r="B47" s="120" t="e">
        <f>DATE(YEAR(B46),MONTH(B46)+1,DAY(B46))</f>
        <v>#VALUE!</v>
      </c>
      <c r="C47" s="105"/>
      <c r="D47" s="176" t="e">
        <f t="shared" si="9"/>
        <v>#VALUE!</v>
      </c>
      <c r="E47" s="176" t="e">
        <f t="shared" si="10"/>
        <v>#VALUE!</v>
      </c>
      <c r="F47" s="176" t="e">
        <f t="shared" si="11"/>
        <v>#VALUE!</v>
      </c>
      <c r="G47" s="105"/>
      <c r="H47" s="145" t="e">
        <f t="shared" si="22"/>
        <v>#VALUE!</v>
      </c>
      <c r="I47" s="117" t="e">
        <f t="shared" si="13"/>
        <v>#VALUE!</v>
      </c>
      <c r="J47" s="117" t="e">
        <f t="shared" si="14"/>
        <v>#VALUE!</v>
      </c>
      <c r="K47" s="105"/>
      <c r="L47" s="151" t="e">
        <f t="shared" si="28"/>
        <v>#VALUE!</v>
      </c>
      <c r="M47" s="149" t="e">
        <f t="shared" si="35"/>
        <v>#VALUE!</v>
      </c>
      <c r="N47" s="117" t="e">
        <f t="shared" si="35"/>
        <v>#VALUE!</v>
      </c>
      <c r="O47" s="117" t="e">
        <f t="shared" si="35"/>
        <v>#VALUE!</v>
      </c>
      <c r="P47" s="117" t="e">
        <f t="shared" si="35"/>
        <v>#VALUE!</v>
      </c>
      <c r="Q47" s="117" t="e">
        <f t="shared" si="35"/>
        <v>#VALUE!</v>
      </c>
      <c r="R47" s="117" t="e">
        <f t="shared" si="35"/>
        <v>#VALUE!</v>
      </c>
      <c r="S47" s="117" t="e">
        <f t="shared" si="35"/>
        <v>#VALUE!</v>
      </c>
      <c r="T47" s="117" t="e">
        <f t="shared" si="35"/>
        <v>#VALUE!</v>
      </c>
      <c r="U47" s="117" t="e">
        <f t="shared" si="35"/>
        <v>#VALUE!</v>
      </c>
      <c r="V47" s="117" t="e">
        <f t="shared" si="35"/>
        <v>#VALUE!</v>
      </c>
      <c r="W47" s="117" t="e">
        <f t="shared" si="35"/>
        <v>#VALUE!</v>
      </c>
      <c r="X47" s="117" t="e">
        <f t="shared" si="35"/>
        <v>#VALUE!</v>
      </c>
      <c r="Y47" s="117" t="e">
        <f t="shared" si="35"/>
        <v>#VALUE!</v>
      </c>
      <c r="Z47" s="117" t="e">
        <f t="shared" si="35"/>
        <v>#VALUE!</v>
      </c>
      <c r="AA47" s="117" t="e">
        <f t="shared" si="35"/>
        <v>#VALUE!</v>
      </c>
      <c r="AB47" s="117" t="e">
        <f t="shared" si="31"/>
        <v>#VALUE!</v>
      </c>
      <c r="AC47" s="117" t="e">
        <f t="shared" si="31"/>
        <v>#VALUE!</v>
      </c>
      <c r="AD47" s="117" t="e">
        <f t="shared" si="31"/>
        <v>#VALUE!</v>
      </c>
      <c r="AE47" s="117" t="e">
        <f t="shared" si="31"/>
        <v>#VALUE!</v>
      </c>
      <c r="AF47" s="117" t="e">
        <f t="shared" si="31"/>
        <v>#VALUE!</v>
      </c>
      <c r="AG47" s="117" t="e">
        <f t="shared" si="31"/>
        <v>#VALUE!</v>
      </c>
      <c r="AH47" s="117" t="e">
        <f t="shared" si="31"/>
        <v>#VALUE!</v>
      </c>
      <c r="AI47" s="117" t="e">
        <f t="shared" si="31"/>
        <v>#VALUE!</v>
      </c>
      <c r="AJ47" s="117" t="e">
        <f t="shared" si="31"/>
        <v>#VALUE!</v>
      </c>
      <c r="AK47" s="117" t="e">
        <f t="shared" si="31"/>
        <v>#VALUE!</v>
      </c>
      <c r="AL47" s="117" t="e">
        <f t="shared" si="31"/>
        <v>#VALUE!</v>
      </c>
      <c r="AM47" s="117" t="e">
        <f t="shared" si="31"/>
        <v>#VALUE!</v>
      </c>
      <c r="AN47" s="117" t="e">
        <f t="shared" si="31"/>
        <v>#VALUE!</v>
      </c>
      <c r="AO47" s="117" t="e">
        <f t="shared" si="31"/>
        <v>#VALUE!</v>
      </c>
      <c r="AP47" s="117" t="e">
        <f t="shared" si="31"/>
        <v>#VALUE!</v>
      </c>
      <c r="AQ47" s="118"/>
      <c r="AR47" s="145" t="e">
        <f t="shared" si="32"/>
        <v>#VALUE!</v>
      </c>
      <c r="AS47" s="117" t="e">
        <f t="shared" si="16"/>
        <v>#VALUE!</v>
      </c>
      <c r="AT47" s="117" t="e">
        <f t="shared" si="17"/>
        <v>#VALUE!</v>
      </c>
      <c r="AU47" s="105"/>
      <c r="AV47" s="151" t="e">
        <f t="shared" si="29"/>
        <v>#VALUE!</v>
      </c>
      <c r="AW47" s="149" t="e">
        <f t="shared" si="36"/>
        <v>#VALUE!</v>
      </c>
      <c r="AX47" s="149" t="e">
        <f t="shared" si="36"/>
        <v>#VALUE!</v>
      </c>
      <c r="AY47" s="149" t="e">
        <f t="shared" si="36"/>
        <v>#VALUE!</v>
      </c>
      <c r="AZ47" s="149" t="e">
        <f t="shared" si="36"/>
        <v>#VALUE!</v>
      </c>
      <c r="BA47" s="149" t="e">
        <f t="shared" si="36"/>
        <v>#VALUE!</v>
      </c>
      <c r="BB47" s="149" t="e">
        <f t="shared" si="36"/>
        <v>#VALUE!</v>
      </c>
      <c r="BC47" s="149" t="e">
        <f t="shared" si="36"/>
        <v>#VALUE!</v>
      </c>
      <c r="BD47" s="149" t="e">
        <f t="shared" si="36"/>
        <v>#VALUE!</v>
      </c>
      <c r="BE47" s="149" t="e">
        <f t="shared" si="36"/>
        <v>#VALUE!</v>
      </c>
      <c r="BF47" s="118"/>
      <c r="BG47" s="145" t="e">
        <f t="shared" si="33"/>
        <v>#VALUE!</v>
      </c>
      <c r="BH47" s="117" t="e">
        <f t="shared" si="19"/>
        <v>#VALUE!</v>
      </c>
      <c r="BI47" s="117" t="e">
        <f t="shared" si="20"/>
        <v>#VALUE!</v>
      </c>
      <c r="BJ47" s="105"/>
      <c r="BK47" s="151" t="e">
        <f t="shared" si="30"/>
        <v>#VALUE!</v>
      </c>
      <c r="BL47" s="149" t="e">
        <f t="shared" si="34"/>
        <v>#VALUE!</v>
      </c>
      <c r="BM47" s="149" t="e">
        <f t="shared" si="34"/>
        <v>#VALUE!</v>
      </c>
      <c r="BN47" s="149" t="e">
        <f t="shared" si="34"/>
        <v>#VALUE!</v>
      </c>
      <c r="BO47" s="149" t="e">
        <f t="shared" si="34"/>
        <v>#VALUE!</v>
      </c>
      <c r="BP47" s="149" t="e">
        <f t="shared" si="34"/>
        <v>#VALUE!</v>
      </c>
      <c r="BQ47" s="149" t="e">
        <f t="shared" si="34"/>
        <v>#VALUE!</v>
      </c>
      <c r="BR47" s="149" t="e">
        <f t="shared" si="34"/>
        <v>#VALUE!</v>
      </c>
      <c r="BS47" s="149" t="e">
        <f t="shared" si="34"/>
        <v>#VALUE!</v>
      </c>
      <c r="BT47" s="149" t="e">
        <f t="shared" si="34"/>
        <v>#VALUE!</v>
      </c>
      <c r="BU47" s="106"/>
    </row>
    <row r="48" spans="1:73" ht="18" customHeight="1" x14ac:dyDescent="0.25">
      <c r="A48" s="104"/>
      <c r="B48" s="120" t="e">
        <f t="shared" ref="B48:B65" si="37">DATE(YEAR(B47),MONTH(B47)+1,DAY(B47))</f>
        <v>#VALUE!</v>
      </c>
      <c r="C48" s="105"/>
      <c r="D48" s="176" t="e">
        <f t="shared" si="9"/>
        <v>#VALUE!</v>
      </c>
      <c r="E48" s="176" t="e">
        <f t="shared" si="10"/>
        <v>#VALUE!</v>
      </c>
      <c r="F48" s="176" t="e">
        <f t="shared" si="11"/>
        <v>#VALUE!</v>
      </c>
      <c r="G48" s="105"/>
      <c r="H48" s="145" t="e">
        <f t="shared" si="22"/>
        <v>#VALUE!</v>
      </c>
      <c r="I48" s="117" t="e">
        <f t="shared" si="13"/>
        <v>#VALUE!</v>
      </c>
      <c r="J48" s="117" t="e">
        <f t="shared" si="14"/>
        <v>#VALUE!</v>
      </c>
      <c r="K48" s="105"/>
      <c r="L48" s="151" t="e">
        <f t="shared" si="28"/>
        <v>#VALUE!</v>
      </c>
      <c r="M48" s="149" t="e">
        <f t="shared" si="35"/>
        <v>#VALUE!</v>
      </c>
      <c r="N48" s="117" t="e">
        <f t="shared" si="35"/>
        <v>#VALUE!</v>
      </c>
      <c r="O48" s="117" t="e">
        <f t="shared" si="35"/>
        <v>#VALUE!</v>
      </c>
      <c r="P48" s="117" t="e">
        <f t="shared" si="35"/>
        <v>#VALUE!</v>
      </c>
      <c r="Q48" s="117" t="e">
        <f t="shared" si="35"/>
        <v>#VALUE!</v>
      </c>
      <c r="R48" s="117" t="e">
        <f t="shared" si="35"/>
        <v>#VALUE!</v>
      </c>
      <c r="S48" s="117" t="e">
        <f t="shared" si="35"/>
        <v>#VALUE!</v>
      </c>
      <c r="T48" s="117" t="e">
        <f t="shared" si="35"/>
        <v>#VALUE!</v>
      </c>
      <c r="U48" s="117" t="e">
        <f t="shared" si="35"/>
        <v>#VALUE!</v>
      </c>
      <c r="V48" s="117" t="e">
        <f t="shared" si="35"/>
        <v>#VALUE!</v>
      </c>
      <c r="W48" s="117" t="e">
        <f t="shared" si="35"/>
        <v>#VALUE!</v>
      </c>
      <c r="X48" s="117" t="e">
        <f t="shared" si="35"/>
        <v>#VALUE!</v>
      </c>
      <c r="Y48" s="117" t="e">
        <f t="shared" si="35"/>
        <v>#VALUE!</v>
      </c>
      <c r="Z48" s="117" t="e">
        <f t="shared" si="35"/>
        <v>#VALUE!</v>
      </c>
      <c r="AA48" s="117" t="e">
        <f t="shared" si="35"/>
        <v>#VALUE!</v>
      </c>
      <c r="AB48" s="117" t="e">
        <f t="shared" si="31"/>
        <v>#VALUE!</v>
      </c>
      <c r="AC48" s="117" t="e">
        <f t="shared" si="31"/>
        <v>#VALUE!</v>
      </c>
      <c r="AD48" s="117" t="e">
        <f t="shared" si="31"/>
        <v>#VALUE!</v>
      </c>
      <c r="AE48" s="117" t="e">
        <f t="shared" si="31"/>
        <v>#VALUE!</v>
      </c>
      <c r="AF48" s="117" t="e">
        <f t="shared" si="31"/>
        <v>#VALUE!</v>
      </c>
      <c r="AG48" s="117" t="e">
        <f t="shared" si="31"/>
        <v>#VALUE!</v>
      </c>
      <c r="AH48" s="117" t="e">
        <f t="shared" si="31"/>
        <v>#VALUE!</v>
      </c>
      <c r="AI48" s="117" t="e">
        <f t="shared" si="31"/>
        <v>#VALUE!</v>
      </c>
      <c r="AJ48" s="117" t="e">
        <f t="shared" si="31"/>
        <v>#VALUE!</v>
      </c>
      <c r="AK48" s="117" t="e">
        <f t="shared" si="31"/>
        <v>#VALUE!</v>
      </c>
      <c r="AL48" s="117" t="e">
        <f t="shared" si="31"/>
        <v>#VALUE!</v>
      </c>
      <c r="AM48" s="117" t="e">
        <f t="shared" si="31"/>
        <v>#VALUE!</v>
      </c>
      <c r="AN48" s="117" t="e">
        <f t="shared" si="31"/>
        <v>#VALUE!</v>
      </c>
      <c r="AO48" s="117" t="e">
        <f t="shared" si="31"/>
        <v>#VALUE!</v>
      </c>
      <c r="AP48" s="117" t="e">
        <f t="shared" si="31"/>
        <v>#VALUE!</v>
      </c>
      <c r="AQ48" s="118"/>
      <c r="AR48" s="145" t="e">
        <f t="shared" si="32"/>
        <v>#VALUE!</v>
      </c>
      <c r="AS48" s="117" t="e">
        <f t="shared" si="16"/>
        <v>#VALUE!</v>
      </c>
      <c r="AT48" s="117" t="e">
        <f t="shared" si="17"/>
        <v>#VALUE!</v>
      </c>
      <c r="AU48" s="105"/>
      <c r="AV48" s="151" t="e">
        <f t="shared" si="29"/>
        <v>#VALUE!</v>
      </c>
      <c r="AW48" s="149" t="e">
        <f t="shared" si="36"/>
        <v>#VALUE!</v>
      </c>
      <c r="AX48" s="149" t="e">
        <f t="shared" si="36"/>
        <v>#VALUE!</v>
      </c>
      <c r="AY48" s="149" t="e">
        <f t="shared" si="36"/>
        <v>#VALUE!</v>
      </c>
      <c r="AZ48" s="149" t="e">
        <f t="shared" si="36"/>
        <v>#VALUE!</v>
      </c>
      <c r="BA48" s="149" t="e">
        <f t="shared" si="36"/>
        <v>#VALUE!</v>
      </c>
      <c r="BB48" s="149" t="e">
        <f t="shared" si="36"/>
        <v>#VALUE!</v>
      </c>
      <c r="BC48" s="149" t="e">
        <f t="shared" si="36"/>
        <v>#VALUE!</v>
      </c>
      <c r="BD48" s="149" t="e">
        <f t="shared" si="36"/>
        <v>#VALUE!</v>
      </c>
      <c r="BE48" s="149" t="e">
        <f t="shared" si="36"/>
        <v>#VALUE!</v>
      </c>
      <c r="BF48" s="118"/>
      <c r="BG48" s="145" t="e">
        <f t="shared" si="33"/>
        <v>#VALUE!</v>
      </c>
      <c r="BH48" s="117" t="e">
        <f t="shared" si="19"/>
        <v>#VALUE!</v>
      </c>
      <c r="BI48" s="117" t="e">
        <f t="shared" si="20"/>
        <v>#VALUE!</v>
      </c>
      <c r="BJ48" s="105"/>
      <c r="BK48" s="151" t="e">
        <f t="shared" si="30"/>
        <v>#VALUE!</v>
      </c>
      <c r="BL48" s="149" t="e">
        <f t="shared" si="34"/>
        <v>#VALUE!</v>
      </c>
      <c r="BM48" s="149" t="e">
        <f t="shared" si="34"/>
        <v>#VALUE!</v>
      </c>
      <c r="BN48" s="149" t="e">
        <f t="shared" si="34"/>
        <v>#VALUE!</v>
      </c>
      <c r="BO48" s="149" t="e">
        <f t="shared" si="34"/>
        <v>#VALUE!</v>
      </c>
      <c r="BP48" s="149" t="e">
        <f t="shared" si="34"/>
        <v>#VALUE!</v>
      </c>
      <c r="BQ48" s="149" t="e">
        <f t="shared" si="34"/>
        <v>#VALUE!</v>
      </c>
      <c r="BR48" s="149" t="e">
        <f t="shared" si="34"/>
        <v>#VALUE!</v>
      </c>
      <c r="BS48" s="149" t="e">
        <f t="shared" si="34"/>
        <v>#VALUE!</v>
      </c>
      <c r="BT48" s="149" t="e">
        <f t="shared" si="34"/>
        <v>#VALUE!</v>
      </c>
      <c r="BU48" s="106"/>
    </row>
    <row r="49" spans="1:73" ht="18" customHeight="1" x14ac:dyDescent="0.25">
      <c r="A49" s="104"/>
      <c r="B49" s="120" t="e">
        <f t="shared" si="37"/>
        <v>#VALUE!</v>
      </c>
      <c r="C49" s="105"/>
      <c r="D49" s="176" t="e">
        <f t="shared" si="9"/>
        <v>#VALUE!</v>
      </c>
      <c r="E49" s="176" t="e">
        <f t="shared" si="10"/>
        <v>#VALUE!</v>
      </c>
      <c r="F49" s="176" t="e">
        <f t="shared" si="11"/>
        <v>#VALUE!</v>
      </c>
      <c r="G49" s="105"/>
      <c r="H49" s="145" t="e">
        <f t="shared" si="22"/>
        <v>#VALUE!</v>
      </c>
      <c r="I49" s="117" t="e">
        <f t="shared" si="13"/>
        <v>#VALUE!</v>
      </c>
      <c r="J49" s="117" t="e">
        <f t="shared" si="14"/>
        <v>#VALUE!</v>
      </c>
      <c r="K49" s="105"/>
      <c r="L49" s="151" t="e">
        <f t="shared" si="28"/>
        <v>#VALUE!</v>
      </c>
      <c r="M49" s="149" t="e">
        <f t="shared" si="35"/>
        <v>#VALUE!</v>
      </c>
      <c r="N49" s="117" t="e">
        <f t="shared" si="35"/>
        <v>#VALUE!</v>
      </c>
      <c r="O49" s="117" t="e">
        <f t="shared" si="35"/>
        <v>#VALUE!</v>
      </c>
      <c r="P49" s="117" t="e">
        <f t="shared" si="35"/>
        <v>#VALUE!</v>
      </c>
      <c r="Q49" s="117" t="e">
        <f t="shared" si="35"/>
        <v>#VALUE!</v>
      </c>
      <c r="R49" s="117" t="e">
        <f t="shared" si="35"/>
        <v>#VALUE!</v>
      </c>
      <c r="S49" s="117" t="e">
        <f t="shared" si="35"/>
        <v>#VALUE!</v>
      </c>
      <c r="T49" s="117" t="e">
        <f t="shared" si="35"/>
        <v>#VALUE!</v>
      </c>
      <c r="U49" s="117" t="e">
        <f t="shared" si="35"/>
        <v>#VALUE!</v>
      </c>
      <c r="V49" s="117" t="e">
        <f t="shared" si="35"/>
        <v>#VALUE!</v>
      </c>
      <c r="W49" s="117" t="e">
        <f t="shared" si="35"/>
        <v>#VALUE!</v>
      </c>
      <c r="X49" s="117" t="e">
        <f t="shared" si="35"/>
        <v>#VALUE!</v>
      </c>
      <c r="Y49" s="117" t="e">
        <f t="shared" si="35"/>
        <v>#VALUE!</v>
      </c>
      <c r="Z49" s="117" t="e">
        <f t="shared" si="35"/>
        <v>#VALUE!</v>
      </c>
      <c r="AA49" s="117" t="e">
        <f t="shared" si="35"/>
        <v>#VALUE!</v>
      </c>
      <c r="AB49" s="117" t="e">
        <f t="shared" si="31"/>
        <v>#VALUE!</v>
      </c>
      <c r="AC49" s="117" t="e">
        <f t="shared" si="31"/>
        <v>#VALUE!</v>
      </c>
      <c r="AD49" s="117" t="e">
        <f t="shared" si="31"/>
        <v>#VALUE!</v>
      </c>
      <c r="AE49" s="117" t="e">
        <f t="shared" si="31"/>
        <v>#VALUE!</v>
      </c>
      <c r="AF49" s="117" t="e">
        <f t="shared" si="31"/>
        <v>#VALUE!</v>
      </c>
      <c r="AG49" s="117" t="e">
        <f t="shared" si="31"/>
        <v>#VALUE!</v>
      </c>
      <c r="AH49" s="117" t="e">
        <f t="shared" si="31"/>
        <v>#VALUE!</v>
      </c>
      <c r="AI49" s="117" t="e">
        <f t="shared" si="31"/>
        <v>#VALUE!</v>
      </c>
      <c r="AJ49" s="117" t="e">
        <f t="shared" si="31"/>
        <v>#VALUE!</v>
      </c>
      <c r="AK49" s="117" t="e">
        <f t="shared" si="31"/>
        <v>#VALUE!</v>
      </c>
      <c r="AL49" s="117" t="e">
        <f t="shared" si="31"/>
        <v>#VALUE!</v>
      </c>
      <c r="AM49" s="117" t="e">
        <f t="shared" si="31"/>
        <v>#VALUE!</v>
      </c>
      <c r="AN49" s="117" t="e">
        <f t="shared" si="31"/>
        <v>#VALUE!</v>
      </c>
      <c r="AO49" s="117" t="e">
        <f t="shared" si="31"/>
        <v>#VALUE!</v>
      </c>
      <c r="AP49" s="117" t="e">
        <f t="shared" si="31"/>
        <v>#VALUE!</v>
      </c>
      <c r="AQ49" s="118"/>
      <c r="AR49" s="145" t="e">
        <f t="shared" si="32"/>
        <v>#VALUE!</v>
      </c>
      <c r="AS49" s="117" t="e">
        <f t="shared" si="16"/>
        <v>#VALUE!</v>
      </c>
      <c r="AT49" s="117" t="e">
        <f t="shared" si="17"/>
        <v>#VALUE!</v>
      </c>
      <c r="AU49" s="105"/>
      <c r="AV49" s="151" t="e">
        <f t="shared" si="29"/>
        <v>#VALUE!</v>
      </c>
      <c r="AW49" s="149" t="e">
        <f t="shared" si="36"/>
        <v>#VALUE!</v>
      </c>
      <c r="AX49" s="149" t="e">
        <f t="shared" si="36"/>
        <v>#VALUE!</v>
      </c>
      <c r="AY49" s="149" t="e">
        <f t="shared" si="36"/>
        <v>#VALUE!</v>
      </c>
      <c r="AZ49" s="149" t="e">
        <f t="shared" si="36"/>
        <v>#VALUE!</v>
      </c>
      <c r="BA49" s="149" t="e">
        <f t="shared" si="36"/>
        <v>#VALUE!</v>
      </c>
      <c r="BB49" s="149" t="e">
        <f t="shared" si="36"/>
        <v>#VALUE!</v>
      </c>
      <c r="BC49" s="149" t="e">
        <f t="shared" si="36"/>
        <v>#VALUE!</v>
      </c>
      <c r="BD49" s="149" t="e">
        <f t="shared" si="36"/>
        <v>#VALUE!</v>
      </c>
      <c r="BE49" s="149" t="e">
        <f t="shared" si="36"/>
        <v>#VALUE!</v>
      </c>
      <c r="BF49" s="118"/>
      <c r="BG49" s="145" t="e">
        <f t="shared" si="33"/>
        <v>#VALUE!</v>
      </c>
      <c r="BH49" s="117" t="e">
        <f t="shared" si="19"/>
        <v>#VALUE!</v>
      </c>
      <c r="BI49" s="117" t="e">
        <f t="shared" si="20"/>
        <v>#VALUE!</v>
      </c>
      <c r="BJ49" s="105"/>
      <c r="BK49" s="151" t="e">
        <f t="shared" si="30"/>
        <v>#VALUE!</v>
      </c>
      <c r="BL49" s="149" t="e">
        <f t="shared" si="34"/>
        <v>#VALUE!</v>
      </c>
      <c r="BM49" s="149" t="e">
        <f t="shared" si="34"/>
        <v>#VALUE!</v>
      </c>
      <c r="BN49" s="149" t="e">
        <f t="shared" si="34"/>
        <v>#VALUE!</v>
      </c>
      <c r="BO49" s="149" t="e">
        <f t="shared" si="34"/>
        <v>#VALUE!</v>
      </c>
      <c r="BP49" s="149" t="e">
        <f t="shared" si="34"/>
        <v>#VALUE!</v>
      </c>
      <c r="BQ49" s="149" t="e">
        <f t="shared" si="34"/>
        <v>#VALUE!</v>
      </c>
      <c r="BR49" s="149" t="e">
        <f t="shared" si="34"/>
        <v>#VALUE!</v>
      </c>
      <c r="BS49" s="149" t="e">
        <f t="shared" si="34"/>
        <v>#VALUE!</v>
      </c>
      <c r="BT49" s="149" t="e">
        <f t="shared" si="34"/>
        <v>#VALUE!</v>
      </c>
      <c r="BU49" s="106"/>
    </row>
    <row r="50" spans="1:73" ht="18" customHeight="1" x14ac:dyDescent="0.25">
      <c r="A50" s="104"/>
      <c r="B50" s="120" t="e">
        <f t="shared" si="37"/>
        <v>#VALUE!</v>
      </c>
      <c r="C50" s="105"/>
      <c r="D50" s="176" t="e">
        <f t="shared" si="9"/>
        <v>#VALUE!</v>
      </c>
      <c r="E50" s="176" t="e">
        <f t="shared" si="10"/>
        <v>#VALUE!</v>
      </c>
      <c r="F50" s="176" t="e">
        <f t="shared" si="11"/>
        <v>#VALUE!</v>
      </c>
      <c r="G50" s="105"/>
      <c r="H50" s="145" t="e">
        <f t="shared" si="22"/>
        <v>#VALUE!</v>
      </c>
      <c r="I50" s="117" t="e">
        <f t="shared" si="13"/>
        <v>#VALUE!</v>
      </c>
      <c r="J50" s="117" t="e">
        <f t="shared" si="14"/>
        <v>#VALUE!</v>
      </c>
      <c r="K50" s="105"/>
      <c r="L50" s="151" t="e">
        <f t="shared" si="28"/>
        <v>#VALUE!</v>
      </c>
      <c r="M50" s="149" t="e">
        <f t="shared" si="35"/>
        <v>#VALUE!</v>
      </c>
      <c r="N50" s="117" t="e">
        <f t="shared" si="35"/>
        <v>#VALUE!</v>
      </c>
      <c r="O50" s="117" t="e">
        <f t="shared" si="35"/>
        <v>#VALUE!</v>
      </c>
      <c r="P50" s="117" t="e">
        <f t="shared" si="35"/>
        <v>#VALUE!</v>
      </c>
      <c r="Q50" s="117" t="e">
        <f t="shared" si="35"/>
        <v>#VALUE!</v>
      </c>
      <c r="R50" s="117" t="e">
        <f t="shared" si="35"/>
        <v>#VALUE!</v>
      </c>
      <c r="S50" s="117" t="e">
        <f t="shared" si="35"/>
        <v>#VALUE!</v>
      </c>
      <c r="T50" s="117" t="e">
        <f t="shared" si="35"/>
        <v>#VALUE!</v>
      </c>
      <c r="U50" s="117" t="e">
        <f t="shared" si="35"/>
        <v>#VALUE!</v>
      </c>
      <c r="V50" s="117" t="e">
        <f t="shared" si="35"/>
        <v>#VALUE!</v>
      </c>
      <c r="W50" s="117" t="e">
        <f t="shared" si="35"/>
        <v>#VALUE!</v>
      </c>
      <c r="X50" s="117" t="e">
        <f t="shared" si="35"/>
        <v>#VALUE!</v>
      </c>
      <c r="Y50" s="117" t="e">
        <f t="shared" si="35"/>
        <v>#VALUE!</v>
      </c>
      <c r="Z50" s="117" t="e">
        <f t="shared" si="35"/>
        <v>#VALUE!</v>
      </c>
      <c r="AA50" s="117" t="e">
        <f t="shared" si="35"/>
        <v>#VALUE!</v>
      </c>
      <c r="AB50" s="117" t="e">
        <f t="shared" si="31"/>
        <v>#VALUE!</v>
      </c>
      <c r="AC50" s="117" t="e">
        <f t="shared" si="31"/>
        <v>#VALUE!</v>
      </c>
      <c r="AD50" s="117" t="e">
        <f t="shared" si="31"/>
        <v>#VALUE!</v>
      </c>
      <c r="AE50" s="117" t="e">
        <f t="shared" si="31"/>
        <v>#VALUE!</v>
      </c>
      <c r="AF50" s="117" t="e">
        <f t="shared" si="31"/>
        <v>#VALUE!</v>
      </c>
      <c r="AG50" s="117" t="e">
        <f t="shared" si="31"/>
        <v>#VALUE!</v>
      </c>
      <c r="AH50" s="117" t="e">
        <f t="shared" si="31"/>
        <v>#VALUE!</v>
      </c>
      <c r="AI50" s="117" t="e">
        <f t="shared" si="31"/>
        <v>#VALUE!</v>
      </c>
      <c r="AJ50" s="117" t="e">
        <f t="shared" si="31"/>
        <v>#VALUE!</v>
      </c>
      <c r="AK50" s="117" t="e">
        <f t="shared" si="31"/>
        <v>#VALUE!</v>
      </c>
      <c r="AL50" s="117" t="e">
        <f t="shared" si="31"/>
        <v>#VALUE!</v>
      </c>
      <c r="AM50" s="117" t="e">
        <f t="shared" si="31"/>
        <v>#VALUE!</v>
      </c>
      <c r="AN50" s="117" t="e">
        <f t="shared" si="31"/>
        <v>#VALUE!</v>
      </c>
      <c r="AO50" s="117" t="e">
        <f t="shared" si="31"/>
        <v>#VALUE!</v>
      </c>
      <c r="AP50" s="117" t="e">
        <f t="shared" si="31"/>
        <v>#VALUE!</v>
      </c>
      <c r="AQ50" s="118"/>
      <c r="AR50" s="145" t="e">
        <f t="shared" si="32"/>
        <v>#VALUE!</v>
      </c>
      <c r="AS50" s="117" t="e">
        <f t="shared" si="16"/>
        <v>#VALUE!</v>
      </c>
      <c r="AT50" s="117" t="e">
        <f t="shared" si="17"/>
        <v>#VALUE!</v>
      </c>
      <c r="AU50" s="105"/>
      <c r="AV50" s="151" t="e">
        <f t="shared" si="29"/>
        <v>#VALUE!</v>
      </c>
      <c r="AW50" s="149" t="e">
        <f t="shared" si="36"/>
        <v>#VALUE!</v>
      </c>
      <c r="AX50" s="149" t="e">
        <f t="shared" si="36"/>
        <v>#VALUE!</v>
      </c>
      <c r="AY50" s="149" t="e">
        <f t="shared" si="36"/>
        <v>#VALUE!</v>
      </c>
      <c r="AZ50" s="149" t="e">
        <f t="shared" si="36"/>
        <v>#VALUE!</v>
      </c>
      <c r="BA50" s="149" t="e">
        <f t="shared" si="36"/>
        <v>#VALUE!</v>
      </c>
      <c r="BB50" s="149" t="e">
        <f t="shared" si="36"/>
        <v>#VALUE!</v>
      </c>
      <c r="BC50" s="149" t="e">
        <f t="shared" si="36"/>
        <v>#VALUE!</v>
      </c>
      <c r="BD50" s="149" t="e">
        <f t="shared" si="36"/>
        <v>#VALUE!</v>
      </c>
      <c r="BE50" s="149" t="e">
        <f t="shared" si="36"/>
        <v>#VALUE!</v>
      </c>
      <c r="BF50" s="118"/>
      <c r="BG50" s="145" t="e">
        <f t="shared" si="33"/>
        <v>#VALUE!</v>
      </c>
      <c r="BH50" s="117" t="e">
        <f t="shared" si="19"/>
        <v>#VALUE!</v>
      </c>
      <c r="BI50" s="117" t="e">
        <f t="shared" si="20"/>
        <v>#VALUE!</v>
      </c>
      <c r="BJ50" s="105"/>
      <c r="BK50" s="151" t="e">
        <f t="shared" si="30"/>
        <v>#VALUE!</v>
      </c>
      <c r="BL50" s="149" t="e">
        <f t="shared" si="34"/>
        <v>#VALUE!</v>
      </c>
      <c r="BM50" s="149" t="e">
        <f t="shared" si="34"/>
        <v>#VALUE!</v>
      </c>
      <c r="BN50" s="149" t="e">
        <f t="shared" si="34"/>
        <v>#VALUE!</v>
      </c>
      <c r="BO50" s="149" t="e">
        <f t="shared" si="34"/>
        <v>#VALUE!</v>
      </c>
      <c r="BP50" s="149" t="e">
        <f t="shared" si="34"/>
        <v>#VALUE!</v>
      </c>
      <c r="BQ50" s="149" t="e">
        <f t="shared" si="34"/>
        <v>#VALUE!</v>
      </c>
      <c r="BR50" s="149" t="e">
        <f t="shared" si="34"/>
        <v>#VALUE!</v>
      </c>
      <c r="BS50" s="149" t="e">
        <f t="shared" si="34"/>
        <v>#VALUE!</v>
      </c>
      <c r="BT50" s="149" t="e">
        <f t="shared" si="34"/>
        <v>#VALUE!</v>
      </c>
      <c r="BU50" s="106"/>
    </row>
    <row r="51" spans="1:73" ht="18" customHeight="1" x14ac:dyDescent="0.25">
      <c r="A51" s="104"/>
      <c r="B51" s="120" t="e">
        <f t="shared" si="37"/>
        <v>#VALUE!</v>
      </c>
      <c r="C51" s="105"/>
      <c r="D51" s="176" t="e">
        <f t="shared" si="9"/>
        <v>#VALUE!</v>
      </c>
      <c r="E51" s="176" t="e">
        <f t="shared" si="10"/>
        <v>#VALUE!</v>
      </c>
      <c r="F51" s="176" t="e">
        <f t="shared" si="11"/>
        <v>#VALUE!</v>
      </c>
      <c r="G51" s="105"/>
      <c r="H51" s="145" t="e">
        <f t="shared" si="22"/>
        <v>#VALUE!</v>
      </c>
      <c r="I51" s="117" t="e">
        <f t="shared" si="13"/>
        <v>#VALUE!</v>
      </c>
      <c r="J51" s="117" t="e">
        <f t="shared" si="14"/>
        <v>#VALUE!</v>
      </c>
      <c r="K51" s="105"/>
      <c r="L51" s="151" t="e">
        <f t="shared" si="28"/>
        <v>#VALUE!</v>
      </c>
      <c r="M51" s="149" t="e">
        <f t="shared" si="35"/>
        <v>#VALUE!</v>
      </c>
      <c r="N51" s="117" t="e">
        <f t="shared" si="35"/>
        <v>#VALUE!</v>
      </c>
      <c r="O51" s="117" t="e">
        <f t="shared" si="35"/>
        <v>#VALUE!</v>
      </c>
      <c r="P51" s="117" t="e">
        <f t="shared" si="35"/>
        <v>#VALUE!</v>
      </c>
      <c r="Q51" s="117" t="e">
        <f t="shared" si="35"/>
        <v>#VALUE!</v>
      </c>
      <c r="R51" s="117" t="e">
        <f t="shared" si="35"/>
        <v>#VALUE!</v>
      </c>
      <c r="S51" s="117" t="e">
        <f t="shared" si="35"/>
        <v>#VALUE!</v>
      </c>
      <c r="T51" s="117" t="e">
        <f t="shared" si="35"/>
        <v>#VALUE!</v>
      </c>
      <c r="U51" s="117" t="e">
        <f t="shared" si="35"/>
        <v>#VALUE!</v>
      </c>
      <c r="V51" s="117" t="e">
        <f t="shared" si="35"/>
        <v>#VALUE!</v>
      </c>
      <c r="W51" s="117" t="e">
        <f t="shared" si="35"/>
        <v>#VALUE!</v>
      </c>
      <c r="X51" s="117" t="e">
        <f t="shared" si="35"/>
        <v>#VALUE!</v>
      </c>
      <c r="Y51" s="117" t="e">
        <f t="shared" si="35"/>
        <v>#VALUE!</v>
      </c>
      <c r="Z51" s="117" t="e">
        <f t="shared" si="35"/>
        <v>#VALUE!</v>
      </c>
      <c r="AA51" s="117" t="e">
        <f t="shared" si="35"/>
        <v>#VALUE!</v>
      </c>
      <c r="AB51" s="117" t="e">
        <f t="shared" si="31"/>
        <v>#VALUE!</v>
      </c>
      <c r="AC51" s="117" t="e">
        <f t="shared" si="31"/>
        <v>#VALUE!</v>
      </c>
      <c r="AD51" s="117" t="e">
        <f t="shared" si="31"/>
        <v>#VALUE!</v>
      </c>
      <c r="AE51" s="117" t="e">
        <f t="shared" si="31"/>
        <v>#VALUE!</v>
      </c>
      <c r="AF51" s="117" t="e">
        <f t="shared" si="31"/>
        <v>#VALUE!</v>
      </c>
      <c r="AG51" s="117" t="e">
        <f t="shared" si="31"/>
        <v>#VALUE!</v>
      </c>
      <c r="AH51" s="117" t="e">
        <f t="shared" si="31"/>
        <v>#VALUE!</v>
      </c>
      <c r="AI51" s="117" t="e">
        <f t="shared" si="31"/>
        <v>#VALUE!</v>
      </c>
      <c r="AJ51" s="117" t="e">
        <f t="shared" si="31"/>
        <v>#VALUE!</v>
      </c>
      <c r="AK51" s="117" t="e">
        <f t="shared" si="31"/>
        <v>#VALUE!</v>
      </c>
      <c r="AL51" s="117" t="e">
        <f t="shared" si="31"/>
        <v>#VALUE!</v>
      </c>
      <c r="AM51" s="117" t="e">
        <f t="shared" si="31"/>
        <v>#VALUE!</v>
      </c>
      <c r="AN51" s="117" t="e">
        <f t="shared" si="31"/>
        <v>#VALUE!</v>
      </c>
      <c r="AO51" s="117" t="e">
        <f t="shared" si="31"/>
        <v>#VALUE!</v>
      </c>
      <c r="AP51" s="117" t="e">
        <f t="shared" si="31"/>
        <v>#VALUE!</v>
      </c>
      <c r="AQ51" s="118"/>
      <c r="AR51" s="145" t="e">
        <f t="shared" si="32"/>
        <v>#VALUE!</v>
      </c>
      <c r="AS51" s="117" t="e">
        <f t="shared" si="16"/>
        <v>#VALUE!</v>
      </c>
      <c r="AT51" s="117" t="e">
        <f t="shared" si="17"/>
        <v>#VALUE!</v>
      </c>
      <c r="AU51" s="105"/>
      <c r="AV51" s="151" t="e">
        <f t="shared" si="29"/>
        <v>#VALUE!</v>
      </c>
      <c r="AW51" s="149" t="e">
        <f t="shared" si="36"/>
        <v>#VALUE!</v>
      </c>
      <c r="AX51" s="149" t="e">
        <f t="shared" si="36"/>
        <v>#VALUE!</v>
      </c>
      <c r="AY51" s="149" t="e">
        <f t="shared" si="36"/>
        <v>#VALUE!</v>
      </c>
      <c r="AZ51" s="149" t="e">
        <f t="shared" si="36"/>
        <v>#VALUE!</v>
      </c>
      <c r="BA51" s="149" t="e">
        <f t="shared" si="36"/>
        <v>#VALUE!</v>
      </c>
      <c r="BB51" s="149" t="e">
        <f t="shared" si="36"/>
        <v>#VALUE!</v>
      </c>
      <c r="BC51" s="149" t="e">
        <f t="shared" si="36"/>
        <v>#VALUE!</v>
      </c>
      <c r="BD51" s="149" t="e">
        <f t="shared" si="36"/>
        <v>#VALUE!</v>
      </c>
      <c r="BE51" s="149" t="e">
        <f t="shared" si="36"/>
        <v>#VALUE!</v>
      </c>
      <c r="BF51" s="118"/>
      <c r="BG51" s="145" t="e">
        <f t="shared" si="33"/>
        <v>#VALUE!</v>
      </c>
      <c r="BH51" s="117" t="e">
        <f t="shared" si="19"/>
        <v>#VALUE!</v>
      </c>
      <c r="BI51" s="117" t="e">
        <f t="shared" si="20"/>
        <v>#VALUE!</v>
      </c>
      <c r="BJ51" s="105"/>
      <c r="BK51" s="151" t="e">
        <f t="shared" si="30"/>
        <v>#VALUE!</v>
      </c>
      <c r="BL51" s="149" t="e">
        <f t="shared" si="34"/>
        <v>#VALUE!</v>
      </c>
      <c r="BM51" s="149" t="e">
        <f t="shared" si="34"/>
        <v>#VALUE!</v>
      </c>
      <c r="BN51" s="149" t="e">
        <f t="shared" si="34"/>
        <v>#VALUE!</v>
      </c>
      <c r="BO51" s="149" t="e">
        <f t="shared" si="34"/>
        <v>#VALUE!</v>
      </c>
      <c r="BP51" s="149" t="e">
        <f t="shared" si="34"/>
        <v>#VALUE!</v>
      </c>
      <c r="BQ51" s="149" t="e">
        <f t="shared" si="34"/>
        <v>#VALUE!</v>
      </c>
      <c r="BR51" s="149" t="e">
        <f t="shared" si="34"/>
        <v>#VALUE!</v>
      </c>
      <c r="BS51" s="149" t="e">
        <f t="shared" si="34"/>
        <v>#VALUE!</v>
      </c>
      <c r="BT51" s="149" t="e">
        <f t="shared" si="34"/>
        <v>#VALUE!</v>
      </c>
      <c r="BU51" s="106"/>
    </row>
    <row r="52" spans="1:73" ht="18" customHeight="1" x14ac:dyDescent="0.25">
      <c r="A52" s="104"/>
      <c r="B52" s="120" t="e">
        <f t="shared" si="37"/>
        <v>#VALUE!</v>
      </c>
      <c r="C52" s="105"/>
      <c r="D52" s="176" t="e">
        <f t="shared" si="9"/>
        <v>#VALUE!</v>
      </c>
      <c r="E52" s="176" t="e">
        <f t="shared" si="10"/>
        <v>#VALUE!</v>
      </c>
      <c r="F52" s="176" t="e">
        <f t="shared" si="11"/>
        <v>#VALUE!</v>
      </c>
      <c r="G52" s="105"/>
      <c r="H52" s="145" t="e">
        <f t="shared" si="22"/>
        <v>#VALUE!</v>
      </c>
      <c r="I52" s="117" t="e">
        <f t="shared" si="13"/>
        <v>#VALUE!</v>
      </c>
      <c r="J52" s="117" t="e">
        <f t="shared" si="14"/>
        <v>#VALUE!</v>
      </c>
      <c r="K52" s="105"/>
      <c r="L52" s="151" t="e">
        <f t="shared" si="28"/>
        <v>#VALUE!</v>
      </c>
      <c r="M52" s="149" t="e">
        <f t="shared" si="35"/>
        <v>#VALUE!</v>
      </c>
      <c r="N52" s="117" t="e">
        <f t="shared" si="35"/>
        <v>#VALUE!</v>
      </c>
      <c r="O52" s="117" t="e">
        <f t="shared" si="35"/>
        <v>#VALUE!</v>
      </c>
      <c r="P52" s="117" t="e">
        <f t="shared" si="35"/>
        <v>#VALUE!</v>
      </c>
      <c r="Q52" s="117" t="e">
        <f t="shared" si="35"/>
        <v>#VALUE!</v>
      </c>
      <c r="R52" s="117" t="e">
        <f t="shared" si="35"/>
        <v>#VALUE!</v>
      </c>
      <c r="S52" s="117" t="e">
        <f t="shared" si="35"/>
        <v>#VALUE!</v>
      </c>
      <c r="T52" s="117" t="e">
        <f t="shared" si="35"/>
        <v>#VALUE!</v>
      </c>
      <c r="U52" s="117" t="e">
        <f t="shared" si="35"/>
        <v>#VALUE!</v>
      </c>
      <c r="V52" s="117" t="e">
        <f t="shared" si="35"/>
        <v>#VALUE!</v>
      </c>
      <c r="W52" s="117" t="e">
        <f t="shared" si="35"/>
        <v>#VALUE!</v>
      </c>
      <c r="X52" s="117" t="e">
        <f t="shared" si="35"/>
        <v>#VALUE!</v>
      </c>
      <c r="Y52" s="117" t="e">
        <f t="shared" si="35"/>
        <v>#VALUE!</v>
      </c>
      <c r="Z52" s="117" t="e">
        <f t="shared" si="35"/>
        <v>#VALUE!</v>
      </c>
      <c r="AA52" s="117" t="e">
        <f t="shared" si="35"/>
        <v>#VALUE!</v>
      </c>
      <c r="AB52" s="117" t="e">
        <f t="shared" si="31"/>
        <v>#VALUE!</v>
      </c>
      <c r="AC52" s="117" t="e">
        <f t="shared" si="31"/>
        <v>#VALUE!</v>
      </c>
      <c r="AD52" s="117" t="e">
        <f t="shared" si="31"/>
        <v>#VALUE!</v>
      </c>
      <c r="AE52" s="117" t="e">
        <f t="shared" si="31"/>
        <v>#VALUE!</v>
      </c>
      <c r="AF52" s="117" t="e">
        <f t="shared" si="31"/>
        <v>#VALUE!</v>
      </c>
      <c r="AG52" s="117" t="e">
        <f t="shared" si="31"/>
        <v>#VALUE!</v>
      </c>
      <c r="AH52" s="117" t="e">
        <f t="shared" si="31"/>
        <v>#VALUE!</v>
      </c>
      <c r="AI52" s="117" t="e">
        <f t="shared" si="31"/>
        <v>#VALUE!</v>
      </c>
      <c r="AJ52" s="117" t="e">
        <f t="shared" si="31"/>
        <v>#VALUE!</v>
      </c>
      <c r="AK52" s="117" t="e">
        <f t="shared" si="31"/>
        <v>#VALUE!</v>
      </c>
      <c r="AL52" s="117" t="e">
        <f t="shared" si="31"/>
        <v>#VALUE!</v>
      </c>
      <c r="AM52" s="117" t="e">
        <f t="shared" si="31"/>
        <v>#VALUE!</v>
      </c>
      <c r="AN52" s="117" t="e">
        <f t="shared" si="31"/>
        <v>#VALUE!</v>
      </c>
      <c r="AO52" s="117" t="e">
        <f t="shared" si="31"/>
        <v>#VALUE!</v>
      </c>
      <c r="AP52" s="117" t="e">
        <f t="shared" si="31"/>
        <v>#VALUE!</v>
      </c>
      <c r="AQ52" s="118"/>
      <c r="AR52" s="145" t="e">
        <f t="shared" si="32"/>
        <v>#VALUE!</v>
      </c>
      <c r="AS52" s="117" t="e">
        <f t="shared" si="16"/>
        <v>#VALUE!</v>
      </c>
      <c r="AT52" s="117" t="e">
        <f t="shared" si="17"/>
        <v>#VALUE!</v>
      </c>
      <c r="AU52" s="105"/>
      <c r="AV52" s="151" t="e">
        <f t="shared" si="29"/>
        <v>#VALUE!</v>
      </c>
      <c r="AW52" s="149" t="e">
        <f t="shared" si="36"/>
        <v>#VALUE!</v>
      </c>
      <c r="AX52" s="149" t="e">
        <f t="shared" si="36"/>
        <v>#VALUE!</v>
      </c>
      <c r="AY52" s="149" t="e">
        <f t="shared" si="36"/>
        <v>#VALUE!</v>
      </c>
      <c r="AZ52" s="149" t="e">
        <f t="shared" si="36"/>
        <v>#VALUE!</v>
      </c>
      <c r="BA52" s="149" t="e">
        <f t="shared" si="36"/>
        <v>#VALUE!</v>
      </c>
      <c r="BB52" s="149" t="e">
        <f t="shared" si="36"/>
        <v>#VALUE!</v>
      </c>
      <c r="BC52" s="149" t="e">
        <f t="shared" si="36"/>
        <v>#VALUE!</v>
      </c>
      <c r="BD52" s="149" t="e">
        <f t="shared" si="36"/>
        <v>#VALUE!</v>
      </c>
      <c r="BE52" s="149" t="e">
        <f t="shared" si="36"/>
        <v>#VALUE!</v>
      </c>
      <c r="BF52" s="118"/>
      <c r="BG52" s="145" t="e">
        <f t="shared" si="33"/>
        <v>#VALUE!</v>
      </c>
      <c r="BH52" s="117" t="e">
        <f t="shared" si="19"/>
        <v>#VALUE!</v>
      </c>
      <c r="BI52" s="117" t="e">
        <f t="shared" si="20"/>
        <v>#VALUE!</v>
      </c>
      <c r="BJ52" s="105"/>
      <c r="BK52" s="151" t="e">
        <f t="shared" si="30"/>
        <v>#VALUE!</v>
      </c>
      <c r="BL52" s="149" t="e">
        <f t="shared" si="34"/>
        <v>#VALUE!</v>
      </c>
      <c r="BM52" s="149" t="e">
        <f t="shared" si="34"/>
        <v>#VALUE!</v>
      </c>
      <c r="BN52" s="149" t="e">
        <f t="shared" si="34"/>
        <v>#VALUE!</v>
      </c>
      <c r="BO52" s="149" t="e">
        <f t="shared" si="34"/>
        <v>#VALUE!</v>
      </c>
      <c r="BP52" s="149" t="e">
        <f t="shared" si="34"/>
        <v>#VALUE!</v>
      </c>
      <c r="BQ52" s="149" t="e">
        <f t="shared" si="34"/>
        <v>#VALUE!</v>
      </c>
      <c r="BR52" s="149" t="e">
        <f t="shared" si="34"/>
        <v>#VALUE!</v>
      </c>
      <c r="BS52" s="149" t="e">
        <f t="shared" si="34"/>
        <v>#VALUE!</v>
      </c>
      <c r="BT52" s="149" t="e">
        <f t="shared" si="34"/>
        <v>#VALUE!</v>
      </c>
      <c r="BU52" s="106"/>
    </row>
    <row r="53" spans="1:73" ht="18" customHeight="1" x14ac:dyDescent="0.25">
      <c r="A53" s="104"/>
      <c r="B53" s="120" t="e">
        <f t="shared" si="37"/>
        <v>#VALUE!</v>
      </c>
      <c r="C53" s="105"/>
      <c r="D53" s="176" t="e">
        <f t="shared" si="9"/>
        <v>#VALUE!</v>
      </c>
      <c r="E53" s="176" t="e">
        <f t="shared" si="10"/>
        <v>#VALUE!</v>
      </c>
      <c r="F53" s="176" t="e">
        <f t="shared" si="11"/>
        <v>#VALUE!</v>
      </c>
      <c r="G53" s="105"/>
      <c r="H53" s="145" t="e">
        <f t="shared" si="22"/>
        <v>#VALUE!</v>
      </c>
      <c r="I53" s="117" t="e">
        <f t="shared" si="13"/>
        <v>#VALUE!</v>
      </c>
      <c r="J53" s="117" t="e">
        <f t="shared" si="14"/>
        <v>#VALUE!</v>
      </c>
      <c r="K53" s="105"/>
      <c r="L53" s="151" t="e">
        <f t="shared" si="28"/>
        <v>#VALUE!</v>
      </c>
      <c r="M53" s="149" t="e">
        <f t="shared" si="35"/>
        <v>#VALUE!</v>
      </c>
      <c r="N53" s="117" t="e">
        <f t="shared" si="35"/>
        <v>#VALUE!</v>
      </c>
      <c r="O53" s="117" t="e">
        <f t="shared" si="35"/>
        <v>#VALUE!</v>
      </c>
      <c r="P53" s="117" t="e">
        <f t="shared" si="35"/>
        <v>#VALUE!</v>
      </c>
      <c r="Q53" s="117" t="e">
        <f t="shared" si="35"/>
        <v>#VALUE!</v>
      </c>
      <c r="R53" s="117" t="e">
        <f t="shared" si="35"/>
        <v>#VALUE!</v>
      </c>
      <c r="S53" s="117" t="e">
        <f t="shared" si="35"/>
        <v>#VALUE!</v>
      </c>
      <c r="T53" s="117" t="e">
        <f t="shared" si="35"/>
        <v>#VALUE!</v>
      </c>
      <c r="U53" s="117" t="e">
        <f t="shared" si="35"/>
        <v>#VALUE!</v>
      </c>
      <c r="V53" s="117" t="e">
        <f t="shared" si="35"/>
        <v>#VALUE!</v>
      </c>
      <c r="W53" s="117" t="e">
        <f t="shared" si="35"/>
        <v>#VALUE!</v>
      </c>
      <c r="X53" s="117" t="e">
        <f t="shared" si="35"/>
        <v>#VALUE!</v>
      </c>
      <c r="Y53" s="117" t="e">
        <f t="shared" si="35"/>
        <v>#VALUE!</v>
      </c>
      <c r="Z53" s="117" t="e">
        <f t="shared" si="35"/>
        <v>#VALUE!</v>
      </c>
      <c r="AA53" s="117" t="e">
        <f t="shared" si="35"/>
        <v>#VALUE!</v>
      </c>
      <c r="AB53" s="117" t="e">
        <f t="shared" si="31"/>
        <v>#VALUE!</v>
      </c>
      <c r="AC53" s="117" t="e">
        <f t="shared" si="31"/>
        <v>#VALUE!</v>
      </c>
      <c r="AD53" s="117" t="e">
        <f t="shared" si="31"/>
        <v>#VALUE!</v>
      </c>
      <c r="AE53" s="117" t="e">
        <f t="shared" si="31"/>
        <v>#VALUE!</v>
      </c>
      <c r="AF53" s="117" t="e">
        <f t="shared" si="31"/>
        <v>#VALUE!</v>
      </c>
      <c r="AG53" s="117" t="e">
        <f t="shared" si="31"/>
        <v>#VALUE!</v>
      </c>
      <c r="AH53" s="117" t="e">
        <f t="shared" si="31"/>
        <v>#VALUE!</v>
      </c>
      <c r="AI53" s="117" t="e">
        <f t="shared" si="31"/>
        <v>#VALUE!</v>
      </c>
      <c r="AJ53" s="117" t="e">
        <f t="shared" si="31"/>
        <v>#VALUE!</v>
      </c>
      <c r="AK53" s="117" t="e">
        <f t="shared" si="31"/>
        <v>#VALUE!</v>
      </c>
      <c r="AL53" s="117" t="e">
        <f t="shared" si="31"/>
        <v>#VALUE!</v>
      </c>
      <c r="AM53" s="117" t="e">
        <f t="shared" si="31"/>
        <v>#VALUE!</v>
      </c>
      <c r="AN53" s="117" t="e">
        <f t="shared" si="31"/>
        <v>#VALUE!</v>
      </c>
      <c r="AO53" s="117" t="e">
        <f t="shared" si="31"/>
        <v>#VALUE!</v>
      </c>
      <c r="AP53" s="117" t="e">
        <f t="shared" si="31"/>
        <v>#VALUE!</v>
      </c>
      <c r="AQ53" s="118"/>
      <c r="AR53" s="145" t="e">
        <f t="shared" si="32"/>
        <v>#VALUE!</v>
      </c>
      <c r="AS53" s="117" t="e">
        <f t="shared" si="16"/>
        <v>#VALUE!</v>
      </c>
      <c r="AT53" s="117" t="e">
        <f t="shared" si="17"/>
        <v>#VALUE!</v>
      </c>
      <c r="AU53" s="105"/>
      <c r="AV53" s="151" t="e">
        <f t="shared" si="29"/>
        <v>#VALUE!</v>
      </c>
      <c r="AW53" s="149" t="e">
        <f t="shared" si="36"/>
        <v>#VALUE!</v>
      </c>
      <c r="AX53" s="149" t="e">
        <f t="shared" si="36"/>
        <v>#VALUE!</v>
      </c>
      <c r="AY53" s="149" t="e">
        <f t="shared" si="36"/>
        <v>#VALUE!</v>
      </c>
      <c r="AZ53" s="149" t="e">
        <f t="shared" si="36"/>
        <v>#VALUE!</v>
      </c>
      <c r="BA53" s="149" t="e">
        <f t="shared" si="36"/>
        <v>#VALUE!</v>
      </c>
      <c r="BB53" s="149" t="e">
        <f t="shared" si="36"/>
        <v>#VALUE!</v>
      </c>
      <c r="BC53" s="149" t="e">
        <f t="shared" si="36"/>
        <v>#VALUE!</v>
      </c>
      <c r="BD53" s="149" t="e">
        <f t="shared" si="36"/>
        <v>#VALUE!</v>
      </c>
      <c r="BE53" s="149" t="e">
        <f t="shared" si="36"/>
        <v>#VALUE!</v>
      </c>
      <c r="BF53" s="118"/>
      <c r="BG53" s="145" t="e">
        <f t="shared" si="33"/>
        <v>#VALUE!</v>
      </c>
      <c r="BH53" s="117" t="e">
        <f t="shared" si="19"/>
        <v>#VALUE!</v>
      </c>
      <c r="BI53" s="117" t="e">
        <f t="shared" si="20"/>
        <v>#VALUE!</v>
      </c>
      <c r="BJ53" s="105"/>
      <c r="BK53" s="151" t="e">
        <f t="shared" si="30"/>
        <v>#VALUE!</v>
      </c>
      <c r="BL53" s="149" t="e">
        <f t="shared" si="34"/>
        <v>#VALUE!</v>
      </c>
      <c r="BM53" s="149" t="e">
        <f t="shared" si="34"/>
        <v>#VALUE!</v>
      </c>
      <c r="BN53" s="149" t="e">
        <f t="shared" si="34"/>
        <v>#VALUE!</v>
      </c>
      <c r="BO53" s="149" t="e">
        <f t="shared" si="34"/>
        <v>#VALUE!</v>
      </c>
      <c r="BP53" s="149" t="e">
        <f t="shared" si="34"/>
        <v>#VALUE!</v>
      </c>
      <c r="BQ53" s="149" t="e">
        <f t="shared" si="34"/>
        <v>#VALUE!</v>
      </c>
      <c r="BR53" s="149" t="e">
        <f t="shared" si="34"/>
        <v>#VALUE!</v>
      </c>
      <c r="BS53" s="149" t="e">
        <f t="shared" si="34"/>
        <v>#VALUE!</v>
      </c>
      <c r="BT53" s="149" t="e">
        <f t="shared" si="34"/>
        <v>#VALUE!</v>
      </c>
      <c r="BU53" s="106"/>
    </row>
    <row r="54" spans="1:73" ht="18" customHeight="1" x14ac:dyDescent="0.25">
      <c r="A54" s="104"/>
      <c r="B54" s="120" t="e">
        <f t="shared" si="37"/>
        <v>#VALUE!</v>
      </c>
      <c r="C54" s="105"/>
      <c r="D54" s="176" t="e">
        <f t="shared" si="9"/>
        <v>#VALUE!</v>
      </c>
      <c r="E54" s="176" t="e">
        <f t="shared" si="10"/>
        <v>#VALUE!</v>
      </c>
      <c r="F54" s="176" t="e">
        <f t="shared" si="11"/>
        <v>#VALUE!</v>
      </c>
      <c r="G54" s="105"/>
      <c r="H54" s="145" t="e">
        <f t="shared" si="22"/>
        <v>#VALUE!</v>
      </c>
      <c r="I54" s="117" t="e">
        <f t="shared" si="13"/>
        <v>#VALUE!</v>
      </c>
      <c r="J54" s="117" t="e">
        <f t="shared" si="14"/>
        <v>#VALUE!</v>
      </c>
      <c r="K54" s="105"/>
      <c r="L54" s="151" t="e">
        <f t="shared" si="28"/>
        <v>#VALUE!</v>
      </c>
      <c r="M54" s="149" t="e">
        <f t="shared" si="35"/>
        <v>#VALUE!</v>
      </c>
      <c r="N54" s="117" t="e">
        <f t="shared" si="35"/>
        <v>#VALUE!</v>
      </c>
      <c r="O54" s="117" t="e">
        <f t="shared" si="35"/>
        <v>#VALUE!</v>
      </c>
      <c r="P54" s="117" t="e">
        <f t="shared" si="35"/>
        <v>#VALUE!</v>
      </c>
      <c r="Q54" s="117" t="e">
        <f t="shared" si="35"/>
        <v>#VALUE!</v>
      </c>
      <c r="R54" s="117" t="e">
        <f t="shared" si="35"/>
        <v>#VALUE!</v>
      </c>
      <c r="S54" s="117" t="e">
        <f t="shared" si="35"/>
        <v>#VALUE!</v>
      </c>
      <c r="T54" s="117" t="e">
        <f t="shared" si="35"/>
        <v>#VALUE!</v>
      </c>
      <c r="U54" s="117" t="e">
        <f t="shared" si="35"/>
        <v>#VALUE!</v>
      </c>
      <c r="V54" s="117" t="e">
        <f t="shared" si="35"/>
        <v>#VALUE!</v>
      </c>
      <c r="W54" s="117" t="e">
        <f t="shared" si="35"/>
        <v>#VALUE!</v>
      </c>
      <c r="X54" s="117" t="e">
        <f t="shared" si="35"/>
        <v>#VALUE!</v>
      </c>
      <c r="Y54" s="117" t="e">
        <f t="shared" si="35"/>
        <v>#VALUE!</v>
      </c>
      <c r="Z54" s="117" t="e">
        <f t="shared" si="35"/>
        <v>#VALUE!</v>
      </c>
      <c r="AA54" s="117" t="e">
        <f t="shared" si="35"/>
        <v>#VALUE!</v>
      </c>
      <c r="AB54" s="117" t="e">
        <f t="shared" si="31"/>
        <v>#VALUE!</v>
      </c>
      <c r="AC54" s="117" t="e">
        <f t="shared" si="31"/>
        <v>#VALUE!</v>
      </c>
      <c r="AD54" s="117" t="e">
        <f t="shared" si="31"/>
        <v>#VALUE!</v>
      </c>
      <c r="AE54" s="117" t="e">
        <f t="shared" si="31"/>
        <v>#VALUE!</v>
      </c>
      <c r="AF54" s="117" t="e">
        <f t="shared" si="31"/>
        <v>#VALUE!</v>
      </c>
      <c r="AG54" s="117" t="e">
        <f t="shared" si="31"/>
        <v>#VALUE!</v>
      </c>
      <c r="AH54" s="117" t="e">
        <f t="shared" si="31"/>
        <v>#VALUE!</v>
      </c>
      <c r="AI54" s="117" t="e">
        <f t="shared" si="31"/>
        <v>#VALUE!</v>
      </c>
      <c r="AJ54" s="117" t="e">
        <f t="shared" si="31"/>
        <v>#VALUE!</v>
      </c>
      <c r="AK54" s="117" t="e">
        <f t="shared" si="31"/>
        <v>#VALUE!</v>
      </c>
      <c r="AL54" s="117" t="e">
        <f t="shared" si="31"/>
        <v>#VALUE!</v>
      </c>
      <c r="AM54" s="117" t="e">
        <f t="shared" si="31"/>
        <v>#VALUE!</v>
      </c>
      <c r="AN54" s="117" t="e">
        <f t="shared" si="31"/>
        <v>#VALUE!</v>
      </c>
      <c r="AO54" s="117" t="e">
        <f t="shared" si="31"/>
        <v>#VALUE!</v>
      </c>
      <c r="AP54" s="117" t="e">
        <f t="shared" si="31"/>
        <v>#VALUE!</v>
      </c>
      <c r="AQ54" s="118"/>
      <c r="AR54" s="145" t="e">
        <f t="shared" si="32"/>
        <v>#VALUE!</v>
      </c>
      <c r="AS54" s="117" t="e">
        <f t="shared" si="16"/>
        <v>#VALUE!</v>
      </c>
      <c r="AT54" s="117" t="e">
        <f t="shared" si="17"/>
        <v>#VALUE!</v>
      </c>
      <c r="AU54" s="105"/>
      <c r="AV54" s="151" t="e">
        <f t="shared" si="29"/>
        <v>#VALUE!</v>
      </c>
      <c r="AW54" s="149" t="e">
        <f t="shared" si="36"/>
        <v>#VALUE!</v>
      </c>
      <c r="AX54" s="149" t="e">
        <f t="shared" si="36"/>
        <v>#VALUE!</v>
      </c>
      <c r="AY54" s="149" t="e">
        <f t="shared" si="36"/>
        <v>#VALUE!</v>
      </c>
      <c r="AZ54" s="149" t="e">
        <f t="shared" si="36"/>
        <v>#VALUE!</v>
      </c>
      <c r="BA54" s="149" t="e">
        <f t="shared" si="36"/>
        <v>#VALUE!</v>
      </c>
      <c r="BB54" s="149" t="e">
        <f t="shared" si="36"/>
        <v>#VALUE!</v>
      </c>
      <c r="BC54" s="149" t="e">
        <f t="shared" si="36"/>
        <v>#VALUE!</v>
      </c>
      <c r="BD54" s="149" t="e">
        <f t="shared" si="36"/>
        <v>#VALUE!</v>
      </c>
      <c r="BE54" s="149" t="e">
        <f t="shared" si="36"/>
        <v>#VALUE!</v>
      </c>
      <c r="BF54" s="118"/>
      <c r="BG54" s="145" t="e">
        <f t="shared" si="33"/>
        <v>#VALUE!</v>
      </c>
      <c r="BH54" s="117" t="e">
        <f t="shared" si="19"/>
        <v>#VALUE!</v>
      </c>
      <c r="BI54" s="117" t="e">
        <f t="shared" si="20"/>
        <v>#VALUE!</v>
      </c>
      <c r="BJ54" s="105"/>
      <c r="BK54" s="151" t="e">
        <f t="shared" si="30"/>
        <v>#VALUE!</v>
      </c>
      <c r="BL54" s="149" t="e">
        <f t="shared" si="34"/>
        <v>#VALUE!</v>
      </c>
      <c r="BM54" s="149" t="e">
        <f t="shared" si="34"/>
        <v>#VALUE!</v>
      </c>
      <c r="BN54" s="149" t="e">
        <f t="shared" si="34"/>
        <v>#VALUE!</v>
      </c>
      <c r="BO54" s="149" t="e">
        <f t="shared" si="34"/>
        <v>#VALUE!</v>
      </c>
      <c r="BP54" s="149" t="e">
        <f t="shared" si="34"/>
        <v>#VALUE!</v>
      </c>
      <c r="BQ54" s="149" t="e">
        <f t="shared" si="34"/>
        <v>#VALUE!</v>
      </c>
      <c r="BR54" s="149" t="e">
        <f t="shared" si="34"/>
        <v>#VALUE!</v>
      </c>
      <c r="BS54" s="149" t="e">
        <f t="shared" si="34"/>
        <v>#VALUE!</v>
      </c>
      <c r="BT54" s="149" t="e">
        <f t="shared" si="34"/>
        <v>#VALUE!</v>
      </c>
      <c r="BU54" s="106"/>
    </row>
    <row r="55" spans="1:73" ht="18" customHeight="1" x14ac:dyDescent="0.25">
      <c r="A55" s="104"/>
      <c r="B55" s="120" t="e">
        <f t="shared" si="37"/>
        <v>#VALUE!</v>
      </c>
      <c r="C55" s="105"/>
      <c r="D55" s="176" t="e">
        <f t="shared" si="9"/>
        <v>#VALUE!</v>
      </c>
      <c r="E55" s="176" t="e">
        <f t="shared" si="10"/>
        <v>#VALUE!</v>
      </c>
      <c r="F55" s="176" t="e">
        <f t="shared" si="11"/>
        <v>#VALUE!</v>
      </c>
      <c r="G55" s="105"/>
      <c r="H55" s="145" t="e">
        <f t="shared" si="22"/>
        <v>#VALUE!</v>
      </c>
      <c r="I55" s="117" t="e">
        <f t="shared" si="13"/>
        <v>#VALUE!</v>
      </c>
      <c r="J55" s="117" t="e">
        <f t="shared" si="14"/>
        <v>#VALUE!</v>
      </c>
      <c r="K55" s="105"/>
      <c r="L55" s="151" t="e">
        <f t="shared" si="28"/>
        <v>#VALUE!</v>
      </c>
      <c r="M55" s="149" t="e">
        <f t="shared" si="35"/>
        <v>#VALUE!</v>
      </c>
      <c r="N55" s="117" t="e">
        <f t="shared" si="35"/>
        <v>#VALUE!</v>
      </c>
      <c r="O55" s="117" t="e">
        <f t="shared" si="35"/>
        <v>#VALUE!</v>
      </c>
      <c r="P55" s="117" t="e">
        <f t="shared" si="35"/>
        <v>#VALUE!</v>
      </c>
      <c r="Q55" s="117" t="e">
        <f t="shared" si="35"/>
        <v>#VALUE!</v>
      </c>
      <c r="R55" s="117" t="e">
        <f t="shared" si="35"/>
        <v>#VALUE!</v>
      </c>
      <c r="S55" s="117" t="e">
        <f t="shared" si="35"/>
        <v>#VALUE!</v>
      </c>
      <c r="T55" s="117" t="e">
        <f t="shared" si="35"/>
        <v>#VALUE!</v>
      </c>
      <c r="U55" s="117" t="e">
        <f t="shared" si="35"/>
        <v>#VALUE!</v>
      </c>
      <c r="V55" s="117" t="e">
        <f t="shared" si="35"/>
        <v>#VALUE!</v>
      </c>
      <c r="W55" s="117" t="e">
        <f t="shared" si="35"/>
        <v>#VALUE!</v>
      </c>
      <c r="X55" s="117" t="e">
        <f t="shared" si="35"/>
        <v>#VALUE!</v>
      </c>
      <c r="Y55" s="117" t="e">
        <f t="shared" si="35"/>
        <v>#VALUE!</v>
      </c>
      <c r="Z55" s="117" t="e">
        <f t="shared" si="35"/>
        <v>#VALUE!</v>
      </c>
      <c r="AA55" s="117" t="e">
        <f t="shared" si="35"/>
        <v>#VALUE!</v>
      </c>
      <c r="AB55" s="117" t="e">
        <f t="shared" si="31"/>
        <v>#VALUE!</v>
      </c>
      <c r="AC55" s="117" t="e">
        <f t="shared" si="31"/>
        <v>#VALUE!</v>
      </c>
      <c r="AD55" s="117" t="e">
        <f t="shared" si="31"/>
        <v>#VALUE!</v>
      </c>
      <c r="AE55" s="117" t="e">
        <f t="shared" si="31"/>
        <v>#VALUE!</v>
      </c>
      <c r="AF55" s="117" t="e">
        <f t="shared" si="31"/>
        <v>#VALUE!</v>
      </c>
      <c r="AG55" s="117" t="e">
        <f t="shared" si="31"/>
        <v>#VALUE!</v>
      </c>
      <c r="AH55" s="117" t="e">
        <f t="shared" si="31"/>
        <v>#VALUE!</v>
      </c>
      <c r="AI55" s="117" t="e">
        <f t="shared" si="31"/>
        <v>#VALUE!</v>
      </c>
      <c r="AJ55" s="117" t="e">
        <f t="shared" si="31"/>
        <v>#VALUE!</v>
      </c>
      <c r="AK55" s="117" t="e">
        <f t="shared" si="31"/>
        <v>#VALUE!</v>
      </c>
      <c r="AL55" s="117" t="e">
        <f t="shared" si="31"/>
        <v>#VALUE!</v>
      </c>
      <c r="AM55" s="117" t="e">
        <f t="shared" si="31"/>
        <v>#VALUE!</v>
      </c>
      <c r="AN55" s="117" t="e">
        <f t="shared" si="31"/>
        <v>#VALUE!</v>
      </c>
      <c r="AO55" s="117" t="e">
        <f t="shared" si="31"/>
        <v>#VALUE!</v>
      </c>
      <c r="AP55" s="117" t="e">
        <f t="shared" si="31"/>
        <v>#VALUE!</v>
      </c>
      <c r="AQ55" s="118"/>
      <c r="AR55" s="145" t="e">
        <f t="shared" si="32"/>
        <v>#VALUE!</v>
      </c>
      <c r="AS55" s="117" t="e">
        <f t="shared" si="16"/>
        <v>#VALUE!</v>
      </c>
      <c r="AT55" s="117" t="e">
        <f t="shared" si="17"/>
        <v>#VALUE!</v>
      </c>
      <c r="AU55" s="105"/>
      <c r="AV55" s="151" t="e">
        <f t="shared" si="29"/>
        <v>#VALUE!</v>
      </c>
      <c r="AW55" s="149" t="e">
        <f t="shared" si="36"/>
        <v>#VALUE!</v>
      </c>
      <c r="AX55" s="149" t="e">
        <f t="shared" si="36"/>
        <v>#VALUE!</v>
      </c>
      <c r="AY55" s="149" t="e">
        <f t="shared" si="36"/>
        <v>#VALUE!</v>
      </c>
      <c r="AZ55" s="149" t="e">
        <f t="shared" si="36"/>
        <v>#VALUE!</v>
      </c>
      <c r="BA55" s="149" t="e">
        <f t="shared" si="36"/>
        <v>#VALUE!</v>
      </c>
      <c r="BB55" s="149" t="e">
        <f t="shared" si="36"/>
        <v>#VALUE!</v>
      </c>
      <c r="BC55" s="149" t="e">
        <f t="shared" si="36"/>
        <v>#VALUE!</v>
      </c>
      <c r="BD55" s="149" t="e">
        <f t="shared" si="36"/>
        <v>#VALUE!</v>
      </c>
      <c r="BE55" s="149" t="e">
        <f t="shared" si="36"/>
        <v>#VALUE!</v>
      </c>
      <c r="BF55" s="118"/>
      <c r="BG55" s="145" t="e">
        <f t="shared" si="33"/>
        <v>#VALUE!</v>
      </c>
      <c r="BH55" s="117" t="e">
        <f t="shared" si="19"/>
        <v>#VALUE!</v>
      </c>
      <c r="BI55" s="117" t="e">
        <f t="shared" si="20"/>
        <v>#VALUE!</v>
      </c>
      <c r="BJ55" s="105"/>
      <c r="BK55" s="151" t="e">
        <f t="shared" si="30"/>
        <v>#VALUE!</v>
      </c>
      <c r="BL55" s="149" t="e">
        <f t="shared" si="34"/>
        <v>#VALUE!</v>
      </c>
      <c r="BM55" s="149" t="e">
        <f t="shared" si="34"/>
        <v>#VALUE!</v>
      </c>
      <c r="BN55" s="149" t="e">
        <f t="shared" si="34"/>
        <v>#VALUE!</v>
      </c>
      <c r="BO55" s="149" t="e">
        <f t="shared" si="34"/>
        <v>#VALUE!</v>
      </c>
      <c r="BP55" s="149" t="e">
        <f t="shared" si="34"/>
        <v>#VALUE!</v>
      </c>
      <c r="BQ55" s="149" t="e">
        <f t="shared" si="34"/>
        <v>#VALUE!</v>
      </c>
      <c r="BR55" s="149" t="e">
        <f t="shared" si="34"/>
        <v>#VALUE!</v>
      </c>
      <c r="BS55" s="149" t="e">
        <f t="shared" si="34"/>
        <v>#VALUE!</v>
      </c>
      <c r="BT55" s="149" t="e">
        <f t="shared" si="34"/>
        <v>#VALUE!</v>
      </c>
      <c r="BU55" s="106"/>
    </row>
    <row r="56" spans="1:73" ht="18" customHeight="1" x14ac:dyDescent="0.25">
      <c r="A56" s="104"/>
      <c r="B56" s="120" t="e">
        <f t="shared" si="37"/>
        <v>#VALUE!</v>
      </c>
      <c r="C56" s="105"/>
      <c r="D56" s="176" t="e">
        <f t="shared" si="9"/>
        <v>#VALUE!</v>
      </c>
      <c r="E56" s="176" t="e">
        <f t="shared" si="10"/>
        <v>#VALUE!</v>
      </c>
      <c r="F56" s="176" t="e">
        <f t="shared" si="11"/>
        <v>#VALUE!</v>
      </c>
      <c r="G56" s="105"/>
      <c r="H56" s="145" t="e">
        <f t="shared" si="22"/>
        <v>#VALUE!</v>
      </c>
      <c r="I56" s="117" t="e">
        <f t="shared" si="13"/>
        <v>#VALUE!</v>
      </c>
      <c r="J56" s="117" t="e">
        <f t="shared" si="14"/>
        <v>#VALUE!</v>
      </c>
      <c r="K56" s="105"/>
      <c r="L56" s="151" t="e">
        <f t="shared" si="28"/>
        <v>#VALUE!</v>
      </c>
      <c r="M56" s="149" t="e">
        <f t="shared" si="35"/>
        <v>#VALUE!</v>
      </c>
      <c r="N56" s="117" t="e">
        <f t="shared" si="35"/>
        <v>#VALUE!</v>
      </c>
      <c r="O56" s="117" t="e">
        <f t="shared" si="35"/>
        <v>#VALUE!</v>
      </c>
      <c r="P56" s="117" t="e">
        <f t="shared" si="35"/>
        <v>#VALUE!</v>
      </c>
      <c r="Q56" s="117" t="e">
        <f t="shared" si="35"/>
        <v>#VALUE!</v>
      </c>
      <c r="R56" s="117" t="e">
        <f t="shared" si="35"/>
        <v>#VALUE!</v>
      </c>
      <c r="S56" s="117" t="e">
        <f t="shared" si="35"/>
        <v>#VALUE!</v>
      </c>
      <c r="T56" s="117" t="e">
        <f t="shared" si="35"/>
        <v>#VALUE!</v>
      </c>
      <c r="U56" s="117" t="e">
        <f t="shared" si="35"/>
        <v>#VALUE!</v>
      </c>
      <c r="V56" s="117" t="e">
        <f t="shared" si="35"/>
        <v>#VALUE!</v>
      </c>
      <c r="W56" s="117" t="e">
        <f t="shared" si="35"/>
        <v>#VALUE!</v>
      </c>
      <c r="X56" s="117" t="e">
        <f t="shared" si="35"/>
        <v>#VALUE!</v>
      </c>
      <c r="Y56" s="117" t="e">
        <f t="shared" si="35"/>
        <v>#VALUE!</v>
      </c>
      <c r="Z56" s="117" t="e">
        <f t="shared" si="35"/>
        <v>#VALUE!</v>
      </c>
      <c r="AA56" s="117" t="e">
        <f t="shared" si="35"/>
        <v>#VALUE!</v>
      </c>
      <c r="AB56" s="117" t="e">
        <f t="shared" si="31"/>
        <v>#VALUE!</v>
      </c>
      <c r="AC56" s="117" t="e">
        <f t="shared" si="31"/>
        <v>#VALUE!</v>
      </c>
      <c r="AD56" s="117" t="e">
        <f t="shared" si="31"/>
        <v>#VALUE!</v>
      </c>
      <c r="AE56" s="117" t="e">
        <f t="shared" si="31"/>
        <v>#VALUE!</v>
      </c>
      <c r="AF56" s="117" t="e">
        <f t="shared" si="31"/>
        <v>#VALUE!</v>
      </c>
      <c r="AG56" s="117" t="e">
        <f t="shared" si="31"/>
        <v>#VALUE!</v>
      </c>
      <c r="AH56" s="117" t="e">
        <f t="shared" si="31"/>
        <v>#VALUE!</v>
      </c>
      <c r="AI56" s="117" t="e">
        <f t="shared" si="31"/>
        <v>#VALUE!</v>
      </c>
      <c r="AJ56" s="117" t="e">
        <f t="shared" si="31"/>
        <v>#VALUE!</v>
      </c>
      <c r="AK56" s="117" t="e">
        <f t="shared" si="31"/>
        <v>#VALUE!</v>
      </c>
      <c r="AL56" s="117" t="e">
        <f t="shared" si="31"/>
        <v>#VALUE!</v>
      </c>
      <c r="AM56" s="117" t="e">
        <f t="shared" si="31"/>
        <v>#VALUE!</v>
      </c>
      <c r="AN56" s="117" t="e">
        <f t="shared" si="31"/>
        <v>#VALUE!</v>
      </c>
      <c r="AO56" s="117" t="e">
        <f t="shared" si="31"/>
        <v>#VALUE!</v>
      </c>
      <c r="AP56" s="117" t="e">
        <f t="shared" si="31"/>
        <v>#VALUE!</v>
      </c>
      <c r="AQ56" s="118"/>
      <c r="AR56" s="145" t="e">
        <f t="shared" si="32"/>
        <v>#VALUE!</v>
      </c>
      <c r="AS56" s="117" t="e">
        <f t="shared" si="16"/>
        <v>#VALUE!</v>
      </c>
      <c r="AT56" s="117" t="e">
        <f t="shared" si="17"/>
        <v>#VALUE!</v>
      </c>
      <c r="AU56" s="105"/>
      <c r="AV56" s="151" t="e">
        <f t="shared" si="29"/>
        <v>#VALUE!</v>
      </c>
      <c r="AW56" s="149" t="e">
        <f t="shared" si="36"/>
        <v>#VALUE!</v>
      </c>
      <c r="AX56" s="149" t="e">
        <f t="shared" si="36"/>
        <v>#VALUE!</v>
      </c>
      <c r="AY56" s="149" t="e">
        <f t="shared" si="36"/>
        <v>#VALUE!</v>
      </c>
      <c r="AZ56" s="149" t="e">
        <f t="shared" si="36"/>
        <v>#VALUE!</v>
      </c>
      <c r="BA56" s="149" t="e">
        <f t="shared" si="36"/>
        <v>#VALUE!</v>
      </c>
      <c r="BB56" s="149" t="e">
        <f t="shared" si="36"/>
        <v>#VALUE!</v>
      </c>
      <c r="BC56" s="149" t="e">
        <f t="shared" si="36"/>
        <v>#VALUE!</v>
      </c>
      <c r="BD56" s="149" t="e">
        <f t="shared" si="36"/>
        <v>#VALUE!</v>
      </c>
      <c r="BE56" s="149" t="e">
        <f t="shared" si="36"/>
        <v>#VALUE!</v>
      </c>
      <c r="BF56" s="118"/>
      <c r="BG56" s="145" t="e">
        <f t="shared" si="33"/>
        <v>#VALUE!</v>
      </c>
      <c r="BH56" s="117" t="e">
        <f t="shared" si="19"/>
        <v>#VALUE!</v>
      </c>
      <c r="BI56" s="117" t="e">
        <f t="shared" si="20"/>
        <v>#VALUE!</v>
      </c>
      <c r="BJ56" s="105"/>
      <c r="BK56" s="151" t="e">
        <f t="shared" si="30"/>
        <v>#VALUE!</v>
      </c>
      <c r="BL56" s="149" t="e">
        <f t="shared" si="34"/>
        <v>#VALUE!</v>
      </c>
      <c r="BM56" s="149" t="e">
        <f t="shared" si="34"/>
        <v>#VALUE!</v>
      </c>
      <c r="BN56" s="149" t="e">
        <f t="shared" si="34"/>
        <v>#VALUE!</v>
      </c>
      <c r="BO56" s="149" t="e">
        <f t="shared" si="34"/>
        <v>#VALUE!</v>
      </c>
      <c r="BP56" s="149" t="e">
        <f t="shared" si="34"/>
        <v>#VALUE!</v>
      </c>
      <c r="BQ56" s="149" t="e">
        <f t="shared" si="34"/>
        <v>#VALUE!</v>
      </c>
      <c r="BR56" s="149" t="e">
        <f t="shared" si="34"/>
        <v>#VALUE!</v>
      </c>
      <c r="BS56" s="149" t="e">
        <f t="shared" si="34"/>
        <v>#VALUE!</v>
      </c>
      <c r="BT56" s="149" t="e">
        <f t="shared" si="34"/>
        <v>#VALUE!</v>
      </c>
      <c r="BU56" s="106"/>
    </row>
    <row r="57" spans="1:73" ht="18" customHeight="1" x14ac:dyDescent="0.25">
      <c r="A57" s="104"/>
      <c r="B57" s="120" t="e">
        <f t="shared" si="37"/>
        <v>#VALUE!</v>
      </c>
      <c r="C57" s="105"/>
      <c r="D57" s="176" t="e">
        <f t="shared" si="9"/>
        <v>#VALUE!</v>
      </c>
      <c r="E57" s="176" t="e">
        <f t="shared" si="10"/>
        <v>#VALUE!</v>
      </c>
      <c r="F57" s="176" t="e">
        <f t="shared" si="11"/>
        <v>#VALUE!</v>
      </c>
      <c r="G57" s="105"/>
      <c r="H57" s="145" t="e">
        <f t="shared" si="22"/>
        <v>#VALUE!</v>
      </c>
      <c r="I57" s="117" t="e">
        <f t="shared" si="13"/>
        <v>#VALUE!</v>
      </c>
      <c r="J57" s="117" t="e">
        <f t="shared" si="14"/>
        <v>#VALUE!</v>
      </c>
      <c r="K57" s="105"/>
      <c r="L57" s="151" t="e">
        <f t="shared" si="28"/>
        <v>#VALUE!</v>
      </c>
      <c r="M57" s="149" t="e">
        <f t="shared" si="35"/>
        <v>#VALUE!</v>
      </c>
      <c r="N57" s="117" t="e">
        <f t="shared" si="35"/>
        <v>#VALUE!</v>
      </c>
      <c r="O57" s="117" t="e">
        <f t="shared" si="35"/>
        <v>#VALUE!</v>
      </c>
      <c r="P57" s="117" t="e">
        <f t="shared" si="35"/>
        <v>#VALUE!</v>
      </c>
      <c r="Q57" s="117" t="e">
        <f t="shared" si="35"/>
        <v>#VALUE!</v>
      </c>
      <c r="R57" s="117" t="e">
        <f t="shared" si="35"/>
        <v>#VALUE!</v>
      </c>
      <c r="S57" s="117" t="e">
        <f t="shared" si="35"/>
        <v>#VALUE!</v>
      </c>
      <c r="T57" s="117" t="e">
        <f t="shared" si="35"/>
        <v>#VALUE!</v>
      </c>
      <c r="U57" s="117" t="e">
        <f t="shared" si="35"/>
        <v>#VALUE!</v>
      </c>
      <c r="V57" s="117" t="e">
        <f t="shared" si="35"/>
        <v>#VALUE!</v>
      </c>
      <c r="W57" s="117" t="e">
        <f t="shared" si="35"/>
        <v>#VALUE!</v>
      </c>
      <c r="X57" s="117" t="e">
        <f t="shared" si="35"/>
        <v>#VALUE!</v>
      </c>
      <c r="Y57" s="117" t="e">
        <f t="shared" si="35"/>
        <v>#VALUE!</v>
      </c>
      <c r="Z57" s="117" t="e">
        <f t="shared" si="35"/>
        <v>#VALUE!</v>
      </c>
      <c r="AA57" s="117" t="e">
        <f t="shared" si="35"/>
        <v>#VALUE!</v>
      </c>
      <c r="AB57" s="117" t="e">
        <f t="shared" si="31"/>
        <v>#VALUE!</v>
      </c>
      <c r="AC57" s="117" t="e">
        <f t="shared" si="31"/>
        <v>#VALUE!</v>
      </c>
      <c r="AD57" s="117" t="e">
        <f t="shared" si="31"/>
        <v>#VALUE!</v>
      </c>
      <c r="AE57" s="117" t="e">
        <f t="shared" si="31"/>
        <v>#VALUE!</v>
      </c>
      <c r="AF57" s="117" t="e">
        <f t="shared" si="31"/>
        <v>#VALUE!</v>
      </c>
      <c r="AG57" s="117" t="e">
        <f t="shared" si="31"/>
        <v>#VALUE!</v>
      </c>
      <c r="AH57" s="117" t="e">
        <f t="shared" si="31"/>
        <v>#VALUE!</v>
      </c>
      <c r="AI57" s="117" t="e">
        <f t="shared" si="31"/>
        <v>#VALUE!</v>
      </c>
      <c r="AJ57" s="117" t="e">
        <f t="shared" si="31"/>
        <v>#VALUE!</v>
      </c>
      <c r="AK57" s="117" t="e">
        <f t="shared" si="31"/>
        <v>#VALUE!</v>
      </c>
      <c r="AL57" s="117" t="e">
        <f t="shared" si="31"/>
        <v>#VALUE!</v>
      </c>
      <c r="AM57" s="117" t="e">
        <f t="shared" si="31"/>
        <v>#VALUE!</v>
      </c>
      <c r="AN57" s="117" t="e">
        <f t="shared" si="31"/>
        <v>#VALUE!</v>
      </c>
      <c r="AO57" s="117" t="e">
        <f t="shared" si="31"/>
        <v>#VALUE!</v>
      </c>
      <c r="AP57" s="117" t="e">
        <f t="shared" si="31"/>
        <v>#VALUE!</v>
      </c>
      <c r="AQ57" s="118"/>
      <c r="AR57" s="145" t="e">
        <f t="shared" si="32"/>
        <v>#VALUE!</v>
      </c>
      <c r="AS57" s="117" t="e">
        <f t="shared" si="16"/>
        <v>#VALUE!</v>
      </c>
      <c r="AT57" s="117" t="e">
        <f t="shared" si="17"/>
        <v>#VALUE!</v>
      </c>
      <c r="AU57" s="105"/>
      <c r="AV57" s="151" t="e">
        <f t="shared" si="29"/>
        <v>#VALUE!</v>
      </c>
      <c r="AW57" s="149" t="e">
        <f t="shared" si="36"/>
        <v>#VALUE!</v>
      </c>
      <c r="AX57" s="149" t="e">
        <f t="shared" si="36"/>
        <v>#VALUE!</v>
      </c>
      <c r="AY57" s="149" t="e">
        <f t="shared" si="36"/>
        <v>#VALUE!</v>
      </c>
      <c r="AZ57" s="149" t="e">
        <f t="shared" si="36"/>
        <v>#VALUE!</v>
      </c>
      <c r="BA57" s="149" t="e">
        <f t="shared" si="36"/>
        <v>#VALUE!</v>
      </c>
      <c r="BB57" s="149" t="e">
        <f t="shared" si="36"/>
        <v>#VALUE!</v>
      </c>
      <c r="BC57" s="149" t="e">
        <f t="shared" si="36"/>
        <v>#VALUE!</v>
      </c>
      <c r="BD57" s="149" t="e">
        <f t="shared" si="36"/>
        <v>#VALUE!</v>
      </c>
      <c r="BE57" s="149" t="e">
        <f t="shared" si="36"/>
        <v>#VALUE!</v>
      </c>
      <c r="BF57" s="118"/>
      <c r="BG57" s="145" t="e">
        <f t="shared" si="33"/>
        <v>#VALUE!</v>
      </c>
      <c r="BH57" s="117" t="e">
        <f t="shared" si="19"/>
        <v>#VALUE!</v>
      </c>
      <c r="BI57" s="117" t="e">
        <f t="shared" si="20"/>
        <v>#VALUE!</v>
      </c>
      <c r="BJ57" s="105"/>
      <c r="BK57" s="151" t="e">
        <f t="shared" si="30"/>
        <v>#VALUE!</v>
      </c>
      <c r="BL57" s="149" t="e">
        <f t="shared" si="34"/>
        <v>#VALUE!</v>
      </c>
      <c r="BM57" s="149" t="e">
        <f t="shared" si="34"/>
        <v>#VALUE!</v>
      </c>
      <c r="BN57" s="149" t="e">
        <f t="shared" si="34"/>
        <v>#VALUE!</v>
      </c>
      <c r="BO57" s="149" t="e">
        <f t="shared" si="34"/>
        <v>#VALUE!</v>
      </c>
      <c r="BP57" s="149" t="e">
        <f t="shared" si="34"/>
        <v>#VALUE!</v>
      </c>
      <c r="BQ57" s="149" t="e">
        <f t="shared" si="34"/>
        <v>#VALUE!</v>
      </c>
      <c r="BR57" s="149" t="e">
        <f t="shared" si="34"/>
        <v>#VALUE!</v>
      </c>
      <c r="BS57" s="149" t="e">
        <f t="shared" si="34"/>
        <v>#VALUE!</v>
      </c>
      <c r="BT57" s="149" t="e">
        <f t="shared" si="34"/>
        <v>#VALUE!</v>
      </c>
      <c r="BU57" s="106"/>
    </row>
    <row r="58" spans="1:73" ht="18" customHeight="1" x14ac:dyDescent="0.25">
      <c r="A58" s="104"/>
      <c r="B58" s="120" t="e">
        <f t="shared" si="37"/>
        <v>#VALUE!</v>
      </c>
      <c r="C58" s="105"/>
      <c r="D58" s="176" t="e">
        <f t="shared" si="9"/>
        <v>#VALUE!</v>
      </c>
      <c r="E58" s="176" t="e">
        <f t="shared" si="10"/>
        <v>#VALUE!</v>
      </c>
      <c r="F58" s="176" t="e">
        <f t="shared" si="11"/>
        <v>#VALUE!</v>
      </c>
      <c r="G58" s="105"/>
      <c r="H58" s="145" t="e">
        <f t="shared" si="22"/>
        <v>#VALUE!</v>
      </c>
      <c r="I58" s="117" t="e">
        <f t="shared" si="13"/>
        <v>#VALUE!</v>
      </c>
      <c r="J58" s="117" t="e">
        <f t="shared" si="14"/>
        <v>#VALUE!</v>
      </c>
      <c r="K58" s="105"/>
      <c r="L58" s="151" t="e">
        <f t="shared" si="28"/>
        <v>#VALUE!</v>
      </c>
      <c r="M58" s="149" t="e">
        <f t="shared" si="35"/>
        <v>#VALUE!</v>
      </c>
      <c r="N58" s="117" t="e">
        <f t="shared" si="35"/>
        <v>#VALUE!</v>
      </c>
      <c r="O58" s="117" t="e">
        <f t="shared" si="35"/>
        <v>#VALUE!</v>
      </c>
      <c r="P58" s="117" t="e">
        <f t="shared" si="35"/>
        <v>#VALUE!</v>
      </c>
      <c r="Q58" s="117" t="e">
        <f t="shared" si="35"/>
        <v>#VALUE!</v>
      </c>
      <c r="R58" s="117" t="e">
        <f t="shared" si="35"/>
        <v>#VALUE!</v>
      </c>
      <c r="S58" s="117" t="e">
        <f t="shared" si="35"/>
        <v>#VALUE!</v>
      </c>
      <c r="T58" s="117" t="e">
        <f t="shared" si="35"/>
        <v>#VALUE!</v>
      </c>
      <c r="U58" s="117" t="e">
        <f t="shared" si="35"/>
        <v>#VALUE!</v>
      </c>
      <c r="V58" s="117" t="e">
        <f t="shared" si="35"/>
        <v>#VALUE!</v>
      </c>
      <c r="W58" s="117" t="e">
        <f t="shared" si="35"/>
        <v>#VALUE!</v>
      </c>
      <c r="X58" s="117" t="e">
        <f t="shared" si="35"/>
        <v>#VALUE!</v>
      </c>
      <c r="Y58" s="117" t="e">
        <f t="shared" si="35"/>
        <v>#VALUE!</v>
      </c>
      <c r="Z58" s="117" t="e">
        <f t="shared" si="35"/>
        <v>#VALUE!</v>
      </c>
      <c r="AA58" s="117" t="e">
        <f t="shared" si="35"/>
        <v>#VALUE!</v>
      </c>
      <c r="AB58" s="117" t="e">
        <f t="shared" si="31"/>
        <v>#VALUE!</v>
      </c>
      <c r="AC58" s="117" t="e">
        <f t="shared" si="31"/>
        <v>#VALUE!</v>
      </c>
      <c r="AD58" s="117" t="e">
        <f t="shared" si="31"/>
        <v>#VALUE!</v>
      </c>
      <c r="AE58" s="117" t="e">
        <f t="shared" si="31"/>
        <v>#VALUE!</v>
      </c>
      <c r="AF58" s="117" t="e">
        <f t="shared" si="31"/>
        <v>#VALUE!</v>
      </c>
      <c r="AG58" s="117" t="e">
        <f t="shared" si="31"/>
        <v>#VALUE!</v>
      </c>
      <c r="AH58" s="117" t="e">
        <f t="shared" si="31"/>
        <v>#VALUE!</v>
      </c>
      <c r="AI58" s="117" t="e">
        <f t="shared" si="31"/>
        <v>#VALUE!</v>
      </c>
      <c r="AJ58" s="117" t="e">
        <f t="shared" si="31"/>
        <v>#VALUE!</v>
      </c>
      <c r="AK58" s="117" t="e">
        <f t="shared" si="31"/>
        <v>#VALUE!</v>
      </c>
      <c r="AL58" s="117" t="e">
        <f t="shared" si="31"/>
        <v>#VALUE!</v>
      </c>
      <c r="AM58" s="117" t="e">
        <f t="shared" si="31"/>
        <v>#VALUE!</v>
      </c>
      <c r="AN58" s="117" t="e">
        <f t="shared" si="31"/>
        <v>#VALUE!</v>
      </c>
      <c r="AO58" s="117" t="e">
        <f t="shared" si="31"/>
        <v>#VALUE!</v>
      </c>
      <c r="AP58" s="117" t="e">
        <f t="shared" si="31"/>
        <v>#VALUE!</v>
      </c>
      <c r="AQ58" s="118"/>
      <c r="AR58" s="145" t="e">
        <f t="shared" si="32"/>
        <v>#VALUE!</v>
      </c>
      <c r="AS58" s="117" t="e">
        <f t="shared" si="16"/>
        <v>#VALUE!</v>
      </c>
      <c r="AT58" s="117" t="e">
        <f t="shared" si="17"/>
        <v>#VALUE!</v>
      </c>
      <c r="AU58" s="105"/>
      <c r="AV58" s="151" t="e">
        <f t="shared" si="29"/>
        <v>#VALUE!</v>
      </c>
      <c r="AW58" s="149" t="e">
        <f t="shared" si="36"/>
        <v>#VALUE!</v>
      </c>
      <c r="AX58" s="149" t="e">
        <f t="shared" si="36"/>
        <v>#VALUE!</v>
      </c>
      <c r="AY58" s="149" t="e">
        <f t="shared" si="36"/>
        <v>#VALUE!</v>
      </c>
      <c r="AZ58" s="149" t="e">
        <f t="shared" si="36"/>
        <v>#VALUE!</v>
      </c>
      <c r="BA58" s="149" t="e">
        <f t="shared" si="36"/>
        <v>#VALUE!</v>
      </c>
      <c r="BB58" s="149" t="e">
        <f t="shared" si="36"/>
        <v>#VALUE!</v>
      </c>
      <c r="BC58" s="149" t="e">
        <f t="shared" si="36"/>
        <v>#VALUE!</v>
      </c>
      <c r="BD58" s="149" t="e">
        <f t="shared" si="36"/>
        <v>#VALUE!</v>
      </c>
      <c r="BE58" s="149" t="e">
        <f t="shared" si="36"/>
        <v>#VALUE!</v>
      </c>
      <c r="BF58" s="118"/>
      <c r="BG58" s="145" t="e">
        <f t="shared" si="33"/>
        <v>#VALUE!</v>
      </c>
      <c r="BH58" s="117" t="e">
        <f t="shared" si="19"/>
        <v>#VALUE!</v>
      </c>
      <c r="BI58" s="117" t="e">
        <f t="shared" si="20"/>
        <v>#VALUE!</v>
      </c>
      <c r="BJ58" s="105"/>
      <c r="BK58" s="151" t="e">
        <f t="shared" si="30"/>
        <v>#VALUE!</v>
      </c>
      <c r="BL58" s="149" t="e">
        <f t="shared" si="34"/>
        <v>#VALUE!</v>
      </c>
      <c r="BM58" s="149" t="e">
        <f t="shared" si="34"/>
        <v>#VALUE!</v>
      </c>
      <c r="BN58" s="149" t="e">
        <f t="shared" si="34"/>
        <v>#VALUE!</v>
      </c>
      <c r="BO58" s="149" t="e">
        <f t="shared" si="34"/>
        <v>#VALUE!</v>
      </c>
      <c r="BP58" s="149" t="e">
        <f t="shared" si="34"/>
        <v>#VALUE!</v>
      </c>
      <c r="BQ58" s="149" t="e">
        <f t="shared" si="34"/>
        <v>#VALUE!</v>
      </c>
      <c r="BR58" s="149" t="e">
        <f t="shared" si="34"/>
        <v>#VALUE!</v>
      </c>
      <c r="BS58" s="149" t="e">
        <f t="shared" si="34"/>
        <v>#VALUE!</v>
      </c>
      <c r="BT58" s="149" t="e">
        <f t="shared" si="34"/>
        <v>#VALUE!</v>
      </c>
      <c r="BU58" s="106"/>
    </row>
    <row r="59" spans="1:73" ht="18" customHeight="1" x14ac:dyDescent="0.25">
      <c r="A59" s="104"/>
      <c r="B59" s="120" t="e">
        <f t="shared" si="37"/>
        <v>#VALUE!</v>
      </c>
      <c r="C59" s="105"/>
      <c r="D59" s="176" t="e">
        <f t="shared" si="9"/>
        <v>#VALUE!</v>
      </c>
      <c r="E59" s="176" t="e">
        <f t="shared" si="10"/>
        <v>#VALUE!</v>
      </c>
      <c r="F59" s="176" t="e">
        <f t="shared" si="11"/>
        <v>#VALUE!</v>
      </c>
      <c r="G59" s="105"/>
      <c r="H59" s="145" t="e">
        <f t="shared" si="22"/>
        <v>#VALUE!</v>
      </c>
      <c r="I59" s="117" t="e">
        <f t="shared" si="13"/>
        <v>#VALUE!</v>
      </c>
      <c r="J59" s="117" t="e">
        <f t="shared" si="14"/>
        <v>#VALUE!</v>
      </c>
      <c r="K59" s="105"/>
      <c r="L59" s="151" t="e">
        <f t="shared" si="28"/>
        <v>#VALUE!</v>
      </c>
      <c r="M59" s="149" t="e">
        <f t="shared" si="35"/>
        <v>#VALUE!</v>
      </c>
      <c r="N59" s="117" t="e">
        <f t="shared" si="35"/>
        <v>#VALUE!</v>
      </c>
      <c r="O59" s="117" t="e">
        <f t="shared" si="35"/>
        <v>#VALUE!</v>
      </c>
      <c r="P59" s="117" t="e">
        <f t="shared" si="35"/>
        <v>#VALUE!</v>
      </c>
      <c r="Q59" s="117" t="e">
        <f t="shared" si="35"/>
        <v>#VALUE!</v>
      </c>
      <c r="R59" s="117" t="e">
        <f t="shared" si="35"/>
        <v>#VALUE!</v>
      </c>
      <c r="S59" s="117" t="e">
        <f t="shared" si="35"/>
        <v>#VALUE!</v>
      </c>
      <c r="T59" s="117" t="e">
        <f t="shared" si="35"/>
        <v>#VALUE!</v>
      </c>
      <c r="U59" s="117" t="e">
        <f t="shared" si="35"/>
        <v>#VALUE!</v>
      </c>
      <c r="V59" s="117" t="e">
        <f t="shared" si="35"/>
        <v>#VALUE!</v>
      </c>
      <c r="W59" s="117" t="e">
        <f t="shared" si="35"/>
        <v>#VALUE!</v>
      </c>
      <c r="X59" s="117" t="e">
        <f t="shared" si="35"/>
        <v>#VALUE!</v>
      </c>
      <c r="Y59" s="117" t="e">
        <f t="shared" si="35"/>
        <v>#VALUE!</v>
      </c>
      <c r="Z59" s="117" t="e">
        <f t="shared" si="35"/>
        <v>#VALUE!</v>
      </c>
      <c r="AA59" s="117" t="e">
        <f t="shared" si="35"/>
        <v>#VALUE!</v>
      </c>
      <c r="AB59" s="117" t="e">
        <f t="shared" si="35"/>
        <v>#VALUE!</v>
      </c>
      <c r="AC59" s="117" t="e">
        <f t="shared" ref="AC59:AP71" si="38">IF(AND($B59&gt;=AC$4,$B59&lt;=AC$5),AC$6,0)</f>
        <v>#VALUE!</v>
      </c>
      <c r="AD59" s="117" t="e">
        <f t="shared" si="38"/>
        <v>#VALUE!</v>
      </c>
      <c r="AE59" s="117" t="e">
        <f t="shared" si="38"/>
        <v>#VALUE!</v>
      </c>
      <c r="AF59" s="117" t="e">
        <f t="shared" si="38"/>
        <v>#VALUE!</v>
      </c>
      <c r="AG59" s="117" t="e">
        <f t="shared" si="38"/>
        <v>#VALUE!</v>
      </c>
      <c r="AH59" s="117" t="e">
        <f t="shared" si="38"/>
        <v>#VALUE!</v>
      </c>
      <c r="AI59" s="117" t="e">
        <f t="shared" si="38"/>
        <v>#VALUE!</v>
      </c>
      <c r="AJ59" s="117" t="e">
        <f t="shared" si="38"/>
        <v>#VALUE!</v>
      </c>
      <c r="AK59" s="117" t="e">
        <f t="shared" si="38"/>
        <v>#VALUE!</v>
      </c>
      <c r="AL59" s="117" t="e">
        <f t="shared" si="38"/>
        <v>#VALUE!</v>
      </c>
      <c r="AM59" s="117" t="e">
        <f t="shared" si="38"/>
        <v>#VALUE!</v>
      </c>
      <c r="AN59" s="117" t="e">
        <f t="shared" si="38"/>
        <v>#VALUE!</v>
      </c>
      <c r="AO59" s="117" t="e">
        <f t="shared" si="38"/>
        <v>#VALUE!</v>
      </c>
      <c r="AP59" s="117" t="e">
        <f t="shared" si="38"/>
        <v>#VALUE!</v>
      </c>
      <c r="AQ59" s="118"/>
      <c r="AR59" s="145" t="e">
        <f t="shared" si="32"/>
        <v>#VALUE!</v>
      </c>
      <c r="AS59" s="117" t="e">
        <f t="shared" si="16"/>
        <v>#VALUE!</v>
      </c>
      <c r="AT59" s="117" t="e">
        <f t="shared" si="17"/>
        <v>#VALUE!</v>
      </c>
      <c r="AU59" s="105"/>
      <c r="AV59" s="151" t="e">
        <f t="shared" si="29"/>
        <v>#VALUE!</v>
      </c>
      <c r="AW59" s="149" t="e">
        <f t="shared" si="36"/>
        <v>#VALUE!</v>
      </c>
      <c r="AX59" s="149" t="e">
        <f t="shared" si="36"/>
        <v>#VALUE!</v>
      </c>
      <c r="AY59" s="149" t="e">
        <f t="shared" si="36"/>
        <v>#VALUE!</v>
      </c>
      <c r="AZ59" s="149" t="e">
        <f t="shared" si="36"/>
        <v>#VALUE!</v>
      </c>
      <c r="BA59" s="149" t="e">
        <f t="shared" si="36"/>
        <v>#VALUE!</v>
      </c>
      <c r="BB59" s="149" t="e">
        <f t="shared" si="36"/>
        <v>#VALUE!</v>
      </c>
      <c r="BC59" s="149" t="e">
        <f t="shared" si="36"/>
        <v>#VALUE!</v>
      </c>
      <c r="BD59" s="149" t="e">
        <f t="shared" si="36"/>
        <v>#VALUE!</v>
      </c>
      <c r="BE59" s="149" t="e">
        <f t="shared" si="36"/>
        <v>#VALUE!</v>
      </c>
      <c r="BF59" s="118"/>
      <c r="BG59" s="145" t="e">
        <f t="shared" si="33"/>
        <v>#VALUE!</v>
      </c>
      <c r="BH59" s="117" t="e">
        <f t="shared" si="19"/>
        <v>#VALUE!</v>
      </c>
      <c r="BI59" s="117" t="e">
        <f t="shared" si="20"/>
        <v>#VALUE!</v>
      </c>
      <c r="BJ59" s="105"/>
      <c r="BK59" s="151" t="e">
        <f t="shared" si="30"/>
        <v>#VALUE!</v>
      </c>
      <c r="BL59" s="149" t="e">
        <f t="shared" ref="BL59:BT71" si="39">IF(AND($B59&gt;=BL$4,$B59&lt;=BL$5),BL$6,0)</f>
        <v>#VALUE!</v>
      </c>
      <c r="BM59" s="149" t="e">
        <f t="shared" si="39"/>
        <v>#VALUE!</v>
      </c>
      <c r="BN59" s="149" t="e">
        <f t="shared" si="39"/>
        <v>#VALUE!</v>
      </c>
      <c r="BO59" s="149" t="e">
        <f t="shared" si="39"/>
        <v>#VALUE!</v>
      </c>
      <c r="BP59" s="149" t="e">
        <f t="shared" si="39"/>
        <v>#VALUE!</v>
      </c>
      <c r="BQ59" s="149" t="e">
        <f t="shared" si="39"/>
        <v>#VALUE!</v>
      </c>
      <c r="BR59" s="149" t="e">
        <f t="shared" si="39"/>
        <v>#VALUE!</v>
      </c>
      <c r="BS59" s="149" t="e">
        <f t="shared" si="39"/>
        <v>#VALUE!</v>
      </c>
      <c r="BT59" s="149" t="e">
        <f t="shared" si="39"/>
        <v>#VALUE!</v>
      </c>
      <c r="BU59" s="106"/>
    </row>
    <row r="60" spans="1:73" ht="18" customHeight="1" x14ac:dyDescent="0.25">
      <c r="A60" s="104"/>
      <c r="B60" s="120" t="e">
        <f t="shared" si="37"/>
        <v>#VALUE!</v>
      </c>
      <c r="C60" s="105"/>
      <c r="D60" s="176" t="e">
        <f t="shared" si="9"/>
        <v>#VALUE!</v>
      </c>
      <c r="E60" s="176" t="e">
        <f t="shared" si="10"/>
        <v>#VALUE!</v>
      </c>
      <c r="F60" s="176" t="e">
        <f t="shared" si="11"/>
        <v>#VALUE!</v>
      </c>
      <c r="G60" s="105"/>
      <c r="H60" s="145" t="e">
        <f t="shared" si="22"/>
        <v>#VALUE!</v>
      </c>
      <c r="I60" s="117" t="e">
        <f t="shared" si="13"/>
        <v>#VALUE!</v>
      </c>
      <c r="J60" s="117" t="e">
        <f t="shared" si="14"/>
        <v>#VALUE!</v>
      </c>
      <c r="K60" s="105"/>
      <c r="L60" s="151" t="e">
        <f t="shared" si="28"/>
        <v>#VALUE!</v>
      </c>
      <c r="M60" s="149" t="e">
        <f t="shared" ref="M60:AB71" si="40">IF(AND($B60&gt;=M$4,$B60&lt;=M$5),M$6,0)</f>
        <v>#VALUE!</v>
      </c>
      <c r="N60" s="117" t="e">
        <f t="shared" si="40"/>
        <v>#VALUE!</v>
      </c>
      <c r="O60" s="117" t="e">
        <f t="shared" si="40"/>
        <v>#VALUE!</v>
      </c>
      <c r="P60" s="117" t="e">
        <f t="shared" si="40"/>
        <v>#VALUE!</v>
      </c>
      <c r="Q60" s="117" t="e">
        <f t="shared" si="40"/>
        <v>#VALUE!</v>
      </c>
      <c r="R60" s="117" t="e">
        <f t="shared" si="40"/>
        <v>#VALUE!</v>
      </c>
      <c r="S60" s="117" t="e">
        <f t="shared" si="40"/>
        <v>#VALUE!</v>
      </c>
      <c r="T60" s="117" t="e">
        <f t="shared" si="40"/>
        <v>#VALUE!</v>
      </c>
      <c r="U60" s="117" t="e">
        <f t="shared" si="40"/>
        <v>#VALUE!</v>
      </c>
      <c r="V60" s="117" t="e">
        <f t="shared" si="40"/>
        <v>#VALUE!</v>
      </c>
      <c r="W60" s="117" t="e">
        <f t="shared" si="40"/>
        <v>#VALUE!</v>
      </c>
      <c r="X60" s="117" t="e">
        <f t="shared" si="40"/>
        <v>#VALUE!</v>
      </c>
      <c r="Y60" s="117" t="e">
        <f t="shared" si="40"/>
        <v>#VALUE!</v>
      </c>
      <c r="Z60" s="117" t="e">
        <f t="shared" si="40"/>
        <v>#VALUE!</v>
      </c>
      <c r="AA60" s="117" t="e">
        <f t="shared" si="40"/>
        <v>#VALUE!</v>
      </c>
      <c r="AB60" s="117" t="e">
        <f t="shared" si="40"/>
        <v>#VALUE!</v>
      </c>
      <c r="AC60" s="117" t="e">
        <f t="shared" si="38"/>
        <v>#VALUE!</v>
      </c>
      <c r="AD60" s="117" t="e">
        <f t="shared" si="38"/>
        <v>#VALUE!</v>
      </c>
      <c r="AE60" s="117" t="e">
        <f t="shared" si="38"/>
        <v>#VALUE!</v>
      </c>
      <c r="AF60" s="117" t="e">
        <f t="shared" si="38"/>
        <v>#VALUE!</v>
      </c>
      <c r="AG60" s="117" t="e">
        <f t="shared" si="38"/>
        <v>#VALUE!</v>
      </c>
      <c r="AH60" s="117" t="e">
        <f t="shared" si="38"/>
        <v>#VALUE!</v>
      </c>
      <c r="AI60" s="117" t="e">
        <f t="shared" si="38"/>
        <v>#VALUE!</v>
      </c>
      <c r="AJ60" s="117" t="e">
        <f t="shared" si="38"/>
        <v>#VALUE!</v>
      </c>
      <c r="AK60" s="117" t="e">
        <f t="shared" si="38"/>
        <v>#VALUE!</v>
      </c>
      <c r="AL60" s="117" t="e">
        <f t="shared" si="38"/>
        <v>#VALUE!</v>
      </c>
      <c r="AM60" s="117" t="e">
        <f t="shared" si="38"/>
        <v>#VALUE!</v>
      </c>
      <c r="AN60" s="117" t="e">
        <f t="shared" si="38"/>
        <v>#VALUE!</v>
      </c>
      <c r="AO60" s="117" t="e">
        <f t="shared" si="38"/>
        <v>#VALUE!</v>
      </c>
      <c r="AP60" s="117" t="e">
        <f t="shared" si="38"/>
        <v>#VALUE!</v>
      </c>
      <c r="AQ60" s="118"/>
      <c r="AR60" s="145" t="e">
        <f t="shared" si="32"/>
        <v>#VALUE!</v>
      </c>
      <c r="AS60" s="117" t="e">
        <f t="shared" si="16"/>
        <v>#VALUE!</v>
      </c>
      <c r="AT60" s="117" t="e">
        <f t="shared" si="17"/>
        <v>#VALUE!</v>
      </c>
      <c r="AU60" s="105"/>
      <c r="AV60" s="151" t="e">
        <f t="shared" si="29"/>
        <v>#VALUE!</v>
      </c>
      <c r="AW60" s="149" t="e">
        <f t="shared" ref="AW60:BE71" si="41">IF(AND($B60&gt;=AW$4,$B60&lt;=AW$5),AW$6,0)</f>
        <v>#VALUE!</v>
      </c>
      <c r="AX60" s="149" t="e">
        <f t="shared" si="41"/>
        <v>#VALUE!</v>
      </c>
      <c r="AY60" s="149" t="e">
        <f t="shared" si="41"/>
        <v>#VALUE!</v>
      </c>
      <c r="AZ60" s="149" t="e">
        <f t="shared" si="41"/>
        <v>#VALUE!</v>
      </c>
      <c r="BA60" s="149" t="e">
        <f t="shared" si="41"/>
        <v>#VALUE!</v>
      </c>
      <c r="BB60" s="149" t="e">
        <f t="shared" si="41"/>
        <v>#VALUE!</v>
      </c>
      <c r="BC60" s="149" t="e">
        <f t="shared" si="41"/>
        <v>#VALUE!</v>
      </c>
      <c r="BD60" s="149" t="e">
        <f t="shared" si="41"/>
        <v>#VALUE!</v>
      </c>
      <c r="BE60" s="149" t="e">
        <f t="shared" si="41"/>
        <v>#VALUE!</v>
      </c>
      <c r="BF60" s="118"/>
      <c r="BG60" s="145" t="e">
        <f t="shared" si="33"/>
        <v>#VALUE!</v>
      </c>
      <c r="BH60" s="117" t="e">
        <f t="shared" si="19"/>
        <v>#VALUE!</v>
      </c>
      <c r="BI60" s="117" t="e">
        <f t="shared" si="20"/>
        <v>#VALUE!</v>
      </c>
      <c r="BJ60" s="105"/>
      <c r="BK60" s="151" t="e">
        <f t="shared" si="30"/>
        <v>#VALUE!</v>
      </c>
      <c r="BL60" s="149" t="e">
        <f t="shared" si="39"/>
        <v>#VALUE!</v>
      </c>
      <c r="BM60" s="149" t="e">
        <f t="shared" si="39"/>
        <v>#VALUE!</v>
      </c>
      <c r="BN60" s="149" t="e">
        <f t="shared" si="39"/>
        <v>#VALUE!</v>
      </c>
      <c r="BO60" s="149" t="e">
        <f t="shared" si="39"/>
        <v>#VALUE!</v>
      </c>
      <c r="BP60" s="149" t="e">
        <f t="shared" si="39"/>
        <v>#VALUE!</v>
      </c>
      <c r="BQ60" s="149" t="e">
        <f t="shared" si="39"/>
        <v>#VALUE!</v>
      </c>
      <c r="BR60" s="149" t="e">
        <f t="shared" si="39"/>
        <v>#VALUE!</v>
      </c>
      <c r="BS60" s="149" t="e">
        <f t="shared" si="39"/>
        <v>#VALUE!</v>
      </c>
      <c r="BT60" s="149" t="e">
        <f t="shared" si="39"/>
        <v>#VALUE!</v>
      </c>
      <c r="BU60" s="106"/>
    </row>
    <row r="61" spans="1:73" ht="18" customHeight="1" x14ac:dyDescent="0.25">
      <c r="A61" s="104"/>
      <c r="B61" s="120" t="e">
        <f t="shared" si="37"/>
        <v>#VALUE!</v>
      </c>
      <c r="C61" s="105"/>
      <c r="D61" s="176" t="e">
        <f t="shared" si="9"/>
        <v>#VALUE!</v>
      </c>
      <c r="E61" s="176" t="e">
        <f t="shared" si="10"/>
        <v>#VALUE!</v>
      </c>
      <c r="F61" s="176" t="e">
        <f t="shared" si="11"/>
        <v>#VALUE!</v>
      </c>
      <c r="G61" s="105"/>
      <c r="H61" s="145" t="e">
        <f t="shared" si="22"/>
        <v>#VALUE!</v>
      </c>
      <c r="I61" s="117" t="e">
        <f t="shared" si="13"/>
        <v>#VALUE!</v>
      </c>
      <c r="J61" s="117" t="e">
        <f t="shared" si="14"/>
        <v>#VALUE!</v>
      </c>
      <c r="K61" s="105"/>
      <c r="L61" s="151" t="e">
        <f t="shared" si="28"/>
        <v>#VALUE!</v>
      </c>
      <c r="M61" s="149" t="e">
        <f t="shared" si="40"/>
        <v>#VALUE!</v>
      </c>
      <c r="N61" s="117" t="e">
        <f t="shared" si="40"/>
        <v>#VALUE!</v>
      </c>
      <c r="O61" s="117" t="e">
        <f t="shared" si="40"/>
        <v>#VALUE!</v>
      </c>
      <c r="P61" s="117" t="e">
        <f t="shared" si="40"/>
        <v>#VALUE!</v>
      </c>
      <c r="Q61" s="117" t="e">
        <f t="shared" si="40"/>
        <v>#VALUE!</v>
      </c>
      <c r="R61" s="117" t="e">
        <f t="shared" si="40"/>
        <v>#VALUE!</v>
      </c>
      <c r="S61" s="117" t="e">
        <f t="shared" si="40"/>
        <v>#VALUE!</v>
      </c>
      <c r="T61" s="117" t="e">
        <f t="shared" si="40"/>
        <v>#VALUE!</v>
      </c>
      <c r="U61" s="117" t="e">
        <f t="shared" si="40"/>
        <v>#VALUE!</v>
      </c>
      <c r="V61" s="117" t="e">
        <f t="shared" si="40"/>
        <v>#VALUE!</v>
      </c>
      <c r="W61" s="117" t="e">
        <f t="shared" si="40"/>
        <v>#VALUE!</v>
      </c>
      <c r="X61" s="117" t="e">
        <f t="shared" si="40"/>
        <v>#VALUE!</v>
      </c>
      <c r="Y61" s="117" t="e">
        <f t="shared" si="40"/>
        <v>#VALUE!</v>
      </c>
      <c r="Z61" s="117" t="e">
        <f t="shared" si="40"/>
        <v>#VALUE!</v>
      </c>
      <c r="AA61" s="117" t="e">
        <f t="shared" si="40"/>
        <v>#VALUE!</v>
      </c>
      <c r="AB61" s="117" t="e">
        <f t="shared" si="40"/>
        <v>#VALUE!</v>
      </c>
      <c r="AC61" s="117" t="e">
        <f t="shared" si="38"/>
        <v>#VALUE!</v>
      </c>
      <c r="AD61" s="117" t="e">
        <f t="shared" si="38"/>
        <v>#VALUE!</v>
      </c>
      <c r="AE61" s="117" t="e">
        <f t="shared" si="38"/>
        <v>#VALUE!</v>
      </c>
      <c r="AF61" s="117" t="e">
        <f t="shared" si="38"/>
        <v>#VALUE!</v>
      </c>
      <c r="AG61" s="117" t="e">
        <f t="shared" si="38"/>
        <v>#VALUE!</v>
      </c>
      <c r="AH61" s="117" t="e">
        <f t="shared" si="38"/>
        <v>#VALUE!</v>
      </c>
      <c r="AI61" s="117" t="e">
        <f t="shared" si="38"/>
        <v>#VALUE!</v>
      </c>
      <c r="AJ61" s="117" t="e">
        <f t="shared" si="38"/>
        <v>#VALUE!</v>
      </c>
      <c r="AK61" s="117" t="e">
        <f t="shared" si="38"/>
        <v>#VALUE!</v>
      </c>
      <c r="AL61" s="117" t="e">
        <f t="shared" si="38"/>
        <v>#VALUE!</v>
      </c>
      <c r="AM61" s="117" t="e">
        <f t="shared" si="38"/>
        <v>#VALUE!</v>
      </c>
      <c r="AN61" s="117" t="e">
        <f t="shared" si="38"/>
        <v>#VALUE!</v>
      </c>
      <c r="AO61" s="117" t="e">
        <f t="shared" si="38"/>
        <v>#VALUE!</v>
      </c>
      <c r="AP61" s="117" t="e">
        <f t="shared" si="38"/>
        <v>#VALUE!</v>
      </c>
      <c r="AQ61" s="118"/>
      <c r="AR61" s="145" t="e">
        <f t="shared" si="32"/>
        <v>#VALUE!</v>
      </c>
      <c r="AS61" s="117" t="e">
        <f t="shared" si="16"/>
        <v>#VALUE!</v>
      </c>
      <c r="AT61" s="117" t="e">
        <f t="shared" si="17"/>
        <v>#VALUE!</v>
      </c>
      <c r="AU61" s="105"/>
      <c r="AV61" s="151" t="e">
        <f t="shared" si="29"/>
        <v>#VALUE!</v>
      </c>
      <c r="AW61" s="149" t="e">
        <f t="shared" si="41"/>
        <v>#VALUE!</v>
      </c>
      <c r="AX61" s="149" t="e">
        <f t="shared" si="41"/>
        <v>#VALUE!</v>
      </c>
      <c r="AY61" s="149" t="e">
        <f t="shared" si="41"/>
        <v>#VALUE!</v>
      </c>
      <c r="AZ61" s="149" t="e">
        <f t="shared" si="41"/>
        <v>#VALUE!</v>
      </c>
      <c r="BA61" s="149" t="e">
        <f t="shared" si="41"/>
        <v>#VALUE!</v>
      </c>
      <c r="BB61" s="149" t="e">
        <f t="shared" si="41"/>
        <v>#VALUE!</v>
      </c>
      <c r="BC61" s="149" t="e">
        <f t="shared" si="41"/>
        <v>#VALUE!</v>
      </c>
      <c r="BD61" s="149" t="e">
        <f t="shared" si="41"/>
        <v>#VALUE!</v>
      </c>
      <c r="BE61" s="149" t="e">
        <f t="shared" si="41"/>
        <v>#VALUE!</v>
      </c>
      <c r="BF61" s="118"/>
      <c r="BG61" s="145" t="e">
        <f t="shared" si="33"/>
        <v>#VALUE!</v>
      </c>
      <c r="BH61" s="117" t="e">
        <f t="shared" si="19"/>
        <v>#VALUE!</v>
      </c>
      <c r="BI61" s="117" t="e">
        <f t="shared" si="20"/>
        <v>#VALUE!</v>
      </c>
      <c r="BJ61" s="105"/>
      <c r="BK61" s="151" t="e">
        <f t="shared" si="30"/>
        <v>#VALUE!</v>
      </c>
      <c r="BL61" s="149" t="e">
        <f t="shared" si="39"/>
        <v>#VALUE!</v>
      </c>
      <c r="BM61" s="149" t="e">
        <f t="shared" si="39"/>
        <v>#VALUE!</v>
      </c>
      <c r="BN61" s="149" t="e">
        <f t="shared" si="39"/>
        <v>#VALUE!</v>
      </c>
      <c r="BO61" s="149" t="e">
        <f t="shared" si="39"/>
        <v>#VALUE!</v>
      </c>
      <c r="BP61" s="149" t="e">
        <f t="shared" si="39"/>
        <v>#VALUE!</v>
      </c>
      <c r="BQ61" s="149" t="e">
        <f t="shared" si="39"/>
        <v>#VALUE!</v>
      </c>
      <c r="BR61" s="149" t="e">
        <f t="shared" si="39"/>
        <v>#VALUE!</v>
      </c>
      <c r="BS61" s="149" t="e">
        <f t="shared" si="39"/>
        <v>#VALUE!</v>
      </c>
      <c r="BT61" s="149" t="e">
        <f t="shared" si="39"/>
        <v>#VALUE!</v>
      </c>
      <c r="BU61" s="106"/>
    </row>
    <row r="62" spans="1:73" ht="18" customHeight="1" x14ac:dyDescent="0.25">
      <c r="A62" s="104"/>
      <c r="B62" s="120" t="e">
        <f t="shared" si="37"/>
        <v>#VALUE!</v>
      </c>
      <c r="C62" s="105"/>
      <c r="D62" s="176" t="e">
        <f t="shared" si="9"/>
        <v>#VALUE!</v>
      </c>
      <c r="E62" s="176" t="e">
        <f t="shared" si="10"/>
        <v>#VALUE!</v>
      </c>
      <c r="F62" s="176" t="e">
        <f t="shared" si="11"/>
        <v>#VALUE!</v>
      </c>
      <c r="G62" s="105"/>
      <c r="H62" s="145" t="e">
        <f t="shared" si="22"/>
        <v>#VALUE!</v>
      </c>
      <c r="I62" s="117" t="e">
        <f t="shared" si="13"/>
        <v>#VALUE!</v>
      </c>
      <c r="J62" s="117" t="e">
        <f t="shared" si="14"/>
        <v>#VALUE!</v>
      </c>
      <c r="K62" s="105"/>
      <c r="L62" s="151" t="e">
        <f t="shared" si="28"/>
        <v>#VALUE!</v>
      </c>
      <c r="M62" s="149" t="e">
        <f t="shared" si="40"/>
        <v>#VALUE!</v>
      </c>
      <c r="N62" s="117" t="e">
        <f t="shared" si="40"/>
        <v>#VALUE!</v>
      </c>
      <c r="O62" s="117" t="e">
        <f t="shared" si="40"/>
        <v>#VALUE!</v>
      </c>
      <c r="P62" s="117" t="e">
        <f t="shared" si="40"/>
        <v>#VALUE!</v>
      </c>
      <c r="Q62" s="117" t="e">
        <f t="shared" si="40"/>
        <v>#VALUE!</v>
      </c>
      <c r="R62" s="117" t="e">
        <f t="shared" si="40"/>
        <v>#VALUE!</v>
      </c>
      <c r="S62" s="117" t="e">
        <f t="shared" si="40"/>
        <v>#VALUE!</v>
      </c>
      <c r="T62" s="117" t="e">
        <f t="shared" si="40"/>
        <v>#VALUE!</v>
      </c>
      <c r="U62" s="117" t="e">
        <f t="shared" si="40"/>
        <v>#VALUE!</v>
      </c>
      <c r="V62" s="117" t="e">
        <f t="shared" si="40"/>
        <v>#VALUE!</v>
      </c>
      <c r="W62" s="117" t="e">
        <f t="shared" si="40"/>
        <v>#VALUE!</v>
      </c>
      <c r="X62" s="117" t="e">
        <f t="shared" si="40"/>
        <v>#VALUE!</v>
      </c>
      <c r="Y62" s="117" t="e">
        <f t="shared" si="40"/>
        <v>#VALUE!</v>
      </c>
      <c r="Z62" s="117" t="e">
        <f t="shared" si="40"/>
        <v>#VALUE!</v>
      </c>
      <c r="AA62" s="117" t="e">
        <f t="shared" si="40"/>
        <v>#VALUE!</v>
      </c>
      <c r="AB62" s="117" t="e">
        <f t="shared" si="40"/>
        <v>#VALUE!</v>
      </c>
      <c r="AC62" s="117" t="e">
        <f t="shared" si="38"/>
        <v>#VALUE!</v>
      </c>
      <c r="AD62" s="117" t="e">
        <f t="shared" si="38"/>
        <v>#VALUE!</v>
      </c>
      <c r="AE62" s="117" t="e">
        <f t="shared" si="38"/>
        <v>#VALUE!</v>
      </c>
      <c r="AF62" s="117" t="e">
        <f t="shared" si="38"/>
        <v>#VALUE!</v>
      </c>
      <c r="AG62" s="117" t="e">
        <f t="shared" si="38"/>
        <v>#VALUE!</v>
      </c>
      <c r="AH62" s="117" t="e">
        <f t="shared" si="38"/>
        <v>#VALUE!</v>
      </c>
      <c r="AI62" s="117" t="e">
        <f t="shared" si="38"/>
        <v>#VALUE!</v>
      </c>
      <c r="AJ62" s="117" t="e">
        <f t="shared" si="38"/>
        <v>#VALUE!</v>
      </c>
      <c r="AK62" s="117" t="e">
        <f t="shared" si="38"/>
        <v>#VALUE!</v>
      </c>
      <c r="AL62" s="117" t="e">
        <f t="shared" si="38"/>
        <v>#VALUE!</v>
      </c>
      <c r="AM62" s="117" t="e">
        <f t="shared" si="38"/>
        <v>#VALUE!</v>
      </c>
      <c r="AN62" s="117" t="e">
        <f t="shared" si="38"/>
        <v>#VALUE!</v>
      </c>
      <c r="AO62" s="117" t="e">
        <f t="shared" si="38"/>
        <v>#VALUE!</v>
      </c>
      <c r="AP62" s="117" t="e">
        <f t="shared" si="38"/>
        <v>#VALUE!</v>
      </c>
      <c r="AQ62" s="118"/>
      <c r="AR62" s="145" t="e">
        <f t="shared" si="32"/>
        <v>#VALUE!</v>
      </c>
      <c r="AS62" s="117" t="e">
        <f t="shared" si="16"/>
        <v>#VALUE!</v>
      </c>
      <c r="AT62" s="117" t="e">
        <f t="shared" si="17"/>
        <v>#VALUE!</v>
      </c>
      <c r="AU62" s="105"/>
      <c r="AV62" s="151" t="e">
        <f t="shared" si="29"/>
        <v>#VALUE!</v>
      </c>
      <c r="AW62" s="149" t="e">
        <f t="shared" si="41"/>
        <v>#VALUE!</v>
      </c>
      <c r="AX62" s="149" t="e">
        <f t="shared" si="41"/>
        <v>#VALUE!</v>
      </c>
      <c r="AY62" s="149" t="e">
        <f t="shared" si="41"/>
        <v>#VALUE!</v>
      </c>
      <c r="AZ62" s="149" t="e">
        <f t="shared" si="41"/>
        <v>#VALUE!</v>
      </c>
      <c r="BA62" s="149" t="e">
        <f t="shared" si="41"/>
        <v>#VALUE!</v>
      </c>
      <c r="BB62" s="149" t="e">
        <f t="shared" si="41"/>
        <v>#VALUE!</v>
      </c>
      <c r="BC62" s="149" t="e">
        <f t="shared" si="41"/>
        <v>#VALUE!</v>
      </c>
      <c r="BD62" s="149" t="e">
        <f t="shared" si="41"/>
        <v>#VALUE!</v>
      </c>
      <c r="BE62" s="149" t="e">
        <f t="shared" si="41"/>
        <v>#VALUE!</v>
      </c>
      <c r="BF62" s="118"/>
      <c r="BG62" s="145" t="e">
        <f t="shared" si="33"/>
        <v>#VALUE!</v>
      </c>
      <c r="BH62" s="117" t="e">
        <f t="shared" si="19"/>
        <v>#VALUE!</v>
      </c>
      <c r="BI62" s="117" t="e">
        <f t="shared" si="20"/>
        <v>#VALUE!</v>
      </c>
      <c r="BJ62" s="105"/>
      <c r="BK62" s="151" t="e">
        <f t="shared" si="30"/>
        <v>#VALUE!</v>
      </c>
      <c r="BL62" s="149" t="e">
        <f t="shared" si="39"/>
        <v>#VALUE!</v>
      </c>
      <c r="BM62" s="149" t="e">
        <f t="shared" si="39"/>
        <v>#VALUE!</v>
      </c>
      <c r="BN62" s="149" t="e">
        <f t="shared" si="39"/>
        <v>#VALUE!</v>
      </c>
      <c r="BO62" s="149" t="e">
        <f t="shared" si="39"/>
        <v>#VALUE!</v>
      </c>
      <c r="BP62" s="149" t="e">
        <f t="shared" si="39"/>
        <v>#VALUE!</v>
      </c>
      <c r="BQ62" s="149" t="e">
        <f t="shared" si="39"/>
        <v>#VALUE!</v>
      </c>
      <c r="BR62" s="149" t="e">
        <f t="shared" si="39"/>
        <v>#VALUE!</v>
      </c>
      <c r="BS62" s="149" t="e">
        <f t="shared" si="39"/>
        <v>#VALUE!</v>
      </c>
      <c r="BT62" s="149" t="e">
        <f t="shared" si="39"/>
        <v>#VALUE!</v>
      </c>
      <c r="BU62" s="106"/>
    </row>
    <row r="63" spans="1:73" ht="18" customHeight="1" x14ac:dyDescent="0.25">
      <c r="A63" s="104"/>
      <c r="B63" s="120" t="e">
        <f t="shared" si="37"/>
        <v>#VALUE!</v>
      </c>
      <c r="C63" s="105"/>
      <c r="D63" s="176" t="e">
        <f t="shared" si="9"/>
        <v>#VALUE!</v>
      </c>
      <c r="E63" s="176" t="e">
        <f t="shared" si="10"/>
        <v>#VALUE!</v>
      </c>
      <c r="F63" s="176" t="e">
        <f t="shared" si="11"/>
        <v>#VALUE!</v>
      </c>
      <c r="G63" s="105"/>
      <c r="H63" s="145" t="e">
        <f t="shared" si="22"/>
        <v>#VALUE!</v>
      </c>
      <c r="I63" s="117" t="e">
        <f t="shared" si="13"/>
        <v>#VALUE!</v>
      </c>
      <c r="J63" s="117" t="e">
        <f t="shared" si="14"/>
        <v>#VALUE!</v>
      </c>
      <c r="K63" s="105"/>
      <c r="L63" s="151" t="e">
        <f t="shared" si="28"/>
        <v>#VALUE!</v>
      </c>
      <c r="M63" s="149" t="e">
        <f t="shared" si="40"/>
        <v>#VALUE!</v>
      </c>
      <c r="N63" s="117" t="e">
        <f t="shared" si="40"/>
        <v>#VALUE!</v>
      </c>
      <c r="O63" s="117" t="e">
        <f t="shared" si="40"/>
        <v>#VALUE!</v>
      </c>
      <c r="P63" s="117" t="e">
        <f t="shared" si="40"/>
        <v>#VALUE!</v>
      </c>
      <c r="Q63" s="117" t="e">
        <f t="shared" si="40"/>
        <v>#VALUE!</v>
      </c>
      <c r="R63" s="117" t="e">
        <f t="shared" si="40"/>
        <v>#VALUE!</v>
      </c>
      <c r="S63" s="117" t="e">
        <f t="shared" si="40"/>
        <v>#VALUE!</v>
      </c>
      <c r="T63" s="117" t="e">
        <f t="shared" si="40"/>
        <v>#VALUE!</v>
      </c>
      <c r="U63" s="117" t="e">
        <f t="shared" si="40"/>
        <v>#VALUE!</v>
      </c>
      <c r="V63" s="117" t="e">
        <f t="shared" si="40"/>
        <v>#VALUE!</v>
      </c>
      <c r="W63" s="117" t="e">
        <f t="shared" si="40"/>
        <v>#VALUE!</v>
      </c>
      <c r="X63" s="117" t="e">
        <f t="shared" si="40"/>
        <v>#VALUE!</v>
      </c>
      <c r="Y63" s="117" t="e">
        <f t="shared" si="40"/>
        <v>#VALUE!</v>
      </c>
      <c r="Z63" s="117" t="e">
        <f t="shared" si="40"/>
        <v>#VALUE!</v>
      </c>
      <c r="AA63" s="117" t="e">
        <f t="shared" si="40"/>
        <v>#VALUE!</v>
      </c>
      <c r="AB63" s="117" t="e">
        <f t="shared" si="40"/>
        <v>#VALUE!</v>
      </c>
      <c r="AC63" s="117" t="e">
        <f t="shared" si="38"/>
        <v>#VALUE!</v>
      </c>
      <c r="AD63" s="117" t="e">
        <f t="shared" si="38"/>
        <v>#VALUE!</v>
      </c>
      <c r="AE63" s="117" t="e">
        <f t="shared" si="38"/>
        <v>#VALUE!</v>
      </c>
      <c r="AF63" s="117" t="e">
        <f t="shared" si="38"/>
        <v>#VALUE!</v>
      </c>
      <c r="AG63" s="117" t="e">
        <f t="shared" si="38"/>
        <v>#VALUE!</v>
      </c>
      <c r="AH63" s="117" t="e">
        <f t="shared" si="38"/>
        <v>#VALUE!</v>
      </c>
      <c r="AI63" s="117" t="e">
        <f t="shared" si="38"/>
        <v>#VALUE!</v>
      </c>
      <c r="AJ63" s="117" t="e">
        <f t="shared" si="38"/>
        <v>#VALUE!</v>
      </c>
      <c r="AK63" s="117" t="e">
        <f t="shared" si="38"/>
        <v>#VALUE!</v>
      </c>
      <c r="AL63" s="117" t="e">
        <f t="shared" si="38"/>
        <v>#VALUE!</v>
      </c>
      <c r="AM63" s="117" t="e">
        <f t="shared" si="38"/>
        <v>#VALUE!</v>
      </c>
      <c r="AN63" s="117" t="e">
        <f t="shared" si="38"/>
        <v>#VALUE!</v>
      </c>
      <c r="AO63" s="117" t="e">
        <f t="shared" si="38"/>
        <v>#VALUE!</v>
      </c>
      <c r="AP63" s="117" t="e">
        <f t="shared" si="38"/>
        <v>#VALUE!</v>
      </c>
      <c r="AQ63" s="118"/>
      <c r="AR63" s="145" t="e">
        <f t="shared" si="32"/>
        <v>#VALUE!</v>
      </c>
      <c r="AS63" s="117" t="e">
        <f t="shared" si="16"/>
        <v>#VALUE!</v>
      </c>
      <c r="AT63" s="117" t="e">
        <f t="shared" si="17"/>
        <v>#VALUE!</v>
      </c>
      <c r="AU63" s="105"/>
      <c r="AV63" s="151" t="e">
        <f t="shared" si="29"/>
        <v>#VALUE!</v>
      </c>
      <c r="AW63" s="149" t="e">
        <f t="shared" si="41"/>
        <v>#VALUE!</v>
      </c>
      <c r="AX63" s="149" t="e">
        <f t="shared" si="41"/>
        <v>#VALUE!</v>
      </c>
      <c r="AY63" s="149" t="e">
        <f t="shared" si="41"/>
        <v>#VALUE!</v>
      </c>
      <c r="AZ63" s="149" t="e">
        <f t="shared" si="41"/>
        <v>#VALUE!</v>
      </c>
      <c r="BA63" s="149" t="e">
        <f t="shared" si="41"/>
        <v>#VALUE!</v>
      </c>
      <c r="BB63" s="149" t="e">
        <f t="shared" si="41"/>
        <v>#VALUE!</v>
      </c>
      <c r="BC63" s="149" t="e">
        <f t="shared" si="41"/>
        <v>#VALUE!</v>
      </c>
      <c r="BD63" s="149" t="e">
        <f t="shared" si="41"/>
        <v>#VALUE!</v>
      </c>
      <c r="BE63" s="149" t="e">
        <f t="shared" si="41"/>
        <v>#VALUE!</v>
      </c>
      <c r="BF63" s="118"/>
      <c r="BG63" s="145" t="e">
        <f t="shared" si="33"/>
        <v>#VALUE!</v>
      </c>
      <c r="BH63" s="117" t="e">
        <f t="shared" si="19"/>
        <v>#VALUE!</v>
      </c>
      <c r="BI63" s="117" t="e">
        <f t="shared" si="20"/>
        <v>#VALUE!</v>
      </c>
      <c r="BJ63" s="105"/>
      <c r="BK63" s="151" t="e">
        <f t="shared" si="30"/>
        <v>#VALUE!</v>
      </c>
      <c r="BL63" s="149" t="e">
        <f t="shared" si="39"/>
        <v>#VALUE!</v>
      </c>
      <c r="BM63" s="149" t="e">
        <f t="shared" si="39"/>
        <v>#VALUE!</v>
      </c>
      <c r="BN63" s="149" t="e">
        <f t="shared" si="39"/>
        <v>#VALUE!</v>
      </c>
      <c r="BO63" s="149" t="e">
        <f t="shared" si="39"/>
        <v>#VALUE!</v>
      </c>
      <c r="BP63" s="149" t="e">
        <f t="shared" si="39"/>
        <v>#VALUE!</v>
      </c>
      <c r="BQ63" s="149" t="e">
        <f t="shared" si="39"/>
        <v>#VALUE!</v>
      </c>
      <c r="BR63" s="149" t="e">
        <f t="shared" si="39"/>
        <v>#VALUE!</v>
      </c>
      <c r="BS63" s="149" t="e">
        <f t="shared" si="39"/>
        <v>#VALUE!</v>
      </c>
      <c r="BT63" s="149" t="e">
        <f t="shared" si="39"/>
        <v>#VALUE!</v>
      </c>
      <c r="BU63" s="106"/>
    </row>
    <row r="64" spans="1:73" ht="18" customHeight="1" x14ac:dyDescent="0.25">
      <c r="A64" s="104"/>
      <c r="B64" s="120" t="e">
        <f t="shared" si="37"/>
        <v>#VALUE!</v>
      </c>
      <c r="C64" s="105"/>
      <c r="D64" s="176" t="e">
        <f t="shared" si="9"/>
        <v>#VALUE!</v>
      </c>
      <c r="E64" s="176" t="e">
        <f t="shared" si="10"/>
        <v>#VALUE!</v>
      </c>
      <c r="F64" s="176" t="e">
        <f t="shared" si="11"/>
        <v>#VALUE!</v>
      </c>
      <c r="G64" s="105"/>
      <c r="H64" s="145" t="e">
        <f t="shared" si="22"/>
        <v>#VALUE!</v>
      </c>
      <c r="I64" s="117" t="e">
        <f t="shared" si="13"/>
        <v>#VALUE!</v>
      </c>
      <c r="J64" s="117" t="e">
        <f t="shared" si="14"/>
        <v>#VALUE!</v>
      </c>
      <c r="K64" s="105"/>
      <c r="L64" s="151" t="e">
        <f t="shared" si="28"/>
        <v>#VALUE!</v>
      </c>
      <c r="M64" s="149" t="e">
        <f t="shared" si="40"/>
        <v>#VALUE!</v>
      </c>
      <c r="N64" s="117" t="e">
        <f t="shared" si="40"/>
        <v>#VALUE!</v>
      </c>
      <c r="O64" s="117" t="e">
        <f t="shared" si="40"/>
        <v>#VALUE!</v>
      </c>
      <c r="P64" s="117" t="e">
        <f t="shared" si="40"/>
        <v>#VALUE!</v>
      </c>
      <c r="Q64" s="117" t="e">
        <f t="shared" si="40"/>
        <v>#VALUE!</v>
      </c>
      <c r="R64" s="117" t="e">
        <f t="shared" si="40"/>
        <v>#VALUE!</v>
      </c>
      <c r="S64" s="117" t="e">
        <f t="shared" si="40"/>
        <v>#VALUE!</v>
      </c>
      <c r="T64" s="117" t="e">
        <f t="shared" si="40"/>
        <v>#VALUE!</v>
      </c>
      <c r="U64" s="117" t="e">
        <f t="shared" si="40"/>
        <v>#VALUE!</v>
      </c>
      <c r="V64" s="117" t="e">
        <f t="shared" si="40"/>
        <v>#VALUE!</v>
      </c>
      <c r="W64" s="117" t="e">
        <f t="shared" si="40"/>
        <v>#VALUE!</v>
      </c>
      <c r="X64" s="117" t="e">
        <f t="shared" si="40"/>
        <v>#VALUE!</v>
      </c>
      <c r="Y64" s="117" t="e">
        <f t="shared" si="40"/>
        <v>#VALUE!</v>
      </c>
      <c r="Z64" s="117" t="e">
        <f t="shared" si="40"/>
        <v>#VALUE!</v>
      </c>
      <c r="AA64" s="117" t="e">
        <f t="shared" si="40"/>
        <v>#VALUE!</v>
      </c>
      <c r="AB64" s="117" t="e">
        <f t="shared" si="40"/>
        <v>#VALUE!</v>
      </c>
      <c r="AC64" s="117" t="e">
        <f t="shared" si="38"/>
        <v>#VALUE!</v>
      </c>
      <c r="AD64" s="117" t="e">
        <f t="shared" si="38"/>
        <v>#VALUE!</v>
      </c>
      <c r="AE64" s="117" t="e">
        <f t="shared" si="38"/>
        <v>#VALUE!</v>
      </c>
      <c r="AF64" s="117" t="e">
        <f t="shared" si="38"/>
        <v>#VALUE!</v>
      </c>
      <c r="AG64" s="117" t="e">
        <f t="shared" si="38"/>
        <v>#VALUE!</v>
      </c>
      <c r="AH64" s="117" t="e">
        <f t="shared" si="38"/>
        <v>#VALUE!</v>
      </c>
      <c r="AI64" s="117" t="e">
        <f t="shared" si="38"/>
        <v>#VALUE!</v>
      </c>
      <c r="AJ64" s="117" t="e">
        <f t="shared" si="38"/>
        <v>#VALUE!</v>
      </c>
      <c r="AK64" s="117" t="e">
        <f t="shared" si="38"/>
        <v>#VALUE!</v>
      </c>
      <c r="AL64" s="117" t="e">
        <f t="shared" si="38"/>
        <v>#VALUE!</v>
      </c>
      <c r="AM64" s="117" t="e">
        <f t="shared" si="38"/>
        <v>#VALUE!</v>
      </c>
      <c r="AN64" s="117" t="e">
        <f t="shared" si="38"/>
        <v>#VALUE!</v>
      </c>
      <c r="AO64" s="117" t="e">
        <f t="shared" si="38"/>
        <v>#VALUE!</v>
      </c>
      <c r="AP64" s="117" t="e">
        <f t="shared" si="38"/>
        <v>#VALUE!</v>
      </c>
      <c r="AQ64" s="118"/>
      <c r="AR64" s="145" t="e">
        <f t="shared" si="32"/>
        <v>#VALUE!</v>
      </c>
      <c r="AS64" s="117" t="e">
        <f t="shared" si="16"/>
        <v>#VALUE!</v>
      </c>
      <c r="AT64" s="117" t="e">
        <f t="shared" si="17"/>
        <v>#VALUE!</v>
      </c>
      <c r="AU64" s="105"/>
      <c r="AV64" s="151" t="e">
        <f t="shared" si="29"/>
        <v>#VALUE!</v>
      </c>
      <c r="AW64" s="149" t="e">
        <f t="shared" si="41"/>
        <v>#VALUE!</v>
      </c>
      <c r="AX64" s="149" t="e">
        <f t="shared" si="41"/>
        <v>#VALUE!</v>
      </c>
      <c r="AY64" s="149" t="e">
        <f t="shared" si="41"/>
        <v>#VALUE!</v>
      </c>
      <c r="AZ64" s="149" t="e">
        <f t="shared" si="41"/>
        <v>#VALUE!</v>
      </c>
      <c r="BA64" s="149" t="e">
        <f t="shared" si="41"/>
        <v>#VALUE!</v>
      </c>
      <c r="BB64" s="149" t="e">
        <f t="shared" si="41"/>
        <v>#VALUE!</v>
      </c>
      <c r="BC64" s="149" t="e">
        <f t="shared" si="41"/>
        <v>#VALUE!</v>
      </c>
      <c r="BD64" s="149" t="e">
        <f t="shared" si="41"/>
        <v>#VALUE!</v>
      </c>
      <c r="BE64" s="149" t="e">
        <f t="shared" si="41"/>
        <v>#VALUE!</v>
      </c>
      <c r="BF64" s="118"/>
      <c r="BG64" s="145" t="e">
        <f t="shared" si="33"/>
        <v>#VALUE!</v>
      </c>
      <c r="BH64" s="117" t="e">
        <f t="shared" si="19"/>
        <v>#VALUE!</v>
      </c>
      <c r="BI64" s="117" t="e">
        <f t="shared" si="20"/>
        <v>#VALUE!</v>
      </c>
      <c r="BJ64" s="105"/>
      <c r="BK64" s="151" t="e">
        <f t="shared" si="30"/>
        <v>#VALUE!</v>
      </c>
      <c r="BL64" s="149" t="e">
        <f t="shared" si="39"/>
        <v>#VALUE!</v>
      </c>
      <c r="BM64" s="149" t="e">
        <f t="shared" si="39"/>
        <v>#VALUE!</v>
      </c>
      <c r="BN64" s="149" t="e">
        <f t="shared" si="39"/>
        <v>#VALUE!</v>
      </c>
      <c r="BO64" s="149" t="e">
        <f t="shared" si="39"/>
        <v>#VALUE!</v>
      </c>
      <c r="BP64" s="149" t="e">
        <f t="shared" si="39"/>
        <v>#VALUE!</v>
      </c>
      <c r="BQ64" s="149" t="e">
        <f t="shared" si="39"/>
        <v>#VALUE!</v>
      </c>
      <c r="BR64" s="149" t="e">
        <f t="shared" si="39"/>
        <v>#VALUE!</v>
      </c>
      <c r="BS64" s="149" t="e">
        <f t="shared" si="39"/>
        <v>#VALUE!</v>
      </c>
      <c r="BT64" s="149" t="e">
        <f t="shared" si="39"/>
        <v>#VALUE!</v>
      </c>
      <c r="BU64" s="106"/>
    </row>
    <row r="65" spans="1:73" ht="18" customHeight="1" x14ac:dyDescent="0.25">
      <c r="A65" s="104"/>
      <c r="B65" s="120" t="e">
        <f t="shared" si="37"/>
        <v>#VALUE!</v>
      </c>
      <c r="C65" s="105"/>
      <c r="D65" s="176" t="e">
        <f t="shared" si="9"/>
        <v>#VALUE!</v>
      </c>
      <c r="E65" s="176" t="e">
        <f t="shared" si="10"/>
        <v>#VALUE!</v>
      </c>
      <c r="F65" s="176" t="e">
        <f t="shared" si="11"/>
        <v>#VALUE!</v>
      </c>
      <c r="G65" s="105"/>
      <c r="H65" s="145" t="e">
        <f t="shared" si="22"/>
        <v>#VALUE!</v>
      </c>
      <c r="I65" s="117" t="e">
        <f t="shared" si="13"/>
        <v>#VALUE!</v>
      </c>
      <c r="J65" s="117" t="e">
        <f t="shared" si="14"/>
        <v>#VALUE!</v>
      </c>
      <c r="K65" s="105"/>
      <c r="L65" s="151" t="e">
        <f t="shared" si="28"/>
        <v>#VALUE!</v>
      </c>
      <c r="M65" s="149" t="e">
        <f t="shared" si="40"/>
        <v>#VALUE!</v>
      </c>
      <c r="N65" s="117" t="e">
        <f t="shared" si="40"/>
        <v>#VALUE!</v>
      </c>
      <c r="O65" s="117" t="e">
        <f t="shared" si="40"/>
        <v>#VALUE!</v>
      </c>
      <c r="P65" s="117" t="e">
        <f t="shared" si="40"/>
        <v>#VALUE!</v>
      </c>
      <c r="Q65" s="117" t="e">
        <f t="shared" si="40"/>
        <v>#VALUE!</v>
      </c>
      <c r="R65" s="117" t="e">
        <f t="shared" si="40"/>
        <v>#VALUE!</v>
      </c>
      <c r="S65" s="117" t="e">
        <f t="shared" si="40"/>
        <v>#VALUE!</v>
      </c>
      <c r="T65" s="117" t="e">
        <f t="shared" si="40"/>
        <v>#VALUE!</v>
      </c>
      <c r="U65" s="117" t="e">
        <f t="shared" si="40"/>
        <v>#VALUE!</v>
      </c>
      <c r="V65" s="117" t="e">
        <f t="shared" si="40"/>
        <v>#VALUE!</v>
      </c>
      <c r="W65" s="117" t="e">
        <f t="shared" si="40"/>
        <v>#VALUE!</v>
      </c>
      <c r="X65" s="117" t="e">
        <f t="shared" si="40"/>
        <v>#VALUE!</v>
      </c>
      <c r="Y65" s="117" t="e">
        <f t="shared" si="40"/>
        <v>#VALUE!</v>
      </c>
      <c r="Z65" s="117" t="e">
        <f t="shared" si="40"/>
        <v>#VALUE!</v>
      </c>
      <c r="AA65" s="117" t="e">
        <f t="shared" si="40"/>
        <v>#VALUE!</v>
      </c>
      <c r="AB65" s="117" t="e">
        <f t="shared" si="40"/>
        <v>#VALUE!</v>
      </c>
      <c r="AC65" s="117" t="e">
        <f t="shared" si="38"/>
        <v>#VALUE!</v>
      </c>
      <c r="AD65" s="117" t="e">
        <f t="shared" si="38"/>
        <v>#VALUE!</v>
      </c>
      <c r="AE65" s="117" t="e">
        <f t="shared" si="38"/>
        <v>#VALUE!</v>
      </c>
      <c r="AF65" s="117" t="e">
        <f t="shared" si="38"/>
        <v>#VALUE!</v>
      </c>
      <c r="AG65" s="117" t="e">
        <f t="shared" si="38"/>
        <v>#VALUE!</v>
      </c>
      <c r="AH65" s="117" t="e">
        <f t="shared" si="38"/>
        <v>#VALUE!</v>
      </c>
      <c r="AI65" s="117" t="e">
        <f t="shared" si="38"/>
        <v>#VALUE!</v>
      </c>
      <c r="AJ65" s="117" t="e">
        <f t="shared" si="38"/>
        <v>#VALUE!</v>
      </c>
      <c r="AK65" s="117" t="e">
        <f t="shared" si="38"/>
        <v>#VALUE!</v>
      </c>
      <c r="AL65" s="117" t="e">
        <f t="shared" si="38"/>
        <v>#VALUE!</v>
      </c>
      <c r="AM65" s="117" t="e">
        <f t="shared" si="38"/>
        <v>#VALUE!</v>
      </c>
      <c r="AN65" s="117" t="e">
        <f t="shared" si="38"/>
        <v>#VALUE!</v>
      </c>
      <c r="AO65" s="117" t="e">
        <f t="shared" si="38"/>
        <v>#VALUE!</v>
      </c>
      <c r="AP65" s="117" t="e">
        <f t="shared" si="38"/>
        <v>#VALUE!</v>
      </c>
      <c r="AQ65" s="118"/>
      <c r="AR65" s="145" t="e">
        <f t="shared" si="32"/>
        <v>#VALUE!</v>
      </c>
      <c r="AS65" s="117" t="e">
        <f t="shared" si="16"/>
        <v>#VALUE!</v>
      </c>
      <c r="AT65" s="117" t="e">
        <f t="shared" si="17"/>
        <v>#VALUE!</v>
      </c>
      <c r="AU65" s="105"/>
      <c r="AV65" s="151" t="e">
        <f t="shared" si="29"/>
        <v>#VALUE!</v>
      </c>
      <c r="AW65" s="149" t="e">
        <f t="shared" si="41"/>
        <v>#VALUE!</v>
      </c>
      <c r="AX65" s="149" t="e">
        <f t="shared" si="41"/>
        <v>#VALUE!</v>
      </c>
      <c r="AY65" s="149" t="e">
        <f t="shared" si="41"/>
        <v>#VALUE!</v>
      </c>
      <c r="AZ65" s="149" t="e">
        <f t="shared" si="41"/>
        <v>#VALUE!</v>
      </c>
      <c r="BA65" s="149" t="e">
        <f t="shared" si="41"/>
        <v>#VALUE!</v>
      </c>
      <c r="BB65" s="149" t="e">
        <f t="shared" si="41"/>
        <v>#VALUE!</v>
      </c>
      <c r="BC65" s="149" t="e">
        <f t="shared" si="41"/>
        <v>#VALUE!</v>
      </c>
      <c r="BD65" s="149" t="e">
        <f t="shared" si="41"/>
        <v>#VALUE!</v>
      </c>
      <c r="BE65" s="149" t="e">
        <f t="shared" si="41"/>
        <v>#VALUE!</v>
      </c>
      <c r="BF65" s="118"/>
      <c r="BG65" s="145" t="e">
        <f t="shared" si="33"/>
        <v>#VALUE!</v>
      </c>
      <c r="BH65" s="117" t="e">
        <f t="shared" si="19"/>
        <v>#VALUE!</v>
      </c>
      <c r="BI65" s="117" t="e">
        <f t="shared" si="20"/>
        <v>#VALUE!</v>
      </c>
      <c r="BJ65" s="105"/>
      <c r="BK65" s="151" t="e">
        <f t="shared" si="30"/>
        <v>#VALUE!</v>
      </c>
      <c r="BL65" s="149" t="e">
        <f t="shared" si="39"/>
        <v>#VALUE!</v>
      </c>
      <c r="BM65" s="149" t="e">
        <f t="shared" si="39"/>
        <v>#VALUE!</v>
      </c>
      <c r="BN65" s="149" t="e">
        <f t="shared" si="39"/>
        <v>#VALUE!</v>
      </c>
      <c r="BO65" s="149" t="e">
        <f t="shared" si="39"/>
        <v>#VALUE!</v>
      </c>
      <c r="BP65" s="149" t="e">
        <f t="shared" si="39"/>
        <v>#VALUE!</v>
      </c>
      <c r="BQ65" s="149" t="e">
        <f t="shared" si="39"/>
        <v>#VALUE!</v>
      </c>
      <c r="BR65" s="149" t="e">
        <f t="shared" si="39"/>
        <v>#VALUE!</v>
      </c>
      <c r="BS65" s="149" t="e">
        <f t="shared" si="39"/>
        <v>#VALUE!</v>
      </c>
      <c r="BT65" s="149" t="e">
        <f t="shared" si="39"/>
        <v>#VALUE!</v>
      </c>
      <c r="BU65" s="106"/>
    </row>
    <row r="66" spans="1:73" ht="18" customHeight="1" x14ac:dyDescent="0.25">
      <c r="A66" s="104"/>
      <c r="B66" s="120" t="e">
        <f>DATE(YEAR(B65),MONTH(B65)+1,DAY(B65))</f>
        <v>#VALUE!</v>
      </c>
      <c r="C66" s="105"/>
      <c r="D66" s="176" t="e">
        <f t="shared" si="9"/>
        <v>#VALUE!</v>
      </c>
      <c r="E66" s="176" t="e">
        <f t="shared" si="10"/>
        <v>#VALUE!</v>
      </c>
      <c r="F66" s="176" t="e">
        <f t="shared" si="11"/>
        <v>#VALUE!</v>
      </c>
      <c r="G66" s="105"/>
      <c r="H66" s="145" t="e">
        <f t="shared" si="22"/>
        <v>#VALUE!</v>
      </c>
      <c r="I66" s="117" t="e">
        <f t="shared" si="13"/>
        <v>#VALUE!</v>
      </c>
      <c r="J66" s="117" t="e">
        <f t="shared" si="14"/>
        <v>#VALUE!</v>
      </c>
      <c r="K66" s="105"/>
      <c r="L66" s="151" t="e">
        <f t="shared" si="28"/>
        <v>#VALUE!</v>
      </c>
      <c r="M66" s="149" t="e">
        <f t="shared" si="40"/>
        <v>#VALUE!</v>
      </c>
      <c r="N66" s="117" t="e">
        <f t="shared" si="40"/>
        <v>#VALUE!</v>
      </c>
      <c r="O66" s="117" t="e">
        <f t="shared" si="40"/>
        <v>#VALUE!</v>
      </c>
      <c r="P66" s="117" t="e">
        <f t="shared" si="40"/>
        <v>#VALUE!</v>
      </c>
      <c r="Q66" s="117" t="e">
        <f t="shared" si="40"/>
        <v>#VALUE!</v>
      </c>
      <c r="R66" s="117" t="e">
        <f t="shared" si="40"/>
        <v>#VALUE!</v>
      </c>
      <c r="S66" s="117" t="e">
        <f t="shared" si="40"/>
        <v>#VALUE!</v>
      </c>
      <c r="T66" s="117" t="e">
        <f t="shared" si="40"/>
        <v>#VALUE!</v>
      </c>
      <c r="U66" s="117" t="e">
        <f t="shared" si="40"/>
        <v>#VALUE!</v>
      </c>
      <c r="V66" s="117" t="e">
        <f t="shared" si="40"/>
        <v>#VALUE!</v>
      </c>
      <c r="W66" s="117" t="e">
        <f t="shared" si="40"/>
        <v>#VALUE!</v>
      </c>
      <c r="X66" s="117" t="e">
        <f t="shared" si="40"/>
        <v>#VALUE!</v>
      </c>
      <c r="Y66" s="117" t="e">
        <f t="shared" si="40"/>
        <v>#VALUE!</v>
      </c>
      <c r="Z66" s="117" t="e">
        <f t="shared" si="40"/>
        <v>#VALUE!</v>
      </c>
      <c r="AA66" s="117" t="e">
        <f t="shared" si="40"/>
        <v>#VALUE!</v>
      </c>
      <c r="AB66" s="117" t="e">
        <f t="shared" si="40"/>
        <v>#VALUE!</v>
      </c>
      <c r="AC66" s="117" t="e">
        <f t="shared" si="38"/>
        <v>#VALUE!</v>
      </c>
      <c r="AD66" s="117" t="e">
        <f t="shared" si="38"/>
        <v>#VALUE!</v>
      </c>
      <c r="AE66" s="117" t="e">
        <f t="shared" si="38"/>
        <v>#VALUE!</v>
      </c>
      <c r="AF66" s="117" t="e">
        <f t="shared" si="38"/>
        <v>#VALUE!</v>
      </c>
      <c r="AG66" s="117" t="e">
        <f t="shared" si="38"/>
        <v>#VALUE!</v>
      </c>
      <c r="AH66" s="117" t="e">
        <f t="shared" si="38"/>
        <v>#VALUE!</v>
      </c>
      <c r="AI66" s="117" t="e">
        <f t="shared" si="38"/>
        <v>#VALUE!</v>
      </c>
      <c r="AJ66" s="117" t="e">
        <f t="shared" si="38"/>
        <v>#VALUE!</v>
      </c>
      <c r="AK66" s="117" t="e">
        <f t="shared" si="38"/>
        <v>#VALUE!</v>
      </c>
      <c r="AL66" s="117" t="e">
        <f t="shared" si="38"/>
        <v>#VALUE!</v>
      </c>
      <c r="AM66" s="117" t="e">
        <f t="shared" si="38"/>
        <v>#VALUE!</v>
      </c>
      <c r="AN66" s="117" t="e">
        <f t="shared" si="38"/>
        <v>#VALUE!</v>
      </c>
      <c r="AO66" s="117" t="e">
        <f t="shared" si="38"/>
        <v>#VALUE!</v>
      </c>
      <c r="AP66" s="117" t="e">
        <f t="shared" si="38"/>
        <v>#VALUE!</v>
      </c>
      <c r="AQ66" s="118"/>
      <c r="AR66" s="145" t="e">
        <f t="shared" si="32"/>
        <v>#VALUE!</v>
      </c>
      <c r="AS66" s="117" t="e">
        <f t="shared" si="16"/>
        <v>#VALUE!</v>
      </c>
      <c r="AT66" s="117" t="e">
        <f t="shared" si="17"/>
        <v>#VALUE!</v>
      </c>
      <c r="AU66" s="105"/>
      <c r="AV66" s="151" t="e">
        <f t="shared" si="29"/>
        <v>#VALUE!</v>
      </c>
      <c r="AW66" s="149" t="e">
        <f t="shared" si="41"/>
        <v>#VALUE!</v>
      </c>
      <c r="AX66" s="149" t="e">
        <f t="shared" si="41"/>
        <v>#VALUE!</v>
      </c>
      <c r="AY66" s="149" t="e">
        <f t="shared" si="41"/>
        <v>#VALUE!</v>
      </c>
      <c r="AZ66" s="149" t="e">
        <f t="shared" si="41"/>
        <v>#VALUE!</v>
      </c>
      <c r="BA66" s="149" t="e">
        <f t="shared" si="41"/>
        <v>#VALUE!</v>
      </c>
      <c r="BB66" s="149" t="e">
        <f t="shared" si="41"/>
        <v>#VALUE!</v>
      </c>
      <c r="BC66" s="149" t="e">
        <f t="shared" si="41"/>
        <v>#VALUE!</v>
      </c>
      <c r="BD66" s="149" t="e">
        <f t="shared" si="41"/>
        <v>#VALUE!</v>
      </c>
      <c r="BE66" s="149" t="e">
        <f t="shared" si="41"/>
        <v>#VALUE!</v>
      </c>
      <c r="BF66" s="118"/>
      <c r="BG66" s="145" t="e">
        <f t="shared" si="33"/>
        <v>#VALUE!</v>
      </c>
      <c r="BH66" s="117" t="e">
        <f t="shared" si="19"/>
        <v>#VALUE!</v>
      </c>
      <c r="BI66" s="117" t="e">
        <f t="shared" si="20"/>
        <v>#VALUE!</v>
      </c>
      <c r="BJ66" s="105"/>
      <c r="BK66" s="151" t="e">
        <f t="shared" si="30"/>
        <v>#VALUE!</v>
      </c>
      <c r="BL66" s="149" t="e">
        <f t="shared" si="39"/>
        <v>#VALUE!</v>
      </c>
      <c r="BM66" s="149" t="e">
        <f t="shared" si="39"/>
        <v>#VALUE!</v>
      </c>
      <c r="BN66" s="149" t="e">
        <f t="shared" si="39"/>
        <v>#VALUE!</v>
      </c>
      <c r="BO66" s="149" t="e">
        <f t="shared" si="39"/>
        <v>#VALUE!</v>
      </c>
      <c r="BP66" s="149" t="e">
        <f t="shared" si="39"/>
        <v>#VALUE!</v>
      </c>
      <c r="BQ66" s="149" t="e">
        <f t="shared" si="39"/>
        <v>#VALUE!</v>
      </c>
      <c r="BR66" s="149" t="e">
        <f t="shared" si="39"/>
        <v>#VALUE!</v>
      </c>
      <c r="BS66" s="149" t="e">
        <f t="shared" si="39"/>
        <v>#VALUE!</v>
      </c>
      <c r="BT66" s="149" t="e">
        <f t="shared" si="39"/>
        <v>#VALUE!</v>
      </c>
      <c r="BU66" s="106"/>
    </row>
    <row r="67" spans="1:73" ht="18" customHeight="1" x14ac:dyDescent="0.25">
      <c r="A67" s="104"/>
      <c r="B67" s="120" t="e">
        <f>DATE(YEAR(B66),MONTH(B66)+1,DAY(B66))</f>
        <v>#VALUE!</v>
      </c>
      <c r="C67" s="105"/>
      <c r="D67" s="176" t="e">
        <f t="shared" si="9"/>
        <v>#VALUE!</v>
      </c>
      <c r="E67" s="176" t="e">
        <f t="shared" si="10"/>
        <v>#VALUE!</v>
      </c>
      <c r="F67" s="176" t="e">
        <f t="shared" si="11"/>
        <v>#VALUE!</v>
      </c>
      <c r="G67" s="105"/>
      <c r="H67" s="145" t="e">
        <f t="shared" si="22"/>
        <v>#VALUE!</v>
      </c>
      <c r="I67" s="117" t="e">
        <f t="shared" si="13"/>
        <v>#VALUE!</v>
      </c>
      <c r="J67" s="117" t="e">
        <f t="shared" si="14"/>
        <v>#VALUE!</v>
      </c>
      <c r="K67" s="105"/>
      <c r="L67" s="151" t="e">
        <f t="shared" si="28"/>
        <v>#VALUE!</v>
      </c>
      <c r="M67" s="149" t="e">
        <f t="shared" si="40"/>
        <v>#VALUE!</v>
      </c>
      <c r="N67" s="117" t="e">
        <f t="shared" si="40"/>
        <v>#VALUE!</v>
      </c>
      <c r="O67" s="117" t="e">
        <f t="shared" si="40"/>
        <v>#VALUE!</v>
      </c>
      <c r="P67" s="117" t="e">
        <f t="shared" si="40"/>
        <v>#VALUE!</v>
      </c>
      <c r="Q67" s="117" t="e">
        <f t="shared" si="40"/>
        <v>#VALUE!</v>
      </c>
      <c r="R67" s="117" t="e">
        <f t="shared" si="40"/>
        <v>#VALUE!</v>
      </c>
      <c r="S67" s="117" t="e">
        <f t="shared" si="40"/>
        <v>#VALUE!</v>
      </c>
      <c r="T67" s="117" t="e">
        <f t="shared" si="40"/>
        <v>#VALUE!</v>
      </c>
      <c r="U67" s="117" t="e">
        <f t="shared" si="40"/>
        <v>#VALUE!</v>
      </c>
      <c r="V67" s="117" t="e">
        <f t="shared" si="40"/>
        <v>#VALUE!</v>
      </c>
      <c r="W67" s="117" t="e">
        <f t="shared" si="40"/>
        <v>#VALUE!</v>
      </c>
      <c r="X67" s="117" t="e">
        <f t="shared" si="40"/>
        <v>#VALUE!</v>
      </c>
      <c r="Y67" s="117" t="e">
        <f t="shared" si="40"/>
        <v>#VALUE!</v>
      </c>
      <c r="Z67" s="117" t="e">
        <f t="shared" si="40"/>
        <v>#VALUE!</v>
      </c>
      <c r="AA67" s="117" t="e">
        <f t="shared" si="40"/>
        <v>#VALUE!</v>
      </c>
      <c r="AB67" s="117" t="e">
        <f t="shared" si="40"/>
        <v>#VALUE!</v>
      </c>
      <c r="AC67" s="117" t="e">
        <f t="shared" si="38"/>
        <v>#VALUE!</v>
      </c>
      <c r="AD67" s="117" t="e">
        <f t="shared" si="38"/>
        <v>#VALUE!</v>
      </c>
      <c r="AE67" s="117" t="e">
        <f t="shared" si="38"/>
        <v>#VALUE!</v>
      </c>
      <c r="AF67" s="117" t="e">
        <f t="shared" si="38"/>
        <v>#VALUE!</v>
      </c>
      <c r="AG67" s="117" t="e">
        <f t="shared" si="38"/>
        <v>#VALUE!</v>
      </c>
      <c r="AH67" s="117" t="e">
        <f t="shared" si="38"/>
        <v>#VALUE!</v>
      </c>
      <c r="AI67" s="117" t="e">
        <f t="shared" si="38"/>
        <v>#VALUE!</v>
      </c>
      <c r="AJ67" s="117" t="e">
        <f t="shared" si="38"/>
        <v>#VALUE!</v>
      </c>
      <c r="AK67" s="117" t="e">
        <f t="shared" si="38"/>
        <v>#VALUE!</v>
      </c>
      <c r="AL67" s="117" t="e">
        <f t="shared" si="38"/>
        <v>#VALUE!</v>
      </c>
      <c r="AM67" s="117" t="e">
        <f t="shared" si="38"/>
        <v>#VALUE!</v>
      </c>
      <c r="AN67" s="117" t="e">
        <f t="shared" si="38"/>
        <v>#VALUE!</v>
      </c>
      <c r="AO67" s="117" t="e">
        <f t="shared" si="38"/>
        <v>#VALUE!</v>
      </c>
      <c r="AP67" s="117" t="e">
        <f t="shared" si="38"/>
        <v>#VALUE!</v>
      </c>
      <c r="AQ67" s="118"/>
      <c r="AR67" s="145" t="e">
        <f t="shared" si="32"/>
        <v>#VALUE!</v>
      </c>
      <c r="AS67" s="117" t="e">
        <f t="shared" si="16"/>
        <v>#VALUE!</v>
      </c>
      <c r="AT67" s="117" t="e">
        <f t="shared" si="17"/>
        <v>#VALUE!</v>
      </c>
      <c r="AU67" s="105"/>
      <c r="AV67" s="151" t="e">
        <f t="shared" si="29"/>
        <v>#VALUE!</v>
      </c>
      <c r="AW67" s="149" t="e">
        <f t="shared" si="41"/>
        <v>#VALUE!</v>
      </c>
      <c r="AX67" s="149" t="e">
        <f t="shared" si="41"/>
        <v>#VALUE!</v>
      </c>
      <c r="AY67" s="149" t="e">
        <f t="shared" si="41"/>
        <v>#VALUE!</v>
      </c>
      <c r="AZ67" s="149" t="e">
        <f t="shared" si="41"/>
        <v>#VALUE!</v>
      </c>
      <c r="BA67" s="149" t="e">
        <f t="shared" si="41"/>
        <v>#VALUE!</v>
      </c>
      <c r="BB67" s="149" t="e">
        <f t="shared" si="41"/>
        <v>#VALUE!</v>
      </c>
      <c r="BC67" s="149" t="e">
        <f t="shared" si="41"/>
        <v>#VALUE!</v>
      </c>
      <c r="BD67" s="149" t="e">
        <f t="shared" si="41"/>
        <v>#VALUE!</v>
      </c>
      <c r="BE67" s="149" t="e">
        <f t="shared" si="41"/>
        <v>#VALUE!</v>
      </c>
      <c r="BF67" s="118"/>
      <c r="BG67" s="145" t="e">
        <f t="shared" si="33"/>
        <v>#VALUE!</v>
      </c>
      <c r="BH67" s="117" t="e">
        <f t="shared" si="19"/>
        <v>#VALUE!</v>
      </c>
      <c r="BI67" s="117" t="e">
        <f t="shared" si="20"/>
        <v>#VALUE!</v>
      </c>
      <c r="BJ67" s="105"/>
      <c r="BK67" s="151" t="e">
        <f t="shared" si="30"/>
        <v>#VALUE!</v>
      </c>
      <c r="BL67" s="149" t="e">
        <f t="shared" si="39"/>
        <v>#VALUE!</v>
      </c>
      <c r="BM67" s="149" t="e">
        <f t="shared" si="39"/>
        <v>#VALUE!</v>
      </c>
      <c r="BN67" s="149" t="e">
        <f t="shared" si="39"/>
        <v>#VALUE!</v>
      </c>
      <c r="BO67" s="149" t="e">
        <f t="shared" si="39"/>
        <v>#VALUE!</v>
      </c>
      <c r="BP67" s="149" t="e">
        <f t="shared" si="39"/>
        <v>#VALUE!</v>
      </c>
      <c r="BQ67" s="149" t="e">
        <f t="shared" si="39"/>
        <v>#VALUE!</v>
      </c>
      <c r="BR67" s="149" t="e">
        <f t="shared" si="39"/>
        <v>#VALUE!</v>
      </c>
      <c r="BS67" s="149" t="e">
        <f t="shared" si="39"/>
        <v>#VALUE!</v>
      </c>
      <c r="BT67" s="149" t="e">
        <f t="shared" si="39"/>
        <v>#VALUE!</v>
      </c>
      <c r="BU67" s="106"/>
    </row>
    <row r="68" spans="1:73" ht="18" customHeight="1" x14ac:dyDescent="0.25">
      <c r="A68" s="104"/>
      <c r="B68" s="120" t="e">
        <f t="shared" ref="B68:B71" si="42">DATE(YEAR(B67),MONTH(B67)+1,DAY(B67))</f>
        <v>#VALUE!</v>
      </c>
      <c r="C68" s="105"/>
      <c r="D68" s="176" t="e">
        <f t="shared" si="9"/>
        <v>#VALUE!</v>
      </c>
      <c r="E68" s="176" t="e">
        <f t="shared" si="10"/>
        <v>#VALUE!</v>
      </c>
      <c r="F68" s="176" t="e">
        <f t="shared" si="11"/>
        <v>#VALUE!</v>
      </c>
      <c r="G68" s="105"/>
      <c r="H68" s="145" t="e">
        <f t="shared" si="22"/>
        <v>#VALUE!</v>
      </c>
      <c r="I68" s="117" t="e">
        <f t="shared" si="13"/>
        <v>#VALUE!</v>
      </c>
      <c r="J68" s="117" t="e">
        <f t="shared" si="14"/>
        <v>#VALUE!</v>
      </c>
      <c r="K68" s="105"/>
      <c r="L68" s="151" t="e">
        <f t="shared" si="28"/>
        <v>#VALUE!</v>
      </c>
      <c r="M68" s="149" t="e">
        <f t="shared" si="40"/>
        <v>#VALUE!</v>
      </c>
      <c r="N68" s="117" t="e">
        <f t="shared" si="40"/>
        <v>#VALUE!</v>
      </c>
      <c r="O68" s="117" t="e">
        <f t="shared" si="40"/>
        <v>#VALUE!</v>
      </c>
      <c r="P68" s="117" t="e">
        <f t="shared" si="40"/>
        <v>#VALUE!</v>
      </c>
      <c r="Q68" s="117" t="e">
        <f t="shared" si="40"/>
        <v>#VALUE!</v>
      </c>
      <c r="R68" s="117" t="e">
        <f t="shared" si="40"/>
        <v>#VALUE!</v>
      </c>
      <c r="S68" s="117" t="e">
        <f t="shared" si="40"/>
        <v>#VALUE!</v>
      </c>
      <c r="T68" s="117" t="e">
        <f t="shared" si="40"/>
        <v>#VALUE!</v>
      </c>
      <c r="U68" s="117" t="e">
        <f t="shared" si="40"/>
        <v>#VALUE!</v>
      </c>
      <c r="V68" s="117" t="e">
        <f t="shared" si="40"/>
        <v>#VALUE!</v>
      </c>
      <c r="W68" s="117" t="e">
        <f t="shared" si="40"/>
        <v>#VALUE!</v>
      </c>
      <c r="X68" s="117" t="e">
        <f t="shared" si="40"/>
        <v>#VALUE!</v>
      </c>
      <c r="Y68" s="117" t="e">
        <f t="shared" si="40"/>
        <v>#VALUE!</v>
      </c>
      <c r="Z68" s="117" t="e">
        <f t="shared" si="40"/>
        <v>#VALUE!</v>
      </c>
      <c r="AA68" s="117" t="e">
        <f t="shared" si="40"/>
        <v>#VALUE!</v>
      </c>
      <c r="AB68" s="117" t="e">
        <f t="shared" si="40"/>
        <v>#VALUE!</v>
      </c>
      <c r="AC68" s="117" t="e">
        <f t="shared" si="38"/>
        <v>#VALUE!</v>
      </c>
      <c r="AD68" s="117" t="e">
        <f t="shared" si="38"/>
        <v>#VALUE!</v>
      </c>
      <c r="AE68" s="117" t="e">
        <f t="shared" si="38"/>
        <v>#VALUE!</v>
      </c>
      <c r="AF68" s="117" t="e">
        <f t="shared" si="38"/>
        <v>#VALUE!</v>
      </c>
      <c r="AG68" s="117" t="e">
        <f t="shared" si="38"/>
        <v>#VALUE!</v>
      </c>
      <c r="AH68" s="117" t="e">
        <f t="shared" si="38"/>
        <v>#VALUE!</v>
      </c>
      <c r="AI68" s="117" t="e">
        <f t="shared" si="38"/>
        <v>#VALUE!</v>
      </c>
      <c r="AJ68" s="117" t="e">
        <f t="shared" si="38"/>
        <v>#VALUE!</v>
      </c>
      <c r="AK68" s="117" t="e">
        <f t="shared" si="38"/>
        <v>#VALUE!</v>
      </c>
      <c r="AL68" s="117" t="e">
        <f t="shared" si="38"/>
        <v>#VALUE!</v>
      </c>
      <c r="AM68" s="117" t="e">
        <f t="shared" si="38"/>
        <v>#VALUE!</v>
      </c>
      <c r="AN68" s="117" t="e">
        <f t="shared" si="38"/>
        <v>#VALUE!</v>
      </c>
      <c r="AO68" s="117" t="e">
        <f t="shared" si="38"/>
        <v>#VALUE!</v>
      </c>
      <c r="AP68" s="117" t="e">
        <f t="shared" si="38"/>
        <v>#VALUE!</v>
      </c>
      <c r="AQ68" s="118"/>
      <c r="AR68" s="145" t="e">
        <f t="shared" si="32"/>
        <v>#VALUE!</v>
      </c>
      <c r="AS68" s="117" t="e">
        <f t="shared" si="16"/>
        <v>#VALUE!</v>
      </c>
      <c r="AT68" s="117" t="e">
        <f t="shared" si="17"/>
        <v>#VALUE!</v>
      </c>
      <c r="AU68" s="105"/>
      <c r="AV68" s="151" t="e">
        <f t="shared" si="29"/>
        <v>#VALUE!</v>
      </c>
      <c r="AW68" s="149" t="e">
        <f t="shared" si="41"/>
        <v>#VALUE!</v>
      </c>
      <c r="AX68" s="149" t="e">
        <f t="shared" si="41"/>
        <v>#VALUE!</v>
      </c>
      <c r="AY68" s="149" t="e">
        <f t="shared" si="41"/>
        <v>#VALUE!</v>
      </c>
      <c r="AZ68" s="149" t="e">
        <f t="shared" si="41"/>
        <v>#VALUE!</v>
      </c>
      <c r="BA68" s="149" t="e">
        <f t="shared" si="41"/>
        <v>#VALUE!</v>
      </c>
      <c r="BB68" s="149" t="e">
        <f t="shared" si="41"/>
        <v>#VALUE!</v>
      </c>
      <c r="BC68" s="149" t="e">
        <f t="shared" si="41"/>
        <v>#VALUE!</v>
      </c>
      <c r="BD68" s="149" t="e">
        <f t="shared" si="41"/>
        <v>#VALUE!</v>
      </c>
      <c r="BE68" s="149" t="e">
        <f t="shared" si="41"/>
        <v>#VALUE!</v>
      </c>
      <c r="BF68" s="118"/>
      <c r="BG68" s="145" t="e">
        <f t="shared" si="33"/>
        <v>#VALUE!</v>
      </c>
      <c r="BH68" s="117" t="e">
        <f t="shared" si="19"/>
        <v>#VALUE!</v>
      </c>
      <c r="BI68" s="117" t="e">
        <f t="shared" si="20"/>
        <v>#VALUE!</v>
      </c>
      <c r="BJ68" s="105"/>
      <c r="BK68" s="151" t="e">
        <f t="shared" si="30"/>
        <v>#VALUE!</v>
      </c>
      <c r="BL68" s="149" t="e">
        <f t="shared" si="39"/>
        <v>#VALUE!</v>
      </c>
      <c r="BM68" s="149" t="e">
        <f t="shared" si="39"/>
        <v>#VALUE!</v>
      </c>
      <c r="BN68" s="149" t="e">
        <f t="shared" si="39"/>
        <v>#VALUE!</v>
      </c>
      <c r="BO68" s="149" t="e">
        <f t="shared" si="39"/>
        <v>#VALUE!</v>
      </c>
      <c r="BP68" s="149" t="e">
        <f t="shared" si="39"/>
        <v>#VALUE!</v>
      </c>
      <c r="BQ68" s="149" t="e">
        <f t="shared" si="39"/>
        <v>#VALUE!</v>
      </c>
      <c r="BR68" s="149" t="e">
        <f t="shared" si="39"/>
        <v>#VALUE!</v>
      </c>
      <c r="BS68" s="149" t="e">
        <f t="shared" si="39"/>
        <v>#VALUE!</v>
      </c>
      <c r="BT68" s="149" t="e">
        <f t="shared" si="39"/>
        <v>#VALUE!</v>
      </c>
      <c r="BU68" s="106"/>
    </row>
    <row r="69" spans="1:73" ht="18" customHeight="1" x14ac:dyDescent="0.25">
      <c r="A69" s="104"/>
      <c r="B69" s="120" t="e">
        <f t="shared" si="42"/>
        <v>#VALUE!</v>
      </c>
      <c r="C69" s="105"/>
      <c r="D69" s="176" t="e">
        <f t="shared" si="9"/>
        <v>#VALUE!</v>
      </c>
      <c r="E69" s="176" t="e">
        <f t="shared" si="10"/>
        <v>#VALUE!</v>
      </c>
      <c r="F69" s="176" t="e">
        <f t="shared" si="11"/>
        <v>#VALUE!</v>
      </c>
      <c r="G69" s="105"/>
      <c r="H69" s="145" t="e">
        <f t="shared" si="22"/>
        <v>#VALUE!</v>
      </c>
      <c r="I69" s="117" t="e">
        <f t="shared" si="13"/>
        <v>#VALUE!</v>
      </c>
      <c r="J69" s="117" t="e">
        <f t="shared" si="14"/>
        <v>#VALUE!</v>
      </c>
      <c r="K69" s="105"/>
      <c r="L69" s="151" t="e">
        <f t="shared" si="28"/>
        <v>#VALUE!</v>
      </c>
      <c r="M69" s="149" t="e">
        <f t="shared" si="40"/>
        <v>#VALUE!</v>
      </c>
      <c r="N69" s="117" t="e">
        <f t="shared" si="40"/>
        <v>#VALUE!</v>
      </c>
      <c r="O69" s="117" t="e">
        <f t="shared" si="40"/>
        <v>#VALUE!</v>
      </c>
      <c r="P69" s="117" t="e">
        <f t="shared" si="40"/>
        <v>#VALUE!</v>
      </c>
      <c r="Q69" s="117" t="e">
        <f t="shared" si="40"/>
        <v>#VALUE!</v>
      </c>
      <c r="R69" s="117" t="e">
        <f t="shared" si="40"/>
        <v>#VALUE!</v>
      </c>
      <c r="S69" s="117" t="e">
        <f t="shared" si="40"/>
        <v>#VALUE!</v>
      </c>
      <c r="T69" s="117" t="e">
        <f t="shared" si="40"/>
        <v>#VALUE!</v>
      </c>
      <c r="U69" s="117" t="e">
        <f t="shared" si="40"/>
        <v>#VALUE!</v>
      </c>
      <c r="V69" s="117" t="e">
        <f t="shared" si="40"/>
        <v>#VALUE!</v>
      </c>
      <c r="W69" s="117" t="e">
        <f t="shared" si="40"/>
        <v>#VALUE!</v>
      </c>
      <c r="X69" s="117" t="e">
        <f t="shared" si="40"/>
        <v>#VALUE!</v>
      </c>
      <c r="Y69" s="117" t="e">
        <f t="shared" si="40"/>
        <v>#VALUE!</v>
      </c>
      <c r="Z69" s="117" t="e">
        <f t="shared" si="40"/>
        <v>#VALUE!</v>
      </c>
      <c r="AA69" s="117" t="e">
        <f t="shared" si="40"/>
        <v>#VALUE!</v>
      </c>
      <c r="AB69" s="117" t="e">
        <f t="shared" si="40"/>
        <v>#VALUE!</v>
      </c>
      <c r="AC69" s="117" t="e">
        <f t="shared" si="38"/>
        <v>#VALUE!</v>
      </c>
      <c r="AD69" s="117" t="e">
        <f t="shared" si="38"/>
        <v>#VALUE!</v>
      </c>
      <c r="AE69" s="117" t="e">
        <f t="shared" si="38"/>
        <v>#VALUE!</v>
      </c>
      <c r="AF69" s="117" t="e">
        <f t="shared" si="38"/>
        <v>#VALUE!</v>
      </c>
      <c r="AG69" s="117" t="e">
        <f t="shared" si="38"/>
        <v>#VALUE!</v>
      </c>
      <c r="AH69" s="117" t="e">
        <f t="shared" si="38"/>
        <v>#VALUE!</v>
      </c>
      <c r="AI69" s="117" t="e">
        <f t="shared" si="38"/>
        <v>#VALUE!</v>
      </c>
      <c r="AJ69" s="117" t="e">
        <f t="shared" si="38"/>
        <v>#VALUE!</v>
      </c>
      <c r="AK69" s="117" t="e">
        <f t="shared" si="38"/>
        <v>#VALUE!</v>
      </c>
      <c r="AL69" s="117" t="e">
        <f t="shared" si="38"/>
        <v>#VALUE!</v>
      </c>
      <c r="AM69" s="117" t="e">
        <f t="shared" si="38"/>
        <v>#VALUE!</v>
      </c>
      <c r="AN69" s="117" t="e">
        <f t="shared" si="38"/>
        <v>#VALUE!</v>
      </c>
      <c r="AO69" s="117" t="e">
        <f t="shared" si="38"/>
        <v>#VALUE!</v>
      </c>
      <c r="AP69" s="117" t="e">
        <f t="shared" si="38"/>
        <v>#VALUE!</v>
      </c>
      <c r="AQ69" s="118"/>
      <c r="AR69" s="145" t="e">
        <f t="shared" si="32"/>
        <v>#VALUE!</v>
      </c>
      <c r="AS69" s="117" t="e">
        <f t="shared" si="16"/>
        <v>#VALUE!</v>
      </c>
      <c r="AT69" s="117" t="e">
        <f t="shared" si="17"/>
        <v>#VALUE!</v>
      </c>
      <c r="AU69" s="105"/>
      <c r="AV69" s="151" t="e">
        <f t="shared" si="29"/>
        <v>#VALUE!</v>
      </c>
      <c r="AW69" s="149" t="e">
        <f t="shared" si="41"/>
        <v>#VALUE!</v>
      </c>
      <c r="AX69" s="149" t="e">
        <f t="shared" si="41"/>
        <v>#VALUE!</v>
      </c>
      <c r="AY69" s="149" t="e">
        <f t="shared" si="41"/>
        <v>#VALUE!</v>
      </c>
      <c r="AZ69" s="149" t="e">
        <f t="shared" si="41"/>
        <v>#VALUE!</v>
      </c>
      <c r="BA69" s="149" t="e">
        <f t="shared" si="41"/>
        <v>#VALUE!</v>
      </c>
      <c r="BB69" s="149" t="e">
        <f t="shared" si="41"/>
        <v>#VALUE!</v>
      </c>
      <c r="BC69" s="149" t="e">
        <f t="shared" si="41"/>
        <v>#VALUE!</v>
      </c>
      <c r="BD69" s="149" t="e">
        <f t="shared" si="41"/>
        <v>#VALUE!</v>
      </c>
      <c r="BE69" s="149" t="e">
        <f t="shared" si="41"/>
        <v>#VALUE!</v>
      </c>
      <c r="BF69" s="118"/>
      <c r="BG69" s="145" t="e">
        <f t="shared" si="33"/>
        <v>#VALUE!</v>
      </c>
      <c r="BH69" s="117" t="e">
        <f t="shared" si="19"/>
        <v>#VALUE!</v>
      </c>
      <c r="BI69" s="117" t="e">
        <f t="shared" si="20"/>
        <v>#VALUE!</v>
      </c>
      <c r="BJ69" s="105"/>
      <c r="BK69" s="151" t="e">
        <f t="shared" si="30"/>
        <v>#VALUE!</v>
      </c>
      <c r="BL69" s="149" t="e">
        <f t="shared" si="39"/>
        <v>#VALUE!</v>
      </c>
      <c r="BM69" s="149" t="e">
        <f t="shared" si="39"/>
        <v>#VALUE!</v>
      </c>
      <c r="BN69" s="149" t="e">
        <f t="shared" si="39"/>
        <v>#VALUE!</v>
      </c>
      <c r="BO69" s="149" t="e">
        <f t="shared" si="39"/>
        <v>#VALUE!</v>
      </c>
      <c r="BP69" s="149" t="e">
        <f t="shared" si="39"/>
        <v>#VALUE!</v>
      </c>
      <c r="BQ69" s="149" t="e">
        <f t="shared" si="39"/>
        <v>#VALUE!</v>
      </c>
      <c r="BR69" s="149" t="e">
        <f t="shared" si="39"/>
        <v>#VALUE!</v>
      </c>
      <c r="BS69" s="149" t="e">
        <f t="shared" si="39"/>
        <v>#VALUE!</v>
      </c>
      <c r="BT69" s="149" t="e">
        <f t="shared" si="39"/>
        <v>#VALUE!</v>
      </c>
      <c r="BU69" s="106"/>
    </row>
    <row r="70" spans="1:73" ht="18" customHeight="1" x14ac:dyDescent="0.25">
      <c r="A70" s="104"/>
      <c r="B70" s="120" t="e">
        <f t="shared" si="42"/>
        <v>#VALUE!</v>
      </c>
      <c r="C70" s="105"/>
      <c r="D70" s="176" t="e">
        <f t="shared" si="9"/>
        <v>#VALUE!</v>
      </c>
      <c r="E70" s="176" t="e">
        <f t="shared" si="10"/>
        <v>#VALUE!</v>
      </c>
      <c r="F70" s="176" t="e">
        <f t="shared" si="11"/>
        <v>#VALUE!</v>
      </c>
      <c r="G70" s="105"/>
      <c r="H70" s="145" t="e">
        <f t="shared" si="22"/>
        <v>#VALUE!</v>
      </c>
      <c r="I70" s="117" t="e">
        <f t="shared" si="13"/>
        <v>#VALUE!</v>
      </c>
      <c r="J70" s="117" t="e">
        <f t="shared" si="14"/>
        <v>#VALUE!</v>
      </c>
      <c r="K70" s="105"/>
      <c r="L70" s="151" t="e">
        <f t="shared" si="28"/>
        <v>#VALUE!</v>
      </c>
      <c r="M70" s="149" t="e">
        <f t="shared" si="40"/>
        <v>#VALUE!</v>
      </c>
      <c r="N70" s="117" t="e">
        <f t="shared" si="40"/>
        <v>#VALUE!</v>
      </c>
      <c r="O70" s="117" t="e">
        <f t="shared" si="40"/>
        <v>#VALUE!</v>
      </c>
      <c r="P70" s="117" t="e">
        <f t="shared" si="40"/>
        <v>#VALUE!</v>
      </c>
      <c r="Q70" s="117" t="e">
        <f t="shared" si="40"/>
        <v>#VALUE!</v>
      </c>
      <c r="R70" s="117" t="e">
        <f t="shared" si="40"/>
        <v>#VALUE!</v>
      </c>
      <c r="S70" s="117" t="e">
        <f t="shared" si="40"/>
        <v>#VALUE!</v>
      </c>
      <c r="T70" s="117" t="e">
        <f t="shared" si="40"/>
        <v>#VALUE!</v>
      </c>
      <c r="U70" s="117" t="e">
        <f t="shared" si="40"/>
        <v>#VALUE!</v>
      </c>
      <c r="V70" s="117" t="e">
        <f t="shared" si="40"/>
        <v>#VALUE!</v>
      </c>
      <c r="W70" s="117" t="e">
        <f t="shared" si="40"/>
        <v>#VALUE!</v>
      </c>
      <c r="X70" s="117" t="e">
        <f t="shared" si="40"/>
        <v>#VALUE!</v>
      </c>
      <c r="Y70" s="117" t="e">
        <f t="shared" si="40"/>
        <v>#VALUE!</v>
      </c>
      <c r="Z70" s="117" t="e">
        <f t="shared" si="40"/>
        <v>#VALUE!</v>
      </c>
      <c r="AA70" s="117" t="e">
        <f t="shared" si="40"/>
        <v>#VALUE!</v>
      </c>
      <c r="AB70" s="117" t="e">
        <f t="shared" si="40"/>
        <v>#VALUE!</v>
      </c>
      <c r="AC70" s="117" t="e">
        <f t="shared" si="38"/>
        <v>#VALUE!</v>
      </c>
      <c r="AD70" s="117" t="e">
        <f t="shared" si="38"/>
        <v>#VALUE!</v>
      </c>
      <c r="AE70" s="117" t="e">
        <f t="shared" si="38"/>
        <v>#VALUE!</v>
      </c>
      <c r="AF70" s="117" t="e">
        <f t="shared" si="38"/>
        <v>#VALUE!</v>
      </c>
      <c r="AG70" s="117" t="e">
        <f t="shared" si="38"/>
        <v>#VALUE!</v>
      </c>
      <c r="AH70" s="117" t="e">
        <f t="shared" si="38"/>
        <v>#VALUE!</v>
      </c>
      <c r="AI70" s="117" t="e">
        <f t="shared" si="38"/>
        <v>#VALUE!</v>
      </c>
      <c r="AJ70" s="117" t="e">
        <f t="shared" si="38"/>
        <v>#VALUE!</v>
      </c>
      <c r="AK70" s="117" t="e">
        <f t="shared" si="38"/>
        <v>#VALUE!</v>
      </c>
      <c r="AL70" s="117" t="e">
        <f t="shared" si="38"/>
        <v>#VALUE!</v>
      </c>
      <c r="AM70" s="117" t="e">
        <f t="shared" si="38"/>
        <v>#VALUE!</v>
      </c>
      <c r="AN70" s="117" t="e">
        <f t="shared" si="38"/>
        <v>#VALUE!</v>
      </c>
      <c r="AO70" s="117" t="e">
        <f t="shared" si="38"/>
        <v>#VALUE!</v>
      </c>
      <c r="AP70" s="117" t="e">
        <f t="shared" si="38"/>
        <v>#VALUE!</v>
      </c>
      <c r="AQ70" s="118"/>
      <c r="AR70" s="145" t="e">
        <f t="shared" si="32"/>
        <v>#VALUE!</v>
      </c>
      <c r="AS70" s="117" t="e">
        <f t="shared" si="16"/>
        <v>#VALUE!</v>
      </c>
      <c r="AT70" s="117" t="e">
        <f t="shared" si="17"/>
        <v>#VALUE!</v>
      </c>
      <c r="AU70" s="105"/>
      <c r="AV70" s="151" t="e">
        <f t="shared" si="29"/>
        <v>#VALUE!</v>
      </c>
      <c r="AW70" s="149" t="e">
        <f t="shared" si="41"/>
        <v>#VALUE!</v>
      </c>
      <c r="AX70" s="149" t="e">
        <f t="shared" si="41"/>
        <v>#VALUE!</v>
      </c>
      <c r="AY70" s="149" t="e">
        <f t="shared" si="41"/>
        <v>#VALUE!</v>
      </c>
      <c r="AZ70" s="149" t="e">
        <f t="shared" si="41"/>
        <v>#VALUE!</v>
      </c>
      <c r="BA70" s="149" t="e">
        <f t="shared" si="41"/>
        <v>#VALUE!</v>
      </c>
      <c r="BB70" s="149" t="e">
        <f t="shared" si="41"/>
        <v>#VALUE!</v>
      </c>
      <c r="BC70" s="149" t="e">
        <f t="shared" si="41"/>
        <v>#VALUE!</v>
      </c>
      <c r="BD70" s="149" t="e">
        <f t="shared" si="41"/>
        <v>#VALUE!</v>
      </c>
      <c r="BE70" s="149" t="e">
        <f t="shared" si="41"/>
        <v>#VALUE!</v>
      </c>
      <c r="BF70" s="118"/>
      <c r="BG70" s="145" t="e">
        <f t="shared" si="33"/>
        <v>#VALUE!</v>
      </c>
      <c r="BH70" s="117" t="e">
        <f t="shared" si="19"/>
        <v>#VALUE!</v>
      </c>
      <c r="BI70" s="117" t="e">
        <f t="shared" si="20"/>
        <v>#VALUE!</v>
      </c>
      <c r="BJ70" s="105"/>
      <c r="BK70" s="151" t="e">
        <f t="shared" si="30"/>
        <v>#VALUE!</v>
      </c>
      <c r="BL70" s="149" t="e">
        <f t="shared" si="39"/>
        <v>#VALUE!</v>
      </c>
      <c r="BM70" s="149" t="e">
        <f t="shared" si="39"/>
        <v>#VALUE!</v>
      </c>
      <c r="BN70" s="149" t="e">
        <f t="shared" si="39"/>
        <v>#VALUE!</v>
      </c>
      <c r="BO70" s="149" t="e">
        <f t="shared" si="39"/>
        <v>#VALUE!</v>
      </c>
      <c r="BP70" s="149" t="e">
        <f t="shared" si="39"/>
        <v>#VALUE!</v>
      </c>
      <c r="BQ70" s="149" t="e">
        <f t="shared" si="39"/>
        <v>#VALUE!</v>
      </c>
      <c r="BR70" s="149" t="e">
        <f t="shared" si="39"/>
        <v>#VALUE!</v>
      </c>
      <c r="BS70" s="149" t="e">
        <f t="shared" si="39"/>
        <v>#VALUE!</v>
      </c>
      <c r="BT70" s="149" t="e">
        <f t="shared" si="39"/>
        <v>#VALUE!</v>
      </c>
      <c r="BU70" s="106"/>
    </row>
    <row r="71" spans="1:73" ht="18" customHeight="1" x14ac:dyDescent="0.25">
      <c r="A71" s="104"/>
      <c r="B71" s="120" t="e">
        <f t="shared" si="42"/>
        <v>#VALUE!</v>
      </c>
      <c r="C71" s="105"/>
      <c r="D71" s="176" t="e">
        <f t="shared" si="9"/>
        <v>#VALUE!</v>
      </c>
      <c r="E71" s="176" t="e">
        <f t="shared" si="10"/>
        <v>#VALUE!</v>
      </c>
      <c r="F71" s="176" t="e">
        <f t="shared" si="11"/>
        <v>#VALUE!</v>
      </c>
      <c r="G71" s="105"/>
      <c r="H71" s="145" t="e">
        <f t="shared" si="22"/>
        <v>#VALUE!</v>
      </c>
      <c r="I71" s="117" t="e">
        <f t="shared" si="13"/>
        <v>#VALUE!</v>
      </c>
      <c r="J71" s="117" t="e">
        <f t="shared" si="14"/>
        <v>#VALUE!</v>
      </c>
      <c r="K71" s="105"/>
      <c r="L71" s="151" t="e">
        <f t="shared" si="28"/>
        <v>#VALUE!</v>
      </c>
      <c r="M71" s="149" t="e">
        <f t="shared" si="40"/>
        <v>#VALUE!</v>
      </c>
      <c r="N71" s="117" t="e">
        <f t="shared" si="40"/>
        <v>#VALUE!</v>
      </c>
      <c r="O71" s="117" t="e">
        <f t="shared" si="40"/>
        <v>#VALUE!</v>
      </c>
      <c r="P71" s="117" t="e">
        <f t="shared" si="40"/>
        <v>#VALUE!</v>
      </c>
      <c r="Q71" s="117" t="e">
        <f t="shared" si="40"/>
        <v>#VALUE!</v>
      </c>
      <c r="R71" s="117" t="e">
        <f t="shared" si="40"/>
        <v>#VALUE!</v>
      </c>
      <c r="S71" s="117" t="e">
        <f t="shared" si="40"/>
        <v>#VALUE!</v>
      </c>
      <c r="T71" s="117" t="e">
        <f t="shared" si="40"/>
        <v>#VALUE!</v>
      </c>
      <c r="U71" s="117" t="e">
        <f t="shared" si="40"/>
        <v>#VALUE!</v>
      </c>
      <c r="V71" s="117" t="e">
        <f t="shared" si="40"/>
        <v>#VALUE!</v>
      </c>
      <c r="W71" s="117" t="e">
        <f t="shared" si="40"/>
        <v>#VALUE!</v>
      </c>
      <c r="X71" s="117" t="e">
        <f t="shared" si="40"/>
        <v>#VALUE!</v>
      </c>
      <c r="Y71" s="117" t="e">
        <f t="shared" si="40"/>
        <v>#VALUE!</v>
      </c>
      <c r="Z71" s="117" t="e">
        <f t="shared" si="40"/>
        <v>#VALUE!</v>
      </c>
      <c r="AA71" s="117" t="e">
        <f t="shared" si="40"/>
        <v>#VALUE!</v>
      </c>
      <c r="AB71" s="117" t="e">
        <f t="shared" si="40"/>
        <v>#VALUE!</v>
      </c>
      <c r="AC71" s="117" t="e">
        <f t="shared" si="38"/>
        <v>#VALUE!</v>
      </c>
      <c r="AD71" s="117" t="e">
        <f t="shared" si="38"/>
        <v>#VALUE!</v>
      </c>
      <c r="AE71" s="117" t="e">
        <f t="shared" si="38"/>
        <v>#VALUE!</v>
      </c>
      <c r="AF71" s="117" t="e">
        <f t="shared" si="38"/>
        <v>#VALUE!</v>
      </c>
      <c r="AG71" s="117" t="e">
        <f t="shared" si="38"/>
        <v>#VALUE!</v>
      </c>
      <c r="AH71" s="117" t="e">
        <f t="shared" si="38"/>
        <v>#VALUE!</v>
      </c>
      <c r="AI71" s="117" t="e">
        <f t="shared" si="38"/>
        <v>#VALUE!</v>
      </c>
      <c r="AJ71" s="117" t="e">
        <f t="shared" si="38"/>
        <v>#VALUE!</v>
      </c>
      <c r="AK71" s="117" t="e">
        <f t="shared" si="38"/>
        <v>#VALUE!</v>
      </c>
      <c r="AL71" s="117" t="e">
        <f t="shared" si="38"/>
        <v>#VALUE!</v>
      </c>
      <c r="AM71" s="117" t="e">
        <f t="shared" si="38"/>
        <v>#VALUE!</v>
      </c>
      <c r="AN71" s="117" t="e">
        <f t="shared" si="38"/>
        <v>#VALUE!</v>
      </c>
      <c r="AO71" s="117" t="e">
        <f t="shared" si="38"/>
        <v>#VALUE!</v>
      </c>
      <c r="AP71" s="117" t="e">
        <f t="shared" si="38"/>
        <v>#VALUE!</v>
      </c>
      <c r="AQ71" s="118"/>
      <c r="AR71" s="145" t="e">
        <f t="shared" si="32"/>
        <v>#VALUE!</v>
      </c>
      <c r="AS71" s="117" t="e">
        <f t="shared" si="16"/>
        <v>#VALUE!</v>
      </c>
      <c r="AT71" s="117" t="e">
        <f t="shared" si="17"/>
        <v>#VALUE!</v>
      </c>
      <c r="AU71" s="105"/>
      <c r="AV71" s="151" t="e">
        <f t="shared" si="29"/>
        <v>#VALUE!</v>
      </c>
      <c r="AW71" s="149" t="e">
        <f t="shared" si="41"/>
        <v>#VALUE!</v>
      </c>
      <c r="AX71" s="149" t="e">
        <f t="shared" si="41"/>
        <v>#VALUE!</v>
      </c>
      <c r="AY71" s="149" t="e">
        <f t="shared" si="41"/>
        <v>#VALUE!</v>
      </c>
      <c r="AZ71" s="149" t="e">
        <f t="shared" si="41"/>
        <v>#VALUE!</v>
      </c>
      <c r="BA71" s="149" t="e">
        <f t="shared" si="41"/>
        <v>#VALUE!</v>
      </c>
      <c r="BB71" s="149" t="e">
        <f t="shared" si="41"/>
        <v>#VALUE!</v>
      </c>
      <c r="BC71" s="149" t="e">
        <f t="shared" si="41"/>
        <v>#VALUE!</v>
      </c>
      <c r="BD71" s="149" t="e">
        <f t="shared" si="41"/>
        <v>#VALUE!</v>
      </c>
      <c r="BE71" s="149" t="e">
        <f t="shared" si="41"/>
        <v>#VALUE!</v>
      </c>
      <c r="BF71" s="118"/>
      <c r="BG71" s="145" t="e">
        <f t="shared" si="33"/>
        <v>#VALUE!</v>
      </c>
      <c r="BH71" s="117" t="e">
        <f t="shared" si="19"/>
        <v>#VALUE!</v>
      </c>
      <c r="BI71" s="117" t="e">
        <f t="shared" si="20"/>
        <v>#VALUE!</v>
      </c>
      <c r="BJ71" s="105"/>
      <c r="BK71" s="151" t="e">
        <f t="shared" si="30"/>
        <v>#VALUE!</v>
      </c>
      <c r="BL71" s="149" t="e">
        <f t="shared" si="39"/>
        <v>#VALUE!</v>
      </c>
      <c r="BM71" s="149" t="e">
        <f t="shared" si="39"/>
        <v>#VALUE!</v>
      </c>
      <c r="BN71" s="149" t="e">
        <f t="shared" si="39"/>
        <v>#VALUE!</v>
      </c>
      <c r="BO71" s="149" t="e">
        <f t="shared" si="39"/>
        <v>#VALUE!</v>
      </c>
      <c r="BP71" s="149" t="e">
        <f t="shared" si="39"/>
        <v>#VALUE!</v>
      </c>
      <c r="BQ71" s="149" t="e">
        <f t="shared" si="39"/>
        <v>#VALUE!</v>
      </c>
      <c r="BR71" s="149" t="e">
        <f t="shared" si="39"/>
        <v>#VALUE!</v>
      </c>
      <c r="BS71" s="149" t="e">
        <f t="shared" si="39"/>
        <v>#VALUE!</v>
      </c>
      <c r="BT71" s="149" t="e">
        <f t="shared" si="39"/>
        <v>#VALUE!</v>
      </c>
      <c r="BU71" s="106"/>
    </row>
    <row r="72" spans="1:73" ht="9.9499999999999993" customHeight="1" x14ac:dyDescent="0.25">
      <c r="A72" s="104"/>
      <c r="B72" s="123"/>
      <c r="C72" s="105"/>
      <c r="D72" s="105"/>
      <c r="E72" s="105"/>
      <c r="F72" s="105"/>
      <c r="G72" s="105"/>
      <c r="H72" s="164"/>
      <c r="I72" s="164"/>
      <c r="J72" s="164"/>
      <c r="K72" s="105"/>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64"/>
      <c r="AS72" s="164"/>
      <c r="AT72" s="164"/>
      <c r="AU72" s="105"/>
      <c r="AV72" s="118"/>
      <c r="AW72" s="118"/>
      <c r="AX72" s="118"/>
      <c r="AY72" s="118"/>
      <c r="AZ72" s="118"/>
      <c r="BA72" s="118"/>
      <c r="BB72" s="118"/>
      <c r="BC72" s="118"/>
      <c r="BD72" s="118"/>
      <c r="BE72" s="118"/>
      <c r="BF72" s="118"/>
      <c r="BG72" s="164"/>
      <c r="BH72" s="164"/>
      <c r="BI72" s="164"/>
      <c r="BJ72" s="105"/>
      <c r="BK72" s="118"/>
      <c r="BL72" s="118"/>
      <c r="BM72" s="118"/>
      <c r="BN72" s="118"/>
      <c r="BO72" s="118"/>
      <c r="BP72" s="118"/>
      <c r="BQ72" s="118"/>
      <c r="BR72" s="118"/>
      <c r="BS72" s="118"/>
      <c r="BT72" s="118"/>
      <c r="BU72" s="106"/>
    </row>
    <row r="73" spans="1:73" ht="18" customHeight="1" x14ac:dyDescent="0.25">
      <c r="A73" s="104"/>
      <c r="B73" s="123"/>
      <c r="C73" s="105"/>
      <c r="D73" s="165">
        <f>COUNTIF(D11:D71,"&gt;=75")</f>
        <v>0</v>
      </c>
      <c r="E73" s="165">
        <f>COUNTIF(E11:E71,"&gt;=75")</f>
        <v>0</v>
      </c>
      <c r="F73" s="165">
        <f>COUNTIF(F11:F71,"&gt;=75")</f>
        <v>0</v>
      </c>
      <c r="G73" s="105"/>
      <c r="H73" s="165">
        <f>COUNTIF(H11:H71,"&gt;=75")</f>
        <v>0</v>
      </c>
      <c r="I73" s="165">
        <f>COUNTIF(I11:I71,"&gt;=75")</f>
        <v>0</v>
      </c>
      <c r="J73" s="165">
        <f>COUNTIF(J11:J71,"&gt;=75")</f>
        <v>0</v>
      </c>
      <c r="K73" s="105"/>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65">
        <f>COUNTIF(AR11:AR71,"&gt;=75")</f>
        <v>0</v>
      </c>
      <c r="AS73" s="165">
        <f>COUNTIF(AS11:AS71,"&gt;=75")</f>
        <v>0</v>
      </c>
      <c r="AT73" s="165">
        <f>COUNTIF(AT11:AT71,"&gt;=75")</f>
        <v>0</v>
      </c>
      <c r="AU73" s="105"/>
      <c r="AV73" s="118"/>
      <c r="AW73" s="118"/>
      <c r="AX73" s="118"/>
      <c r="AY73" s="118"/>
      <c r="AZ73" s="118"/>
      <c r="BA73" s="118"/>
      <c r="BB73" s="118"/>
      <c r="BC73" s="118"/>
      <c r="BD73" s="118"/>
      <c r="BE73" s="118"/>
      <c r="BF73" s="118"/>
      <c r="BG73" s="165">
        <f>COUNTIF(BG11:BG71,"&gt;=75")</f>
        <v>0</v>
      </c>
      <c r="BH73" s="165">
        <f>COUNTIF(BH11:BH71,"&gt;=75")</f>
        <v>0</v>
      </c>
      <c r="BI73" s="165">
        <f>COUNTIF(BI11:BI71,"&gt;=75")</f>
        <v>0</v>
      </c>
      <c r="BJ73" s="105"/>
      <c r="BK73" s="118"/>
      <c r="BL73" s="118"/>
      <c r="BM73" s="118"/>
      <c r="BN73" s="118"/>
      <c r="BO73" s="118"/>
      <c r="BP73" s="118"/>
      <c r="BQ73" s="118"/>
      <c r="BR73" s="118"/>
      <c r="BS73" s="118"/>
      <c r="BT73" s="118"/>
      <c r="BU73" s="106"/>
    </row>
    <row r="74" spans="1:73" ht="9.9499999999999993" customHeight="1" x14ac:dyDescent="0.25">
      <c r="A74" s="107"/>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9"/>
    </row>
  </sheetData>
  <sheetProtection algorithmName="SHA-512" hashValue="+hjlL51NvrToZlho5g1sTTAYDP+HvKuFgwFBm1lPXM7SBQ7yPigKjBkZCVywlyFPXvH02oqS7RE5vkebCreHpg==" saltValue="9A1f+EU9oJ/J5s592POauw==" spinCount="100000" sheet="1" objects="1" scenarios="1"/>
  <mergeCells count="38">
    <mergeCell ref="D2:F8"/>
    <mergeCell ref="AR8:AV8"/>
    <mergeCell ref="AR3:AV3"/>
    <mergeCell ref="H3:L3"/>
    <mergeCell ref="BG2:BK2"/>
    <mergeCell ref="BG3:BK3"/>
    <mergeCell ref="BG4:BK4"/>
    <mergeCell ref="BG5:BK5"/>
    <mergeCell ref="BG6:BK6"/>
    <mergeCell ref="BG7:BK7"/>
    <mergeCell ref="BG8:BK8"/>
    <mergeCell ref="H8:L8"/>
    <mergeCell ref="M2:O2"/>
    <mergeCell ref="P2:R2"/>
    <mergeCell ref="S2:U2"/>
    <mergeCell ref="V2:X2"/>
    <mergeCell ref="BR2:BT2"/>
    <mergeCell ref="AE2:AG2"/>
    <mergeCell ref="AH2:AJ2"/>
    <mergeCell ref="AK2:AM2"/>
    <mergeCell ref="AN2:AP2"/>
    <mergeCell ref="BC2:BE2"/>
    <mergeCell ref="AR2:AV2"/>
    <mergeCell ref="BL2:BN2"/>
    <mergeCell ref="BO2:BQ2"/>
    <mergeCell ref="AW2:AY2"/>
    <mergeCell ref="AZ2:BB2"/>
    <mergeCell ref="AR4:AV4"/>
    <mergeCell ref="AR5:AV5"/>
    <mergeCell ref="AR6:AV6"/>
    <mergeCell ref="AR7:AV7"/>
    <mergeCell ref="H2:L2"/>
    <mergeCell ref="H4:L4"/>
    <mergeCell ref="H5:L5"/>
    <mergeCell ref="H6:L6"/>
    <mergeCell ref="H7:L7"/>
    <mergeCell ref="Y2:AA2"/>
    <mergeCell ref="AB2:AD2"/>
  </mergeCells>
  <conditionalFormatting sqref="M11:AP73 AW11:BE73 BL11:BT73">
    <cfRule type="cellIs" dxfId="0" priority="5" operator="equal">
      <formula>0</formula>
    </cfRule>
  </conditionalFormatting>
  <printOptions horizontalCentered="1"/>
  <pageMargins left="0.39370078740157483" right="0.39370078740157483" top="1.5748031496062993" bottom="0.59055118110236227" header="0.39370078740157483" footer="0.31496062992125984"/>
  <pageSetup paperSize="9" fitToWidth="0" orientation="landscape" r:id="rId1"/>
  <headerFooter>
    <oddHeader>&amp;L&amp;"Verdana,Standard"&amp;9&amp;G&amp;C&amp;"Verdana,Fett"&amp;12
IPMA Level A, B und C
Antrag auf Rezertifizierung
Geleistete Stunden im Projekt-, Programm- und Portfoliomanagement&amp;R&amp;G</oddHeader>
    <oddFooter>&amp;L&amp;"Verdana,Standard"&amp;9© VZPM&amp;C&amp;"Verdana,Standard"&amp;9&amp;F&amp;R&amp;"Verdana,Standard"&amp;9&amp;A Seite &amp;P/&amp;N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C174"/>
  <sheetViews>
    <sheetView workbookViewId="0"/>
  </sheetViews>
  <sheetFormatPr baseColWidth="10" defaultColWidth="11.42578125" defaultRowHeight="18" customHeight="1" x14ac:dyDescent="0.25"/>
  <cols>
    <col min="1" max="1" width="23.5703125" style="1" bestFit="1" customWidth="1"/>
    <col min="2" max="2" width="74.28515625" style="1" bestFit="1" customWidth="1"/>
    <col min="3" max="3" width="45.7109375" style="1" bestFit="1" customWidth="1"/>
    <col min="4" max="16384" width="11.42578125" style="1"/>
  </cols>
  <sheetData>
    <row r="1" spans="1:2" ht="18" customHeight="1" x14ac:dyDescent="0.25">
      <c r="A1" s="218" t="s">
        <v>302</v>
      </c>
      <c r="B1" s="218" t="s">
        <v>414</v>
      </c>
    </row>
    <row r="2" spans="1:2" ht="18" customHeight="1" x14ac:dyDescent="0.25">
      <c r="A2" s="218"/>
      <c r="B2" s="218" t="s">
        <v>415</v>
      </c>
    </row>
    <row r="3" spans="1:2" ht="18" customHeight="1" x14ac:dyDescent="0.25">
      <c r="B3" s="10"/>
    </row>
    <row r="4" spans="1:2" ht="18" customHeight="1" x14ac:dyDescent="0.25">
      <c r="A4" s="218" t="s">
        <v>316</v>
      </c>
      <c r="B4" s="218" t="s">
        <v>416</v>
      </c>
    </row>
    <row r="5" spans="1:2" ht="18" customHeight="1" x14ac:dyDescent="0.25">
      <c r="A5" s="218"/>
      <c r="B5" s="218" t="s">
        <v>417</v>
      </c>
    </row>
    <row r="6" spans="1:2" ht="18" customHeight="1" x14ac:dyDescent="0.25">
      <c r="A6" s="218"/>
      <c r="B6" s="218" t="s">
        <v>418</v>
      </c>
    </row>
    <row r="7" spans="1:2" ht="18" customHeight="1" x14ac:dyDescent="0.25">
      <c r="A7" s="218"/>
      <c r="B7" s="218" t="s">
        <v>419</v>
      </c>
    </row>
    <row r="8" spans="1:2" ht="18" customHeight="1" x14ac:dyDescent="0.25">
      <c r="A8" s="218"/>
      <c r="B8" s="218" t="s">
        <v>420</v>
      </c>
    </row>
    <row r="9" spans="1:2" ht="18" customHeight="1" x14ac:dyDescent="0.25">
      <c r="A9" s="218"/>
      <c r="B9" s="218" t="s">
        <v>421</v>
      </c>
    </row>
    <row r="10" spans="1:2" ht="18" customHeight="1" x14ac:dyDescent="0.25">
      <c r="A10" s="218"/>
      <c r="B10" s="218" t="s">
        <v>422</v>
      </c>
    </row>
    <row r="11" spans="1:2" ht="18" customHeight="1" x14ac:dyDescent="0.25">
      <c r="A11" s="218"/>
      <c r="B11" s="218" t="s">
        <v>423</v>
      </c>
    </row>
    <row r="12" spans="1:2" ht="18" customHeight="1" x14ac:dyDescent="0.25">
      <c r="A12" s="218"/>
      <c r="B12" s="218" t="s">
        <v>424</v>
      </c>
    </row>
    <row r="13" spans="1:2" ht="18" customHeight="1" x14ac:dyDescent="0.25">
      <c r="A13" s="218"/>
      <c r="B13" s="218" t="s">
        <v>425</v>
      </c>
    </row>
    <row r="14" spans="1:2" ht="18" customHeight="1" x14ac:dyDescent="0.25">
      <c r="A14" s="218"/>
      <c r="B14" s="218" t="s">
        <v>426</v>
      </c>
    </row>
    <row r="15" spans="1:2" ht="18" customHeight="1" x14ac:dyDescent="0.25">
      <c r="A15" s="218"/>
      <c r="B15" s="218" t="s">
        <v>427</v>
      </c>
    </row>
    <row r="16" spans="1:2" ht="18" customHeight="1" x14ac:dyDescent="0.25">
      <c r="A16" s="218"/>
      <c r="B16" s="218" t="s">
        <v>428</v>
      </c>
    </row>
    <row r="17" spans="1:2" ht="18" customHeight="1" x14ac:dyDescent="0.25">
      <c r="A17" s="218"/>
      <c r="B17" s="218" t="s">
        <v>429</v>
      </c>
    </row>
    <row r="19" spans="1:2" ht="18" customHeight="1" x14ac:dyDescent="0.25">
      <c r="A19" s="4" t="s">
        <v>4</v>
      </c>
      <c r="B19" s="4" t="s">
        <v>5</v>
      </c>
    </row>
    <row r="20" spans="1:2" ht="18" customHeight="1" x14ac:dyDescent="0.25">
      <c r="B20" s="4" t="s">
        <v>6</v>
      </c>
    </row>
    <row r="21" spans="1:2" ht="18" customHeight="1" x14ac:dyDescent="0.25">
      <c r="B21" s="4" t="s">
        <v>7</v>
      </c>
    </row>
    <row r="22" spans="1:2" ht="18" customHeight="1" x14ac:dyDescent="0.25">
      <c r="B22" s="4"/>
    </row>
    <row r="23" spans="1:2" ht="18" customHeight="1" x14ac:dyDescent="0.25">
      <c r="A23" s="218" t="s">
        <v>430</v>
      </c>
      <c r="B23" s="83" t="s">
        <v>30</v>
      </c>
    </row>
    <row r="24" spans="1:2" ht="18" customHeight="1" x14ac:dyDescent="0.25">
      <c r="B24" s="83" t="s">
        <v>31</v>
      </c>
    </row>
    <row r="25" spans="1:2" ht="18" customHeight="1" x14ac:dyDescent="0.25">
      <c r="B25" s="179" t="s">
        <v>32</v>
      </c>
    </row>
    <row r="26" spans="1:2" ht="18" customHeight="1" x14ac:dyDescent="0.25">
      <c r="B26" s="179" t="s">
        <v>33</v>
      </c>
    </row>
    <row r="27" spans="1:2" ht="18" customHeight="1" x14ac:dyDescent="0.25">
      <c r="B27" s="179" t="s">
        <v>34</v>
      </c>
    </row>
    <row r="28" spans="1:2" ht="18" customHeight="1" x14ac:dyDescent="0.25">
      <c r="B28" s="179" t="s">
        <v>35</v>
      </c>
    </row>
    <row r="29" spans="1:2" ht="18" customHeight="1" x14ac:dyDescent="0.25">
      <c r="B29" s="179" t="s">
        <v>36</v>
      </c>
    </row>
    <row r="30" spans="1:2" ht="18" customHeight="1" x14ac:dyDescent="0.25">
      <c r="B30" s="4"/>
    </row>
    <row r="31" spans="1:2" ht="18" customHeight="1" x14ac:dyDescent="0.25">
      <c r="A31" s="218" t="s">
        <v>297</v>
      </c>
      <c r="B31" s="218" t="s">
        <v>460</v>
      </c>
    </row>
    <row r="32" spans="1:2" ht="18" customHeight="1" x14ac:dyDescent="0.25">
      <c r="B32" s="83" t="s">
        <v>30</v>
      </c>
    </row>
    <row r="33" spans="1:3" ht="18" customHeight="1" x14ac:dyDescent="0.25">
      <c r="B33" s="83" t="s">
        <v>31</v>
      </c>
    </row>
    <row r="34" spans="1:3" ht="18" customHeight="1" x14ac:dyDescent="0.25">
      <c r="B34" s="83" t="s">
        <v>32</v>
      </c>
    </row>
    <row r="35" spans="1:3" ht="18" customHeight="1" x14ac:dyDescent="0.25">
      <c r="B35" s="83" t="s">
        <v>33</v>
      </c>
    </row>
    <row r="36" spans="1:3" ht="18" customHeight="1" x14ac:dyDescent="0.25">
      <c r="B36" s="83" t="s">
        <v>34</v>
      </c>
    </row>
    <row r="37" spans="1:3" ht="18" customHeight="1" x14ac:dyDescent="0.25">
      <c r="B37" s="83" t="s">
        <v>35</v>
      </c>
    </row>
    <row r="38" spans="1:3" ht="18" customHeight="1" x14ac:dyDescent="0.25">
      <c r="B38" s="83" t="s">
        <v>36</v>
      </c>
    </row>
    <row r="39" spans="1:3" ht="18" customHeight="1" x14ac:dyDescent="0.25">
      <c r="B39" s="4"/>
    </row>
    <row r="40" spans="1:3" ht="18" customHeight="1" x14ac:dyDescent="0.25">
      <c r="A40" s="218" t="s">
        <v>431</v>
      </c>
      <c r="B40" s="218" t="s">
        <v>432</v>
      </c>
    </row>
    <row r="41" spans="1:3" ht="18" customHeight="1" x14ac:dyDescent="0.25">
      <c r="A41" s="218"/>
      <c r="B41" s="218" t="s">
        <v>433</v>
      </c>
    </row>
    <row r="42" spans="1:3" ht="18" customHeight="1" x14ac:dyDescent="0.25">
      <c r="A42" s="218"/>
      <c r="B42" s="218" t="s">
        <v>434</v>
      </c>
    </row>
    <row r="44" spans="1:3" ht="18" customHeight="1" x14ac:dyDescent="0.25">
      <c r="A44" s="218" t="s">
        <v>435</v>
      </c>
      <c r="B44" s="227" t="s">
        <v>769</v>
      </c>
    </row>
    <row r="45" spans="1:3" ht="18" customHeight="1" x14ac:dyDescent="0.25">
      <c r="B45" s="227" t="s">
        <v>770</v>
      </c>
    </row>
    <row r="46" spans="1:3" ht="18" customHeight="1" x14ac:dyDescent="0.25">
      <c r="B46" s="227" t="s">
        <v>771</v>
      </c>
    </row>
    <row r="48" spans="1:3" ht="18" customHeight="1" x14ac:dyDescent="0.25">
      <c r="A48" s="218" t="s">
        <v>437</v>
      </c>
      <c r="B48" s="218" t="s">
        <v>438</v>
      </c>
      <c r="C48" s="243"/>
    </row>
    <row r="49" spans="2:3" ht="18" customHeight="1" x14ac:dyDescent="0.25">
      <c r="B49" s="228" t="s">
        <v>439</v>
      </c>
      <c r="C49" s="5"/>
    </row>
    <row r="50" spans="2:3" ht="18" customHeight="1" x14ac:dyDescent="0.25">
      <c r="B50" s="228" t="s">
        <v>811</v>
      </c>
      <c r="C50" s="5"/>
    </row>
    <row r="51" spans="2:3" ht="18" customHeight="1" x14ac:dyDescent="0.25">
      <c r="B51" s="243" t="s">
        <v>1218</v>
      </c>
      <c r="C51" s="5"/>
    </row>
    <row r="52" spans="2:3" ht="18" customHeight="1" x14ac:dyDescent="0.25">
      <c r="B52" s="243" t="s">
        <v>461</v>
      </c>
      <c r="C52" s="5"/>
    </row>
    <row r="53" spans="2:3" ht="18" customHeight="1" x14ac:dyDescent="0.25">
      <c r="B53" s="243" t="s">
        <v>1219</v>
      </c>
      <c r="C53" s="5"/>
    </row>
    <row r="54" spans="2:3" ht="18" customHeight="1" x14ac:dyDescent="0.25">
      <c r="B54" s="243" t="s">
        <v>1216</v>
      </c>
      <c r="C54" s="5"/>
    </row>
    <row r="55" spans="2:3" ht="18" customHeight="1" x14ac:dyDescent="0.25">
      <c r="B55" s="243" t="s">
        <v>1220</v>
      </c>
      <c r="C55" s="5"/>
    </row>
    <row r="56" spans="2:3" ht="18" customHeight="1" x14ac:dyDescent="0.25">
      <c r="B56" s="243" t="s">
        <v>1217</v>
      </c>
      <c r="C56" s="5"/>
    </row>
    <row r="57" spans="2:3" ht="18" customHeight="1" x14ac:dyDescent="0.25">
      <c r="B57" s="243" t="s">
        <v>1221</v>
      </c>
      <c r="C57" s="5"/>
    </row>
    <row r="58" spans="2:3" ht="18" customHeight="1" x14ac:dyDescent="0.25">
      <c r="B58" s="243" t="s">
        <v>411</v>
      </c>
      <c r="C58" s="5"/>
    </row>
    <row r="59" spans="2:3" ht="18" customHeight="1" x14ac:dyDescent="0.25">
      <c r="B59" s="243" t="s">
        <v>1222</v>
      </c>
      <c r="C59" s="5"/>
    </row>
    <row r="60" spans="2:3" ht="18" customHeight="1" x14ac:dyDescent="0.25">
      <c r="B60" s="218" t="s">
        <v>440</v>
      </c>
      <c r="C60" s="5"/>
    </row>
    <row r="61" spans="2:3" ht="18" customHeight="1" x14ac:dyDescent="0.25">
      <c r="B61" s="218" t="s">
        <v>441</v>
      </c>
      <c r="C61" s="5"/>
    </row>
    <row r="62" spans="2:3" ht="18" customHeight="1" x14ac:dyDescent="0.25">
      <c r="B62" s="228" t="s">
        <v>812</v>
      </c>
      <c r="C62" s="5"/>
    </row>
    <row r="63" spans="2:3" ht="18" customHeight="1" x14ac:dyDescent="0.25">
      <c r="B63" s="218" t="s">
        <v>442</v>
      </c>
      <c r="C63" s="5"/>
    </row>
    <row r="64" spans="2:3" ht="18" customHeight="1" x14ac:dyDescent="0.25">
      <c r="B64" s="243" t="s">
        <v>1223</v>
      </c>
      <c r="C64" s="9"/>
    </row>
    <row r="66" spans="1:3" ht="18" customHeight="1" x14ac:dyDescent="0.25">
      <c r="A66" s="218" t="s">
        <v>436</v>
      </c>
      <c r="B66" s="218" t="s">
        <v>443</v>
      </c>
    </row>
    <row r="67" spans="1:3" ht="18" customHeight="1" x14ac:dyDescent="0.25">
      <c r="B67" s="218" t="s">
        <v>444</v>
      </c>
    </row>
    <row r="69" spans="1:3" ht="18" customHeight="1" x14ac:dyDescent="0.25">
      <c r="A69" s="218" t="s">
        <v>326</v>
      </c>
      <c r="B69" s="218" t="s">
        <v>28</v>
      </c>
    </row>
    <row r="70" spans="1:3" ht="18" customHeight="1" x14ac:dyDescent="0.25">
      <c r="A70" s="218"/>
      <c r="B70" s="218" t="s">
        <v>29</v>
      </c>
    </row>
    <row r="72" spans="1:3" ht="18" customHeight="1" x14ac:dyDescent="0.25">
      <c r="A72" s="218" t="s">
        <v>445</v>
      </c>
      <c r="B72" s="228" t="s">
        <v>438</v>
      </c>
      <c r="C72" s="218"/>
    </row>
    <row r="73" spans="1:3" ht="18" customHeight="1" x14ac:dyDescent="0.25">
      <c r="B73" s="228" t="s">
        <v>461</v>
      </c>
      <c r="C73" s="228"/>
    </row>
    <row r="74" spans="1:3" ht="18" customHeight="1" x14ac:dyDescent="0.25">
      <c r="B74" s="228" t="s">
        <v>1218</v>
      </c>
      <c r="C74" s="228"/>
    </row>
    <row r="75" spans="1:3" ht="18" customHeight="1" x14ac:dyDescent="0.25">
      <c r="B75" s="228" t="s">
        <v>1219</v>
      </c>
      <c r="C75" s="228"/>
    </row>
    <row r="76" spans="1:3" ht="18" customHeight="1" x14ac:dyDescent="0.25">
      <c r="B76" s="228" t="s">
        <v>1216</v>
      </c>
      <c r="C76" s="228"/>
    </row>
    <row r="77" spans="1:3" ht="18" customHeight="1" x14ac:dyDescent="0.25">
      <c r="B77" s="228" t="s">
        <v>1220</v>
      </c>
      <c r="C77" s="228"/>
    </row>
    <row r="78" spans="1:3" ht="18" customHeight="1" x14ac:dyDescent="0.25">
      <c r="B78" s="228" t="s">
        <v>1217</v>
      </c>
      <c r="C78" s="228"/>
    </row>
    <row r="79" spans="1:3" ht="18" customHeight="1" x14ac:dyDescent="0.25">
      <c r="B79" s="228" t="s">
        <v>1221</v>
      </c>
      <c r="C79" s="228"/>
    </row>
    <row r="80" spans="1:3" ht="18" customHeight="1" x14ac:dyDescent="0.25">
      <c r="B80" s="228" t="s">
        <v>411</v>
      </c>
      <c r="C80" s="228"/>
    </row>
    <row r="81" spans="1:3" ht="18" customHeight="1" x14ac:dyDescent="0.25">
      <c r="B81" s="228" t="s">
        <v>1222</v>
      </c>
      <c r="C81" s="228"/>
    </row>
    <row r="82" spans="1:3" ht="18" customHeight="1" x14ac:dyDescent="0.25">
      <c r="B82" s="228" t="s">
        <v>440</v>
      </c>
      <c r="C82" s="228"/>
    </row>
    <row r="83" spans="1:3" ht="18" customHeight="1" x14ac:dyDescent="0.25">
      <c r="B83" s="228" t="s">
        <v>442</v>
      </c>
      <c r="C83" s="228"/>
    </row>
    <row r="84" spans="1:3" ht="18" customHeight="1" x14ac:dyDescent="0.25">
      <c r="B84" s="228" t="s">
        <v>1223</v>
      </c>
      <c r="C84" s="243"/>
    </row>
    <row r="85" spans="1:3" ht="18" customHeight="1" x14ac:dyDescent="0.25">
      <c r="C85" s="243"/>
    </row>
    <row r="86" spans="1:3" ht="18" customHeight="1" x14ac:dyDescent="0.25">
      <c r="A86" s="218" t="s">
        <v>446</v>
      </c>
      <c r="B86" s="218" t="s">
        <v>448</v>
      </c>
      <c r="C86" s="243"/>
    </row>
    <row r="87" spans="1:3" ht="18" customHeight="1" x14ac:dyDescent="0.25">
      <c r="A87" s="172"/>
      <c r="B87" s="218" t="s">
        <v>447</v>
      </c>
      <c r="C87" s="243"/>
    </row>
    <row r="88" spans="1:3" ht="18" customHeight="1" x14ac:dyDescent="0.25">
      <c r="B88" s="172" t="s">
        <v>449</v>
      </c>
      <c r="C88" s="243"/>
    </row>
    <row r="89" spans="1:3" ht="18" customHeight="1" x14ac:dyDescent="0.25">
      <c r="B89" s="218" t="s">
        <v>458</v>
      </c>
      <c r="C89" s="243"/>
    </row>
    <row r="90" spans="1:3" ht="18" customHeight="1" x14ac:dyDescent="0.25">
      <c r="B90" s="218" t="s">
        <v>453</v>
      </c>
      <c r="C90" s="243"/>
    </row>
    <row r="91" spans="1:3" ht="18" customHeight="1" x14ac:dyDescent="0.25">
      <c r="B91" s="218" t="s">
        <v>455</v>
      </c>
      <c r="C91" s="243"/>
    </row>
    <row r="92" spans="1:3" ht="18" customHeight="1" x14ac:dyDescent="0.25">
      <c r="B92" s="218" t="s">
        <v>450</v>
      </c>
      <c r="C92" s="243"/>
    </row>
    <row r="93" spans="1:3" ht="18" customHeight="1" x14ac:dyDescent="0.25">
      <c r="B93" s="218" t="s">
        <v>451</v>
      </c>
      <c r="C93" s="218"/>
    </row>
    <row r="94" spans="1:3" ht="18" customHeight="1" x14ac:dyDescent="0.25">
      <c r="B94" s="218" t="s">
        <v>457</v>
      </c>
      <c r="C94" s="218"/>
    </row>
    <row r="95" spans="1:3" ht="18" customHeight="1" x14ac:dyDescent="0.25">
      <c r="B95" s="218" t="s">
        <v>452</v>
      </c>
      <c r="C95" s="228"/>
    </row>
    <row r="96" spans="1:3" ht="18" customHeight="1" x14ac:dyDescent="0.25">
      <c r="B96" s="218" t="s">
        <v>456</v>
      </c>
      <c r="C96" s="218"/>
    </row>
    <row r="97" spans="1:3" ht="18" customHeight="1" x14ac:dyDescent="0.25">
      <c r="B97" s="218" t="s">
        <v>454</v>
      </c>
      <c r="C97" s="243"/>
    </row>
    <row r="98" spans="1:3" ht="18" customHeight="1" x14ac:dyDescent="0.25">
      <c r="B98" s="218" t="s">
        <v>459</v>
      </c>
    </row>
    <row r="100" spans="1:3" ht="18" customHeight="1" x14ac:dyDescent="0.25">
      <c r="A100" s="1" t="s">
        <v>1224</v>
      </c>
      <c r="B100" s="243" t="s">
        <v>1261</v>
      </c>
    </row>
    <row r="101" spans="1:3" ht="18" customHeight="1" x14ac:dyDescent="0.25">
      <c r="B101" s="243" t="s">
        <v>1262</v>
      </c>
    </row>
    <row r="102" spans="1:3" ht="18" customHeight="1" x14ac:dyDescent="0.25">
      <c r="B102" s="243" t="s">
        <v>1263</v>
      </c>
    </row>
    <row r="103" spans="1:3" ht="18" customHeight="1" x14ac:dyDescent="0.25">
      <c r="B103" s="243" t="s">
        <v>1264</v>
      </c>
    </row>
    <row r="104" spans="1:3" ht="18" customHeight="1" x14ac:dyDescent="0.25">
      <c r="B104" s="243" t="s">
        <v>1265</v>
      </c>
    </row>
    <row r="105" spans="1:3" ht="18" customHeight="1" x14ac:dyDescent="0.25">
      <c r="B105" s="243" t="s">
        <v>1266</v>
      </c>
    </row>
    <row r="106" spans="1:3" ht="18" customHeight="1" x14ac:dyDescent="0.25">
      <c r="B106" s="243" t="s">
        <v>1267</v>
      </c>
    </row>
    <row r="107" spans="1:3" ht="18" customHeight="1" x14ac:dyDescent="0.25">
      <c r="B107" s="243" t="s">
        <v>1268</v>
      </c>
    </row>
    <row r="108" spans="1:3" ht="18" customHeight="1" x14ac:dyDescent="0.25">
      <c r="B108" s="243" t="s">
        <v>1269</v>
      </c>
    </row>
    <row r="109" spans="1:3" ht="18" customHeight="1" x14ac:dyDescent="0.25">
      <c r="B109" s="243" t="s">
        <v>1270</v>
      </c>
    </row>
    <row r="110" spans="1:3" ht="18" customHeight="1" x14ac:dyDescent="0.25">
      <c r="B110" s="243" t="s">
        <v>1271</v>
      </c>
    </row>
    <row r="111" spans="1:3" ht="18" customHeight="1" x14ac:dyDescent="0.25">
      <c r="B111" s="243" t="s">
        <v>1272</v>
      </c>
    </row>
    <row r="112" spans="1:3" ht="18" customHeight="1" x14ac:dyDescent="0.25">
      <c r="B112" s="243" t="s">
        <v>1273</v>
      </c>
    </row>
    <row r="113" spans="2:2" ht="18" customHeight="1" x14ac:dyDescent="0.25">
      <c r="B113" s="243" t="s">
        <v>1274</v>
      </c>
    </row>
    <row r="114" spans="2:2" ht="18" customHeight="1" x14ac:dyDescent="0.25">
      <c r="B114" s="243" t="s">
        <v>1275</v>
      </c>
    </row>
    <row r="115" spans="2:2" ht="18" customHeight="1" x14ac:dyDescent="0.25">
      <c r="B115" s="243" t="s">
        <v>1276</v>
      </c>
    </row>
    <row r="116" spans="2:2" ht="18" customHeight="1" x14ac:dyDescent="0.25">
      <c r="B116" s="243" t="s">
        <v>1277</v>
      </c>
    </row>
    <row r="117" spans="2:2" ht="18" customHeight="1" x14ac:dyDescent="0.25">
      <c r="B117" s="243" t="s">
        <v>1278</v>
      </c>
    </row>
    <row r="118" spans="2:2" ht="18" customHeight="1" x14ac:dyDescent="0.25">
      <c r="B118" s="243" t="s">
        <v>1279</v>
      </c>
    </row>
    <row r="119" spans="2:2" ht="18" customHeight="1" x14ac:dyDescent="0.25">
      <c r="B119" s="243" t="s">
        <v>1280</v>
      </c>
    </row>
    <row r="120" spans="2:2" ht="18" customHeight="1" x14ac:dyDescent="0.25">
      <c r="B120" s="243" t="s">
        <v>1281</v>
      </c>
    </row>
    <row r="121" spans="2:2" ht="18" customHeight="1" x14ac:dyDescent="0.25">
      <c r="B121" s="243" t="s">
        <v>1282</v>
      </c>
    </row>
    <row r="122" spans="2:2" ht="18" customHeight="1" x14ac:dyDescent="0.25">
      <c r="B122" s="243" t="s">
        <v>1283</v>
      </c>
    </row>
    <row r="123" spans="2:2" ht="18" customHeight="1" x14ac:dyDescent="0.25">
      <c r="B123" s="243" t="s">
        <v>1284</v>
      </c>
    </row>
    <row r="124" spans="2:2" ht="18" customHeight="1" x14ac:dyDescent="0.25">
      <c r="B124" s="243" t="s">
        <v>1285</v>
      </c>
    </row>
    <row r="125" spans="2:2" ht="18" customHeight="1" x14ac:dyDescent="0.25">
      <c r="B125" s="243" t="s">
        <v>1286</v>
      </c>
    </row>
    <row r="126" spans="2:2" ht="18" customHeight="1" x14ac:dyDescent="0.25">
      <c r="B126" s="243" t="s">
        <v>1287</v>
      </c>
    </row>
    <row r="127" spans="2:2" ht="18" customHeight="1" x14ac:dyDescent="0.25">
      <c r="B127" s="243" t="s">
        <v>1288</v>
      </c>
    </row>
    <row r="128" spans="2:2" ht="18" customHeight="1" x14ac:dyDescent="0.25">
      <c r="B128" s="243" t="s">
        <v>1289</v>
      </c>
    </row>
    <row r="129" spans="1:2" ht="18" customHeight="1" x14ac:dyDescent="0.25">
      <c r="B129" s="243" t="s">
        <v>1290</v>
      </c>
    </row>
    <row r="130" spans="1:2" ht="18" customHeight="1" x14ac:dyDescent="0.25">
      <c r="B130" s="243" t="s">
        <v>1291</v>
      </c>
    </row>
    <row r="131" spans="1:2" ht="18" customHeight="1" x14ac:dyDescent="0.25">
      <c r="B131" s="243" t="s">
        <v>1292</v>
      </c>
    </row>
    <row r="132" spans="1:2" ht="18" customHeight="1" x14ac:dyDescent="0.25">
      <c r="B132" s="243" t="s">
        <v>1293</v>
      </c>
    </row>
    <row r="134" spans="1:2" ht="18" customHeight="1" x14ac:dyDescent="0.25">
      <c r="A134" s="1" t="s">
        <v>1225</v>
      </c>
      <c r="B134" s="1" t="s">
        <v>1226</v>
      </c>
    </row>
    <row r="135" spans="1:2" ht="18" customHeight="1" x14ac:dyDescent="0.25">
      <c r="B135" s="1" t="s">
        <v>1227</v>
      </c>
    </row>
    <row r="137" spans="1:2" ht="18" customHeight="1" x14ac:dyDescent="0.25">
      <c r="A137" s="1" t="s">
        <v>1228</v>
      </c>
      <c r="B137" s="1" t="s">
        <v>1229</v>
      </c>
    </row>
    <row r="138" spans="1:2" ht="18" customHeight="1" x14ac:dyDescent="0.25">
      <c r="B138" s="1" t="s">
        <v>1230</v>
      </c>
    </row>
    <row r="139" spans="1:2" ht="18" customHeight="1" x14ac:dyDescent="0.25">
      <c r="B139" s="1" t="s">
        <v>1231</v>
      </c>
    </row>
    <row r="140" spans="1:2" ht="18" customHeight="1" x14ac:dyDescent="0.25">
      <c r="B140" s="1" t="s">
        <v>1232</v>
      </c>
    </row>
    <row r="141" spans="1:2" ht="18" customHeight="1" x14ac:dyDescent="0.25">
      <c r="B141" s="1" t="s">
        <v>1233</v>
      </c>
    </row>
    <row r="142" spans="1:2" ht="18" customHeight="1" x14ac:dyDescent="0.25">
      <c r="B142" s="1" t="s">
        <v>1234</v>
      </c>
    </row>
    <row r="143" spans="1:2" ht="18" customHeight="1" x14ac:dyDescent="0.25">
      <c r="B143" s="1" t="s">
        <v>0</v>
      </c>
    </row>
    <row r="145" spans="1:2" ht="18" customHeight="1" x14ac:dyDescent="0.25">
      <c r="A145" s="243" t="s">
        <v>1299</v>
      </c>
      <c r="B145" s="243" t="s">
        <v>1298</v>
      </c>
    </row>
    <row r="146" spans="1:2" ht="18" customHeight="1" x14ac:dyDescent="0.25">
      <c r="B146" s="243" t="s">
        <v>1295</v>
      </c>
    </row>
    <row r="147" spans="1:2" ht="18" customHeight="1" x14ac:dyDescent="0.25">
      <c r="B147" s="243" t="s">
        <v>1296</v>
      </c>
    </row>
    <row r="148" spans="1:2" ht="18" customHeight="1" x14ac:dyDescent="0.25">
      <c r="B148" s="243" t="s">
        <v>1297</v>
      </c>
    </row>
    <row r="150" spans="1:2" ht="18" customHeight="1" x14ac:dyDescent="0.25">
      <c r="A150" s="256" t="s">
        <v>1353</v>
      </c>
      <c r="B150" s="256" t="s">
        <v>1354</v>
      </c>
    </row>
    <row r="151" spans="1:2" ht="18" customHeight="1" x14ac:dyDescent="0.25">
      <c r="B151" s="256" t="s">
        <v>1342</v>
      </c>
    </row>
    <row r="153" spans="1:2" ht="18" customHeight="1" x14ac:dyDescent="0.25">
      <c r="A153" s="256" t="s">
        <v>1358</v>
      </c>
      <c r="B153" t="s">
        <v>1359</v>
      </c>
    </row>
    <row r="154" spans="1:2" ht="18" customHeight="1" x14ac:dyDescent="0.25">
      <c r="B154" t="s">
        <v>1360</v>
      </c>
    </row>
    <row r="155" spans="1:2" ht="18" customHeight="1" x14ac:dyDescent="0.25">
      <c r="B155" t="s">
        <v>1361</v>
      </c>
    </row>
    <row r="156" spans="1:2" ht="18" customHeight="1" x14ac:dyDescent="0.25">
      <c r="B156" t="s">
        <v>1362</v>
      </c>
    </row>
    <row r="157" spans="1:2" ht="18" customHeight="1" x14ac:dyDescent="0.25">
      <c r="B157" t="s">
        <v>1363</v>
      </c>
    </row>
    <row r="158" spans="1:2" ht="18" customHeight="1" x14ac:dyDescent="0.25">
      <c r="B158" t="s">
        <v>1364</v>
      </c>
    </row>
    <row r="159" spans="1:2" ht="18" customHeight="1" x14ac:dyDescent="0.25">
      <c r="B159" t="s">
        <v>1365</v>
      </c>
    </row>
    <row r="160" spans="1:2" ht="18" customHeight="1" x14ac:dyDescent="0.25">
      <c r="B160" t="s">
        <v>1366</v>
      </c>
    </row>
    <row r="161" spans="2:2" ht="18" customHeight="1" x14ac:dyDescent="0.25">
      <c r="B161" t="s">
        <v>1367</v>
      </c>
    </row>
    <row r="162" spans="2:2" ht="18" customHeight="1" x14ac:dyDescent="0.25">
      <c r="B162" t="s">
        <v>1368</v>
      </c>
    </row>
    <row r="163" spans="2:2" ht="18" customHeight="1" x14ac:dyDescent="0.25">
      <c r="B163" t="s">
        <v>1369</v>
      </c>
    </row>
    <row r="164" spans="2:2" ht="18" customHeight="1" x14ac:dyDescent="0.25">
      <c r="B164" t="s">
        <v>1370</v>
      </c>
    </row>
    <row r="165" spans="2:2" ht="18" customHeight="1" x14ac:dyDescent="0.25">
      <c r="B165" t="s">
        <v>1371</v>
      </c>
    </row>
    <row r="166" spans="2:2" ht="18" customHeight="1" x14ac:dyDescent="0.25">
      <c r="B166" t="s">
        <v>1372</v>
      </c>
    </row>
    <row r="167" spans="2:2" ht="18" customHeight="1" x14ac:dyDescent="0.25">
      <c r="B167" t="s">
        <v>1373</v>
      </c>
    </row>
    <row r="168" spans="2:2" ht="18" customHeight="1" x14ac:dyDescent="0.25">
      <c r="B168" t="s">
        <v>1374</v>
      </c>
    </row>
    <row r="169" spans="2:2" ht="18" customHeight="1" x14ac:dyDescent="0.25">
      <c r="B169" t="s">
        <v>1375</v>
      </c>
    </row>
    <row r="170" spans="2:2" ht="18" customHeight="1" x14ac:dyDescent="0.25">
      <c r="B170" t="s">
        <v>1376</v>
      </c>
    </row>
    <row r="171" spans="2:2" ht="18" customHeight="1" x14ac:dyDescent="0.25">
      <c r="B171" t="s">
        <v>1377</v>
      </c>
    </row>
    <row r="172" spans="2:2" ht="18" customHeight="1" x14ac:dyDescent="0.25">
      <c r="B172" t="s">
        <v>1378</v>
      </c>
    </row>
    <row r="173" spans="2:2" ht="18" customHeight="1" x14ac:dyDescent="0.25">
      <c r="B173" t="s">
        <v>1379</v>
      </c>
    </row>
    <row r="174" spans="2:2" ht="18" customHeight="1" x14ac:dyDescent="0.25">
      <c r="B174" t="s">
        <v>1380</v>
      </c>
    </row>
  </sheetData>
  <sheetProtection algorithmName="SHA-512" hashValue="A49FY6VqB7pNpuDPI41FTVjp/XzTVBtJxTYcxP8JDqnFjbvgWUfx7OfZN3OYIFY5QPfImBnUb7p1g7RqxUppTw==" saltValue="boqWpynT1zFOni7SSNlpuw=="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0"/>
  <sheetViews>
    <sheetView showGridLines="0" zoomScaleNormal="100" workbookViewId="0"/>
  </sheetViews>
  <sheetFormatPr baseColWidth="10" defaultColWidth="11.42578125" defaultRowHeight="18" customHeight="1" outlineLevelRow="1" x14ac:dyDescent="0.25"/>
  <cols>
    <col min="1" max="1" width="1.7109375" style="6" customWidth="1"/>
    <col min="2" max="2" width="21.7109375" style="6" customWidth="1"/>
    <col min="3" max="3" width="30.7109375" style="6" customWidth="1"/>
    <col min="4" max="4" width="16.7109375" style="6" customWidth="1"/>
    <col min="5" max="5" width="1.7109375" style="6" customWidth="1"/>
    <col min="6" max="8" width="15.7109375" style="6" customWidth="1"/>
    <col min="9" max="9" width="1.7109375" style="6" customWidth="1"/>
    <col min="10" max="10" width="1.7109375" style="7" customWidth="1"/>
    <col min="11" max="13" width="21.7109375" style="8" hidden="1" customWidth="1"/>
    <col min="14" max="19" width="21.7109375" style="7" customWidth="1"/>
    <col min="20" max="20" width="63.7109375" style="7" customWidth="1"/>
    <col min="21" max="16384" width="11.42578125" style="6"/>
  </cols>
  <sheetData>
    <row r="1" spans="1:20" ht="9.9499999999999993" customHeight="1" x14ac:dyDescent="0.25">
      <c r="A1" s="11"/>
      <c r="B1" s="12"/>
      <c r="C1" s="12"/>
      <c r="D1" s="12"/>
      <c r="E1" s="12"/>
      <c r="F1" s="12"/>
      <c r="G1" s="12"/>
      <c r="H1" s="12"/>
      <c r="I1" s="177"/>
      <c r="K1" s="300"/>
      <c r="L1" s="300"/>
      <c r="M1" s="300"/>
      <c r="N1" s="300"/>
      <c r="O1" s="300"/>
      <c r="P1" s="300"/>
      <c r="Q1" s="300"/>
      <c r="R1" s="300"/>
      <c r="S1" s="300"/>
    </row>
    <row r="2" spans="1:20" ht="27.95" customHeight="1" x14ac:dyDescent="0.25">
      <c r="A2" s="14"/>
      <c r="B2" s="276" t="s">
        <v>1327</v>
      </c>
      <c r="C2" s="276"/>
      <c r="D2" s="276"/>
      <c r="E2" s="276"/>
      <c r="F2" s="276"/>
      <c r="G2" s="276"/>
      <c r="H2" s="276"/>
      <c r="I2" s="166"/>
      <c r="K2" s="300"/>
      <c r="L2" s="300"/>
      <c r="M2" s="300"/>
      <c r="N2" s="300"/>
      <c r="O2" s="300"/>
      <c r="P2" s="300"/>
      <c r="Q2" s="300"/>
      <c r="R2" s="300"/>
      <c r="S2" s="300"/>
    </row>
    <row r="3" spans="1:20" ht="9.9499999999999993" customHeight="1" x14ac:dyDescent="0.25">
      <c r="A3" s="14"/>
      <c r="B3" s="16"/>
      <c r="C3" s="16"/>
      <c r="D3" s="16"/>
      <c r="E3" s="16"/>
      <c r="F3" s="16"/>
      <c r="G3" s="16"/>
      <c r="H3" s="16"/>
      <c r="I3" s="166"/>
      <c r="K3" s="300"/>
      <c r="L3" s="300"/>
      <c r="M3" s="300"/>
      <c r="N3" s="300"/>
      <c r="O3" s="300"/>
      <c r="P3" s="300"/>
      <c r="Q3" s="300"/>
      <c r="R3" s="300"/>
      <c r="S3" s="300"/>
    </row>
    <row r="4" spans="1:20" ht="123" customHeight="1" x14ac:dyDescent="0.25">
      <c r="A4" s="14"/>
      <c r="B4" s="16" t="s">
        <v>1328</v>
      </c>
      <c r="C4" s="301" t="s">
        <v>1329</v>
      </c>
      <c r="D4" s="301"/>
      <c r="E4" s="301"/>
      <c r="F4" s="301"/>
      <c r="G4" s="301"/>
      <c r="H4" s="301"/>
      <c r="I4" s="166"/>
      <c r="K4" s="300"/>
      <c r="L4" s="300"/>
      <c r="M4" s="300"/>
      <c r="N4" s="300"/>
      <c r="O4" s="300"/>
      <c r="P4" s="300"/>
      <c r="Q4" s="300"/>
      <c r="R4" s="300"/>
      <c r="S4" s="300"/>
      <c r="T4" s="245"/>
    </row>
    <row r="5" spans="1:20" ht="9.9499999999999993" customHeight="1" x14ac:dyDescent="0.25">
      <c r="A5" s="19"/>
      <c r="B5" s="20"/>
      <c r="C5" s="20"/>
      <c r="D5" s="20"/>
      <c r="E5" s="20"/>
      <c r="F5" s="20"/>
      <c r="G5" s="20"/>
      <c r="H5" s="20"/>
      <c r="I5" s="178"/>
    </row>
    <row r="6" spans="1:20" ht="9.9499999999999993" customHeight="1" x14ac:dyDescent="0.25"/>
    <row r="7" spans="1:20" ht="9.9499999999999993" customHeight="1" x14ac:dyDescent="0.15">
      <c r="A7" s="33"/>
      <c r="B7" s="246"/>
      <c r="C7" s="34"/>
      <c r="D7" s="34"/>
      <c r="E7" s="34"/>
      <c r="F7" s="34"/>
      <c r="G7" s="34"/>
      <c r="H7" s="34"/>
      <c r="I7" s="35"/>
    </row>
    <row r="8" spans="1:20" ht="18" customHeight="1" x14ac:dyDescent="0.15">
      <c r="A8" s="36"/>
      <c r="B8" s="302" t="s">
        <v>1330</v>
      </c>
      <c r="C8" s="302"/>
      <c r="D8" s="303" t="s">
        <v>1331</v>
      </c>
      <c r="E8" s="303"/>
      <c r="F8" s="303"/>
      <c r="G8" s="304"/>
      <c r="H8" s="247">
        <f>SUM(H11:H18)</f>
        <v>0</v>
      </c>
      <c r="I8" s="38"/>
    </row>
    <row r="9" spans="1:20" ht="9.9499999999999993" customHeight="1" x14ac:dyDescent="0.15">
      <c r="A9" s="36"/>
      <c r="B9" s="15"/>
      <c r="C9" s="37"/>
      <c r="D9" s="37"/>
      <c r="E9" s="37"/>
      <c r="F9" s="37"/>
      <c r="G9" s="37"/>
      <c r="H9" s="37"/>
      <c r="I9" s="38"/>
    </row>
    <row r="10" spans="1:20" ht="18" customHeight="1" x14ac:dyDescent="0.15">
      <c r="A10" s="36"/>
      <c r="B10" s="37"/>
      <c r="C10" s="37"/>
      <c r="D10" s="37"/>
      <c r="E10" s="37"/>
      <c r="F10" s="248" t="s">
        <v>1332</v>
      </c>
      <c r="G10" s="248" t="s">
        <v>1333</v>
      </c>
      <c r="H10" s="248" t="s">
        <v>347</v>
      </c>
      <c r="I10" s="38"/>
    </row>
    <row r="11" spans="1:20" ht="18" customHeight="1" x14ac:dyDescent="0.15">
      <c r="A11" s="36"/>
      <c r="B11" s="305" t="s">
        <v>1247</v>
      </c>
      <c r="C11" s="306"/>
      <c r="D11" s="307"/>
      <c r="E11" s="249"/>
      <c r="F11" s="250" t="s">
        <v>347</v>
      </c>
      <c r="G11" s="153">
        <f>'Edu1'!G82</f>
        <v>0</v>
      </c>
      <c r="H11" s="32">
        <f>G11</f>
        <v>0</v>
      </c>
      <c r="I11" s="38"/>
    </row>
    <row r="12" spans="1:20" ht="18" customHeight="1" x14ac:dyDescent="0.15">
      <c r="A12" s="36"/>
      <c r="B12" s="305" t="s">
        <v>1253</v>
      </c>
      <c r="C12" s="306"/>
      <c r="D12" s="307"/>
      <c r="E12" s="249"/>
      <c r="F12" s="250" t="s">
        <v>347</v>
      </c>
      <c r="G12" s="153">
        <f>'Edu2'!G82</f>
        <v>0</v>
      </c>
      <c r="H12" s="32">
        <f>IF(G12*2&lt;=60,G12*2,60)</f>
        <v>0</v>
      </c>
      <c r="I12" s="38"/>
    </row>
    <row r="13" spans="1:20" ht="18" customHeight="1" x14ac:dyDescent="0.15">
      <c r="A13" s="36"/>
      <c r="B13" s="305" t="s">
        <v>1335</v>
      </c>
      <c r="C13" s="306"/>
      <c r="D13" s="307"/>
      <c r="E13" s="249"/>
      <c r="F13" s="250" t="s">
        <v>1334</v>
      </c>
      <c r="G13" s="153">
        <f>'Edu3'!G38</f>
        <v>0</v>
      </c>
      <c r="H13" s="32">
        <f>ROUND(IF(G13/3&lt;=60,G13/3,60),0)</f>
        <v>0</v>
      </c>
      <c r="I13" s="38"/>
    </row>
    <row r="14" spans="1:20" ht="18" customHeight="1" x14ac:dyDescent="0.15">
      <c r="A14" s="36"/>
      <c r="B14" s="305" t="s">
        <v>1301</v>
      </c>
      <c r="C14" s="306"/>
      <c r="D14" s="307"/>
      <c r="E14" s="249"/>
      <c r="F14" s="250" t="s">
        <v>1334</v>
      </c>
      <c r="G14" s="153">
        <f>'Edu4'!G82</f>
        <v>0</v>
      </c>
      <c r="H14" s="32">
        <f>ROUND(IF(G14*3/60&lt;=60,G14*3/60,60),0)</f>
        <v>0</v>
      </c>
      <c r="I14" s="38"/>
    </row>
    <row r="15" spans="1:20" ht="18" customHeight="1" x14ac:dyDescent="0.15">
      <c r="A15" s="36"/>
      <c r="B15" s="305" t="s">
        <v>1307</v>
      </c>
      <c r="C15" s="306"/>
      <c r="D15" s="307"/>
      <c r="E15" s="249"/>
      <c r="F15" s="250" t="s">
        <v>347</v>
      </c>
      <c r="G15" s="153">
        <f>'Edu5'!G12</f>
        <v>0</v>
      </c>
      <c r="H15" s="153">
        <f>G15</f>
        <v>0</v>
      </c>
      <c r="I15" s="38"/>
    </row>
    <row r="16" spans="1:20" ht="18" customHeight="1" x14ac:dyDescent="0.15">
      <c r="A16" s="36"/>
      <c r="B16" s="305" t="s">
        <v>1312</v>
      </c>
      <c r="C16" s="306"/>
      <c r="D16" s="307"/>
      <c r="E16" s="249"/>
      <c r="F16" s="250" t="s">
        <v>347</v>
      </c>
      <c r="G16" s="153">
        <f>'Edu6'!H21</f>
        <v>0</v>
      </c>
      <c r="H16" s="32">
        <f>IF(G16&lt;=100,G16,100)</f>
        <v>0</v>
      </c>
      <c r="I16" s="38"/>
    </row>
    <row r="17" spans="1:17" ht="18" customHeight="1" x14ac:dyDescent="0.15">
      <c r="A17" s="36"/>
      <c r="B17" s="305" t="s">
        <v>1313</v>
      </c>
      <c r="C17" s="306"/>
      <c r="D17" s="307"/>
      <c r="E17" s="249"/>
      <c r="F17" s="250" t="s">
        <v>347</v>
      </c>
      <c r="G17" s="153">
        <f>'Edu6'!H33</f>
        <v>0</v>
      </c>
      <c r="H17" s="32">
        <f>IF(G17&lt;=80,G17,80)</f>
        <v>0</v>
      </c>
      <c r="I17" s="38"/>
    </row>
    <row r="18" spans="1:17" ht="18" customHeight="1" x14ac:dyDescent="0.15">
      <c r="A18" s="36"/>
      <c r="B18" s="305" t="s">
        <v>1319</v>
      </c>
      <c r="C18" s="306"/>
      <c r="D18" s="307"/>
      <c r="E18" s="249"/>
      <c r="F18" s="250" t="s">
        <v>347</v>
      </c>
      <c r="G18" s="153">
        <f>'Edu7'!G30</f>
        <v>0</v>
      </c>
      <c r="H18" s="32">
        <f>IF(G18&lt;=40,G18,40)</f>
        <v>0</v>
      </c>
      <c r="I18" s="38"/>
    </row>
    <row r="19" spans="1:17" ht="9.9499999999999993" customHeight="1" x14ac:dyDescent="0.15">
      <c r="A19" s="40"/>
      <c r="B19" s="233"/>
      <c r="C19" s="251"/>
      <c r="D19" s="251"/>
      <c r="E19" s="251"/>
      <c r="F19" s="251"/>
      <c r="G19" s="251"/>
      <c r="H19" s="252"/>
      <c r="I19" s="39"/>
    </row>
    <row r="20" spans="1:17" ht="9.9499999999999993" customHeight="1" x14ac:dyDescent="0.25"/>
    <row r="21" spans="1:17" ht="9.9499999999999993" customHeight="1" x14ac:dyDescent="0.15">
      <c r="A21" s="33"/>
      <c r="B21" s="41"/>
      <c r="C21" s="34"/>
      <c r="D21" s="34"/>
      <c r="E21" s="34"/>
      <c r="F21" s="34"/>
      <c r="G21" s="34"/>
      <c r="H21" s="42"/>
      <c r="I21" s="35"/>
      <c r="K21" s="308" t="s">
        <v>4</v>
      </c>
      <c r="L21" s="308"/>
      <c r="M21" s="308"/>
    </row>
    <row r="22" spans="1:17" ht="18" customHeight="1" x14ac:dyDescent="0.15">
      <c r="A22" s="36"/>
      <c r="B22" s="302" t="s">
        <v>324</v>
      </c>
      <c r="C22" s="302"/>
      <c r="D22" s="37"/>
      <c r="E22" s="37"/>
      <c r="F22" s="37"/>
      <c r="G22" s="37"/>
      <c r="H22" s="22" t="s">
        <v>325</v>
      </c>
      <c r="I22" s="38"/>
      <c r="K22" s="159" t="s">
        <v>5</v>
      </c>
      <c r="L22" s="159" t="s">
        <v>6</v>
      </c>
      <c r="M22" s="159" t="s">
        <v>7</v>
      </c>
    </row>
    <row r="23" spans="1:17" ht="9.9499999999999993" customHeight="1" x14ac:dyDescent="0.15">
      <c r="A23" s="36"/>
      <c r="B23" s="84"/>
      <c r="C23" s="37"/>
      <c r="D23" s="37"/>
      <c r="E23" s="37"/>
      <c r="F23" s="37"/>
      <c r="G23" s="37"/>
      <c r="H23" s="22"/>
      <c r="I23" s="38"/>
      <c r="N23" s="8"/>
      <c r="O23" s="8"/>
      <c r="P23" s="8"/>
      <c r="Q23" s="8"/>
    </row>
    <row r="24" spans="1:17" ht="18" customHeight="1" x14ac:dyDescent="0.15">
      <c r="A24" s="36"/>
      <c r="B24" s="293" t="s">
        <v>774</v>
      </c>
      <c r="C24" s="293"/>
      <c r="D24" s="293"/>
      <c r="E24" s="293"/>
      <c r="F24" s="293"/>
      <c r="G24" s="313"/>
      <c r="H24" s="49">
        <f>Exp!D73</f>
        <v>0</v>
      </c>
      <c r="I24" s="38"/>
      <c r="L24" s="7"/>
      <c r="M24" s="7"/>
    </row>
    <row r="25" spans="1:17" ht="18" customHeight="1" x14ac:dyDescent="0.15">
      <c r="A25" s="36"/>
      <c r="B25" s="314" t="s">
        <v>773</v>
      </c>
      <c r="C25" s="314"/>
      <c r="D25" s="314"/>
      <c r="E25" s="314"/>
      <c r="F25" s="314"/>
      <c r="G25" s="315"/>
      <c r="H25" s="49">
        <f>Exp!E73</f>
        <v>0</v>
      </c>
      <c r="I25" s="38"/>
      <c r="L25" s="7"/>
      <c r="M25" s="7"/>
    </row>
    <row r="26" spans="1:17" ht="9.9499999999999993" customHeight="1" x14ac:dyDescent="0.15">
      <c r="A26" s="36"/>
      <c r="B26" s="84"/>
      <c r="C26" s="37"/>
      <c r="D26" s="37"/>
      <c r="E26" s="37"/>
      <c r="F26" s="37"/>
      <c r="G26" s="37"/>
      <c r="H26" s="22"/>
      <c r="I26" s="38"/>
      <c r="L26" s="7"/>
      <c r="M26" s="7"/>
    </row>
    <row r="27" spans="1:17" ht="18" customHeight="1" x14ac:dyDescent="0.15">
      <c r="A27" s="36"/>
      <c r="B27" s="293" t="s">
        <v>775</v>
      </c>
      <c r="C27" s="293"/>
      <c r="D27" s="293"/>
      <c r="E27" s="293"/>
      <c r="F27" s="293"/>
      <c r="G27" s="313"/>
      <c r="H27" s="49">
        <f>Exp!H73</f>
        <v>0</v>
      </c>
      <c r="I27" s="38"/>
      <c r="K27" s="253"/>
      <c r="L27" s="253"/>
      <c r="M27" s="253"/>
    </row>
    <row r="28" spans="1:17" ht="18" customHeight="1" x14ac:dyDescent="0.15">
      <c r="A28" s="36"/>
      <c r="B28" s="314" t="s">
        <v>773</v>
      </c>
      <c r="C28" s="314"/>
      <c r="D28" s="314"/>
      <c r="E28" s="314"/>
      <c r="F28" s="314"/>
      <c r="G28" s="315"/>
      <c r="H28" s="49">
        <f>Exp!I73</f>
        <v>0</v>
      </c>
      <c r="I28" s="38"/>
      <c r="K28" s="159" t="str">
        <f>IF(AND($H$25&gt;=29.5,$H28&gt;=14.5),"oui","non")</f>
        <v>non</v>
      </c>
      <c r="L28" s="159" t="str">
        <f>IF(AND($H$25&gt;=29.5,$H28&gt;=14.5),"oui","non")</f>
        <v>non</v>
      </c>
      <c r="M28" s="159" t="str">
        <f>IF(H28&gt;29.5,"oui","non")</f>
        <v>non</v>
      </c>
    </row>
    <row r="29" spans="1:17" ht="9.9499999999999993" customHeight="1" x14ac:dyDescent="0.15">
      <c r="A29" s="36"/>
      <c r="B29" s="43"/>
      <c r="C29" s="85"/>
      <c r="D29" s="86"/>
      <c r="E29" s="86"/>
      <c r="F29" s="86"/>
      <c r="G29" s="44"/>
      <c r="H29" s="23"/>
      <c r="I29" s="38"/>
      <c r="L29" s="7"/>
      <c r="M29" s="7"/>
    </row>
    <row r="30" spans="1:17" ht="18" customHeight="1" x14ac:dyDescent="0.15">
      <c r="A30" s="36"/>
      <c r="B30" s="293" t="s">
        <v>776</v>
      </c>
      <c r="C30" s="293"/>
      <c r="D30" s="293"/>
      <c r="E30" s="293"/>
      <c r="F30" s="293"/>
      <c r="G30" s="313"/>
      <c r="H30" s="49">
        <f>Exp!AR73</f>
        <v>0</v>
      </c>
      <c r="I30" s="38"/>
      <c r="K30" s="253"/>
      <c r="L30" s="253"/>
      <c r="M30" s="7"/>
    </row>
    <row r="31" spans="1:17" ht="18" customHeight="1" x14ac:dyDescent="0.15">
      <c r="A31" s="36"/>
      <c r="B31" s="314" t="s">
        <v>773</v>
      </c>
      <c r="C31" s="314"/>
      <c r="D31" s="314"/>
      <c r="E31" s="314"/>
      <c r="F31" s="314"/>
      <c r="G31" s="315"/>
      <c r="H31" s="49">
        <f>Exp!AS73</f>
        <v>0</v>
      </c>
      <c r="I31" s="38"/>
      <c r="K31" s="159" t="str">
        <f>IF(AND($H$25&gt;=29.5,$H31&gt;=14.5),"oui","non")</f>
        <v>non</v>
      </c>
      <c r="L31" s="159" t="str">
        <f>IF(AND($H$25&gt;=29.5,$H31&gt;=14.5),"oui","non")</f>
        <v>non</v>
      </c>
      <c r="M31" s="7"/>
    </row>
    <row r="32" spans="1:17" ht="9.9499999999999993" customHeight="1" x14ac:dyDescent="0.15">
      <c r="A32" s="36"/>
      <c r="B32" s="43"/>
      <c r="C32" s="85"/>
      <c r="D32" s="86"/>
      <c r="E32" s="86"/>
      <c r="F32" s="86"/>
      <c r="G32" s="44"/>
      <c r="H32" s="23"/>
      <c r="I32" s="38"/>
    </row>
    <row r="33" spans="1:13" ht="18" customHeight="1" x14ac:dyDescent="0.15">
      <c r="A33" s="36"/>
      <c r="B33" s="293" t="s">
        <v>777</v>
      </c>
      <c r="C33" s="293"/>
      <c r="D33" s="293"/>
      <c r="E33" s="293"/>
      <c r="F33" s="293"/>
      <c r="G33" s="313"/>
      <c r="H33" s="49">
        <f>Exp!BG73</f>
        <v>0</v>
      </c>
      <c r="I33" s="38"/>
      <c r="K33" s="253"/>
      <c r="L33" s="253"/>
      <c r="M33" s="7"/>
    </row>
    <row r="34" spans="1:13" ht="18" customHeight="1" x14ac:dyDescent="0.15">
      <c r="A34" s="36"/>
      <c r="B34" s="314" t="s">
        <v>773</v>
      </c>
      <c r="C34" s="314"/>
      <c r="D34" s="314"/>
      <c r="E34" s="314"/>
      <c r="F34" s="314"/>
      <c r="G34" s="315"/>
      <c r="H34" s="49">
        <f>Exp!BH73</f>
        <v>0</v>
      </c>
      <c r="I34" s="38"/>
      <c r="K34" s="159" t="str">
        <f>IF(AND($H$25&gt;=29.5,$H34&gt;=14.5),"oui","non")</f>
        <v>non</v>
      </c>
      <c r="L34" s="159" t="str">
        <f>IF(AND($H$25&gt;=29.5,$H34&gt;=14.5),"oui","non")</f>
        <v>non</v>
      </c>
    </row>
    <row r="35" spans="1:13" ht="9.9499999999999993" customHeight="1" x14ac:dyDescent="0.15">
      <c r="A35" s="36"/>
      <c r="B35" s="167"/>
      <c r="C35" s="167"/>
      <c r="D35" s="167"/>
      <c r="E35" s="167"/>
      <c r="F35" s="167"/>
      <c r="G35" s="167"/>
      <c r="H35" s="180"/>
      <c r="I35" s="38"/>
    </row>
    <row r="36" spans="1:13" ht="18" customHeight="1" x14ac:dyDescent="0.15">
      <c r="A36" s="36"/>
      <c r="B36" s="293" t="s">
        <v>778</v>
      </c>
      <c r="C36" s="293"/>
      <c r="D36" s="293"/>
      <c r="E36" s="293"/>
      <c r="F36" s="293"/>
      <c r="G36" s="293"/>
      <c r="H36" s="293"/>
      <c r="I36" s="38"/>
      <c r="L36" s="7"/>
    </row>
    <row r="37" spans="1:13" ht="9.9499999999999993" customHeight="1" x14ac:dyDescent="0.15">
      <c r="A37" s="40"/>
      <c r="B37" s="46"/>
      <c r="C37" s="46"/>
      <c r="D37" s="47"/>
      <c r="E37" s="47"/>
      <c r="F37" s="47"/>
      <c r="G37" s="48"/>
      <c r="H37" s="30"/>
      <c r="I37" s="39"/>
    </row>
    <row r="38" spans="1:13" ht="9.9499999999999993" customHeight="1" x14ac:dyDescent="0.15">
      <c r="A38" s="52"/>
      <c r="B38" s="53"/>
      <c r="C38" s="53"/>
      <c r="D38" s="54"/>
      <c r="E38" s="54"/>
      <c r="F38" s="54"/>
      <c r="G38" s="55"/>
      <c r="H38" s="56"/>
      <c r="I38" s="52"/>
    </row>
    <row r="39" spans="1:13" ht="9.9499999999999993" customHeight="1" x14ac:dyDescent="0.15">
      <c r="A39" s="33"/>
      <c r="B39" s="254"/>
      <c r="C39" s="152"/>
      <c r="D39" s="50"/>
      <c r="E39" s="50"/>
      <c r="F39" s="50"/>
      <c r="G39" s="51"/>
      <c r="H39" s="29"/>
      <c r="I39" s="35"/>
    </row>
    <row r="40" spans="1:13" ht="18" customHeight="1" x14ac:dyDescent="0.15">
      <c r="A40" s="36"/>
      <c r="B40" s="309" t="s">
        <v>1336</v>
      </c>
      <c r="C40" s="309"/>
      <c r="D40" s="86" t="s">
        <v>4</v>
      </c>
      <c r="E40" s="86"/>
      <c r="F40" s="310" t="s">
        <v>297</v>
      </c>
      <c r="G40" s="310"/>
      <c r="H40" s="310"/>
      <c r="I40" s="38"/>
    </row>
    <row r="41" spans="1:13" ht="9.9499999999999993" customHeight="1" x14ac:dyDescent="0.15">
      <c r="A41" s="36"/>
      <c r="B41" s="43"/>
      <c r="C41" s="85"/>
      <c r="D41" s="86"/>
      <c r="E41" s="86"/>
      <c r="F41" s="86"/>
      <c r="G41" s="44"/>
      <c r="H41" s="23"/>
      <c r="I41" s="38"/>
    </row>
    <row r="42" spans="1:13" ht="18" customHeight="1" x14ac:dyDescent="0.15">
      <c r="A42" s="36"/>
      <c r="B42" s="85" t="s">
        <v>1337</v>
      </c>
      <c r="C42" s="85"/>
      <c r="D42" s="32" t="str">
        <f>Pers!D12</f>
        <v/>
      </c>
      <c r="E42" s="86"/>
      <c r="F42" s="311" t="str">
        <f>IF(Pers!D13="","",Pers!D13)</f>
        <v/>
      </c>
      <c r="G42" s="311"/>
      <c r="H42" s="311"/>
      <c r="I42" s="38"/>
    </row>
    <row r="43" spans="1:13" ht="9.9499999999999993" customHeight="1" x14ac:dyDescent="0.15">
      <c r="A43" s="36"/>
      <c r="B43" s="85"/>
      <c r="C43" s="85"/>
      <c r="D43" s="43"/>
      <c r="E43" s="86"/>
      <c r="F43" s="43"/>
      <c r="G43" s="43"/>
      <c r="H43" s="43"/>
      <c r="I43" s="38"/>
    </row>
    <row r="44" spans="1:13" ht="18" customHeight="1" x14ac:dyDescent="0.15">
      <c r="A44" s="36"/>
      <c r="B44" s="85" t="s">
        <v>1338</v>
      </c>
      <c r="C44" s="312" t="str">
        <f>IF($H$8&lt;139.5,"Vous n'avez pas démontré suffisamment d'heures de formation.",IF(AND($H$8&gt;=139.5,$H$8&lt;174.5),"Il reste encore quelques heures de formation à suivre. N'hésitez pas à nous contacter.","Vous avez démontré suffisamment d'heures de formation."))</f>
        <v>Vous n'avez pas démontré suffisamment d'heures de formation.</v>
      </c>
      <c r="D44" s="312"/>
      <c r="E44" s="312"/>
      <c r="F44" s="312"/>
      <c r="G44" s="312"/>
      <c r="H44" s="312"/>
      <c r="I44" s="38"/>
    </row>
    <row r="45" spans="1:13" ht="9.9499999999999993" customHeight="1" x14ac:dyDescent="0.15">
      <c r="A45" s="36"/>
      <c r="B45" s="85"/>
      <c r="C45" s="85"/>
      <c r="D45" s="86"/>
      <c r="E45" s="86"/>
      <c r="F45" s="86"/>
      <c r="G45" s="44"/>
      <c r="H45" s="23"/>
      <c r="I45" s="38"/>
    </row>
    <row r="46" spans="1:13" ht="18" customHeight="1" x14ac:dyDescent="0.15">
      <c r="A46" s="36"/>
      <c r="B46" s="286" t="s">
        <v>1339</v>
      </c>
      <c r="C46" s="286"/>
      <c r="D46" s="286"/>
      <c r="E46" s="286"/>
      <c r="F46" s="286"/>
      <c r="G46" s="316"/>
      <c r="H46" s="32" t="str">
        <f>IF(F42="Level A - Certified Project Director",K28,IF(F42="Level A - Certified Programme Director",K31,IF(F42="Level A - Certified Portfolio Director",K34,IF(F42="Level B - Certified Senior Project Manager",L28,IF(F42="Level B - Certified Senior Programme Manager",L31,IF(F42="Level B - Certified Senior Portfolio Manager",L34,IF(D42="C",M28,"")))))))</f>
        <v/>
      </c>
      <c r="I46" s="38"/>
    </row>
    <row r="47" spans="1:13" ht="9.9499999999999993" customHeight="1" x14ac:dyDescent="0.15">
      <c r="A47" s="36"/>
      <c r="B47" s="85"/>
      <c r="C47" s="85"/>
      <c r="D47" s="86"/>
      <c r="E47" s="86"/>
      <c r="F47" s="86"/>
      <c r="G47" s="44"/>
      <c r="H47" s="23"/>
      <c r="I47" s="38"/>
    </row>
    <row r="48" spans="1:13" ht="18" customHeight="1" x14ac:dyDescent="0.15">
      <c r="A48" s="36"/>
      <c r="B48" s="286" t="s">
        <v>779</v>
      </c>
      <c r="C48" s="286"/>
      <c r="D48" s="286"/>
      <c r="E48" s="286"/>
      <c r="F48" s="286"/>
      <c r="G48" s="286"/>
      <c r="H48" s="286"/>
      <c r="I48" s="38"/>
    </row>
    <row r="49" spans="1:11" ht="9.9499999999999993" customHeight="1" x14ac:dyDescent="0.15">
      <c r="A49" s="40"/>
      <c r="B49" s="46"/>
      <c r="C49" s="46"/>
      <c r="D49" s="47"/>
      <c r="E49" s="47"/>
      <c r="F49" s="47"/>
      <c r="G49" s="48"/>
      <c r="H49" s="30"/>
      <c r="I49" s="39"/>
    </row>
    <row r="50" spans="1:11" ht="9.9499999999999993" customHeight="1" x14ac:dyDescent="0.15">
      <c r="A50" s="94"/>
      <c r="B50" s="95"/>
      <c r="C50" s="95"/>
      <c r="D50" s="96"/>
      <c r="E50" s="96"/>
      <c r="F50" s="96"/>
      <c r="G50" s="97"/>
      <c r="H50" s="31"/>
      <c r="I50" s="94"/>
    </row>
    <row r="51" spans="1:11" ht="18" hidden="1" customHeight="1" outlineLevel="1" x14ac:dyDescent="0.25">
      <c r="A51" s="8"/>
      <c r="B51" s="299" t="s">
        <v>1350</v>
      </c>
      <c r="C51" s="299"/>
      <c r="D51" s="299"/>
      <c r="E51" s="299"/>
      <c r="F51" s="299"/>
      <c r="G51" s="299"/>
      <c r="H51" s="299"/>
      <c r="I51" s="299"/>
      <c r="J51" s="299"/>
      <c r="K51" s="299"/>
    </row>
    <row r="52" spans="1:11" ht="9.9499999999999993" hidden="1" customHeight="1" outlineLevel="1" x14ac:dyDescent="0.15">
      <c r="A52" s="94"/>
      <c r="B52" s="95"/>
      <c r="C52" s="95"/>
      <c r="D52" s="96"/>
      <c r="E52" s="96"/>
      <c r="F52" s="96"/>
      <c r="G52" s="97"/>
      <c r="H52" s="31"/>
      <c r="I52" s="94"/>
    </row>
    <row r="53" spans="1:11" ht="9.9499999999999993" hidden="1" customHeight="1" outlineLevel="1" x14ac:dyDescent="0.15">
      <c r="A53" s="33"/>
      <c r="B53" s="152"/>
      <c r="C53" s="152"/>
      <c r="D53" s="50"/>
      <c r="E53" s="50"/>
      <c r="F53" s="50"/>
      <c r="G53" s="51"/>
      <c r="H53" s="29"/>
      <c r="I53" s="35"/>
    </row>
    <row r="54" spans="1:11" ht="60" hidden="1" customHeight="1" outlineLevel="1" x14ac:dyDescent="0.15">
      <c r="A54" s="36"/>
      <c r="B54" s="82" t="s">
        <v>1340</v>
      </c>
      <c r="C54" s="318"/>
      <c r="D54" s="318"/>
      <c r="E54" s="318"/>
      <c r="F54" s="318"/>
      <c r="G54" s="318"/>
      <c r="H54" s="318"/>
      <c r="I54" s="38"/>
    </row>
    <row r="55" spans="1:11" ht="9.9499999999999993" hidden="1" customHeight="1" outlineLevel="1" x14ac:dyDescent="0.15">
      <c r="A55" s="40"/>
      <c r="B55" s="46"/>
      <c r="C55" s="46"/>
      <c r="D55" s="47"/>
      <c r="E55" s="47"/>
      <c r="F55" s="47"/>
      <c r="G55" s="48"/>
      <c r="H55" s="30"/>
      <c r="I55" s="39"/>
    </row>
    <row r="56" spans="1:11" ht="9.9499999999999993" hidden="1" customHeight="1" outlineLevel="1" x14ac:dyDescent="0.15">
      <c r="A56" s="94"/>
      <c r="B56" s="95"/>
      <c r="C56" s="95"/>
      <c r="D56" s="96"/>
      <c r="E56" s="96"/>
      <c r="F56" s="96"/>
      <c r="G56" s="97"/>
      <c r="H56" s="31"/>
      <c r="I56" s="94"/>
    </row>
    <row r="57" spans="1:11" ht="9.9499999999999993" hidden="1" customHeight="1" outlineLevel="1" x14ac:dyDescent="0.15">
      <c r="A57" s="57"/>
      <c r="B57" s="58"/>
      <c r="C57" s="58"/>
      <c r="D57" s="59"/>
      <c r="E57" s="59"/>
      <c r="F57" s="59"/>
      <c r="G57" s="59"/>
      <c r="H57" s="59"/>
      <c r="I57" s="60"/>
    </row>
    <row r="58" spans="1:11" ht="18" hidden="1" customHeight="1" outlineLevel="1" x14ac:dyDescent="0.15">
      <c r="A58" s="61"/>
      <c r="B58" s="242" t="s">
        <v>1341</v>
      </c>
      <c r="C58" s="242"/>
      <c r="D58" s="255" t="s">
        <v>1342</v>
      </c>
      <c r="E58" s="62"/>
      <c r="F58" s="317"/>
      <c r="G58" s="317"/>
      <c r="H58" s="317"/>
      <c r="I58" s="63"/>
    </row>
    <row r="59" spans="1:11" ht="18" hidden="1" customHeight="1" outlineLevel="1" x14ac:dyDescent="0.15">
      <c r="A59" s="61"/>
      <c r="B59" s="242" t="s">
        <v>1343</v>
      </c>
      <c r="C59" s="242"/>
      <c r="D59" s="255" t="s">
        <v>1342</v>
      </c>
      <c r="E59" s="62"/>
      <c r="F59" s="317"/>
      <c r="G59" s="317"/>
      <c r="H59" s="317"/>
      <c r="I59" s="63"/>
    </row>
    <row r="60" spans="1:11" ht="18" hidden="1" customHeight="1" outlineLevel="1" x14ac:dyDescent="0.15">
      <c r="A60" s="61"/>
      <c r="B60" s="242" t="s">
        <v>1344</v>
      </c>
      <c r="C60" s="242"/>
      <c r="D60" s="255" t="s">
        <v>1342</v>
      </c>
      <c r="E60" s="62"/>
      <c r="F60" s="317"/>
      <c r="G60" s="317"/>
      <c r="H60" s="317"/>
      <c r="I60" s="63"/>
    </row>
    <row r="61" spans="1:11" ht="9.9499999999999993" hidden="1" customHeight="1" outlineLevel="1" x14ac:dyDescent="0.15">
      <c r="A61" s="61"/>
      <c r="B61" s="242"/>
      <c r="C61" s="242"/>
      <c r="D61" s="62"/>
      <c r="E61" s="62"/>
      <c r="F61" s="62"/>
      <c r="G61" s="62"/>
      <c r="H61" s="62"/>
      <c r="I61" s="63"/>
    </row>
    <row r="62" spans="1:11" ht="18" hidden="1" customHeight="1" outlineLevel="1" x14ac:dyDescent="0.15">
      <c r="A62" s="61"/>
      <c r="B62" s="242" t="s">
        <v>1345</v>
      </c>
      <c r="C62" s="242"/>
      <c r="D62" s="295"/>
      <c r="E62" s="295"/>
      <c r="F62" s="295"/>
      <c r="G62" s="295"/>
      <c r="H62" s="295"/>
      <c r="I62" s="63"/>
    </row>
    <row r="63" spans="1:11" ht="9.9499999999999993" hidden="1" customHeight="1" outlineLevel="1" x14ac:dyDescent="0.15">
      <c r="A63" s="61"/>
      <c r="B63" s="242"/>
      <c r="C63" s="242"/>
      <c r="D63" s="62"/>
      <c r="E63" s="62"/>
      <c r="F63" s="62"/>
      <c r="G63" s="62"/>
      <c r="H63" s="62"/>
      <c r="I63" s="63"/>
    </row>
    <row r="64" spans="1:11" ht="60" hidden="1" customHeight="1" outlineLevel="1" x14ac:dyDescent="0.15">
      <c r="A64" s="61"/>
      <c r="B64" s="68" t="s">
        <v>1346</v>
      </c>
      <c r="C64" s="296"/>
      <c r="D64" s="296"/>
      <c r="E64" s="296"/>
      <c r="F64" s="296"/>
      <c r="G64" s="296"/>
      <c r="H64" s="296"/>
      <c r="I64" s="63"/>
    </row>
    <row r="65" spans="1:9" ht="9.9499999999999993" hidden="1" customHeight="1" outlineLevel="1" x14ac:dyDescent="0.15">
      <c r="A65" s="61"/>
      <c r="B65" s="242"/>
      <c r="C65" s="242"/>
      <c r="D65" s="62"/>
      <c r="E65" s="62"/>
      <c r="F65" s="62"/>
      <c r="G65" s="62"/>
      <c r="H65" s="62"/>
      <c r="I65" s="63"/>
    </row>
    <row r="66" spans="1:9" ht="18" hidden="1" customHeight="1" outlineLevel="1" x14ac:dyDescent="0.15">
      <c r="A66" s="61"/>
      <c r="B66" s="242" t="s">
        <v>1347</v>
      </c>
      <c r="C66" s="297"/>
      <c r="D66" s="297"/>
      <c r="E66" s="297"/>
      <c r="F66" s="297"/>
      <c r="G66" s="297"/>
      <c r="H66" s="297"/>
      <c r="I66" s="63"/>
    </row>
    <row r="67" spans="1:9" ht="9.9499999999999993" hidden="1" customHeight="1" outlineLevel="1" x14ac:dyDescent="0.15">
      <c r="A67" s="61"/>
      <c r="B67" s="242"/>
      <c r="C67" s="242"/>
      <c r="D67" s="62"/>
      <c r="E67" s="62"/>
      <c r="F67" s="62"/>
      <c r="G67" s="62"/>
      <c r="H67" s="62"/>
      <c r="I67" s="63"/>
    </row>
    <row r="68" spans="1:9" ht="18" hidden="1" customHeight="1" outlineLevel="1" x14ac:dyDescent="0.15">
      <c r="A68" s="61"/>
      <c r="B68" s="67" t="s">
        <v>1348</v>
      </c>
      <c r="C68" s="255" t="s">
        <v>27</v>
      </c>
      <c r="D68" s="62"/>
      <c r="E68" s="62"/>
      <c r="F68" s="67" t="s">
        <v>1349</v>
      </c>
      <c r="G68" s="298"/>
      <c r="H68" s="298"/>
      <c r="I68" s="63"/>
    </row>
    <row r="69" spans="1:9" ht="9.9499999999999993" hidden="1" customHeight="1" outlineLevel="1" x14ac:dyDescent="0.15">
      <c r="A69" s="64"/>
      <c r="B69" s="65"/>
      <c r="C69" s="65"/>
      <c r="D69" s="65"/>
      <c r="E69" s="65"/>
      <c r="F69" s="65"/>
      <c r="G69" s="65"/>
      <c r="H69" s="65"/>
      <c r="I69" s="66"/>
    </row>
    <row r="70" spans="1:9" ht="9.9499999999999993" hidden="1" customHeight="1" outlineLevel="1" x14ac:dyDescent="0.25"/>
    <row r="71" spans="1:9" ht="18" hidden="1" customHeight="1" outlineLevel="1" x14ac:dyDescent="0.25">
      <c r="B71" s="299" t="s">
        <v>1350</v>
      </c>
      <c r="C71" s="299"/>
      <c r="D71" s="299"/>
      <c r="E71" s="299"/>
      <c r="F71" s="299"/>
      <c r="G71" s="299"/>
      <c r="H71" s="299"/>
    </row>
    <row r="72" spans="1:9" ht="9.9499999999999993" hidden="1" customHeight="1" outlineLevel="1" x14ac:dyDescent="0.25"/>
    <row r="73" spans="1:9" ht="9.9499999999999993" hidden="1" customHeight="1" outlineLevel="1" x14ac:dyDescent="0.15">
      <c r="A73" s="57"/>
      <c r="B73" s="58"/>
      <c r="C73" s="58"/>
      <c r="D73" s="59"/>
      <c r="E73" s="59"/>
      <c r="F73" s="59"/>
      <c r="G73" s="59"/>
      <c r="H73" s="59"/>
      <c r="I73" s="60"/>
    </row>
    <row r="74" spans="1:9" ht="18" hidden="1" customHeight="1" outlineLevel="1" x14ac:dyDescent="0.15">
      <c r="A74" s="61"/>
      <c r="B74" s="319" t="s">
        <v>1351</v>
      </c>
      <c r="C74" s="319"/>
      <c r="D74" s="295"/>
      <c r="E74" s="295"/>
      <c r="F74" s="295"/>
      <c r="G74" s="295"/>
      <c r="H74" s="295"/>
      <c r="I74" s="63"/>
    </row>
    <row r="75" spans="1:9" ht="9.9499999999999993" hidden="1" customHeight="1" outlineLevel="1" x14ac:dyDescent="0.15">
      <c r="A75" s="61"/>
      <c r="B75" s="242"/>
      <c r="C75" s="242"/>
      <c r="D75" s="62"/>
      <c r="E75" s="62"/>
      <c r="F75" s="62"/>
      <c r="G75" s="62"/>
      <c r="H75" s="62"/>
      <c r="I75" s="63"/>
    </row>
    <row r="76" spans="1:9" ht="18" hidden="1" customHeight="1" outlineLevel="1" x14ac:dyDescent="0.15">
      <c r="A76" s="61"/>
      <c r="B76" s="319" t="s">
        <v>1352</v>
      </c>
      <c r="C76" s="320"/>
      <c r="D76" s="297"/>
      <c r="E76" s="297"/>
      <c r="F76" s="297"/>
      <c r="G76" s="297"/>
      <c r="H76" s="297"/>
      <c r="I76" s="63"/>
    </row>
    <row r="77" spans="1:9" ht="9.9499999999999993" hidden="1" customHeight="1" outlineLevel="1" x14ac:dyDescent="0.15">
      <c r="A77" s="61"/>
      <c r="B77" s="242"/>
      <c r="C77" s="242"/>
      <c r="D77" s="62"/>
      <c r="E77" s="62"/>
      <c r="F77" s="62"/>
      <c r="G77" s="62"/>
      <c r="H77" s="62"/>
      <c r="I77" s="63"/>
    </row>
    <row r="78" spans="1:9" ht="18" hidden="1" customHeight="1" outlineLevel="1" x14ac:dyDescent="0.15">
      <c r="A78" s="61"/>
      <c r="B78" s="67" t="s">
        <v>1348</v>
      </c>
      <c r="C78" s="255" t="s">
        <v>27</v>
      </c>
      <c r="D78" s="62" t="str">
        <f>IF(H43&gt;60,"Mehr als 60 Monate PM-Tätigkeit nachgewiesen, bitte korrigieren!","")</f>
        <v/>
      </c>
      <c r="E78" s="62"/>
      <c r="F78" s="67" t="s">
        <v>1349</v>
      </c>
      <c r="G78" s="298"/>
      <c r="H78" s="298"/>
      <c r="I78" s="63"/>
    </row>
    <row r="79" spans="1:9" ht="9.9499999999999993" hidden="1" customHeight="1" outlineLevel="1" x14ac:dyDescent="0.15">
      <c r="A79" s="64"/>
      <c r="B79" s="65"/>
      <c r="C79" s="65"/>
      <c r="D79" s="65"/>
      <c r="E79" s="65"/>
      <c r="F79" s="65"/>
      <c r="G79" s="65"/>
      <c r="H79" s="65"/>
      <c r="I79" s="66"/>
    </row>
    <row r="80" spans="1:9" ht="18" customHeight="1" collapsed="1" x14ac:dyDescent="0.25"/>
  </sheetData>
  <sheetProtection algorithmName="SHA-512" hashValue="N7DfFwkd6+MjqcX7LKtmYUl8baPSHuJcicheDHOZLazB+jemCWckqd5R9Nr3XtshwveuXucjnpcos9DEOaj4eA==" saltValue="hCuwPE1ABPWfDYx81RsFfw==" spinCount="100000" sheet="1" objects="1" scenarios="1"/>
  <mergeCells count="50">
    <mergeCell ref="B74:C74"/>
    <mergeCell ref="D74:H74"/>
    <mergeCell ref="B76:C76"/>
    <mergeCell ref="D76:H76"/>
    <mergeCell ref="G78:H78"/>
    <mergeCell ref="B46:G46"/>
    <mergeCell ref="B48:H48"/>
    <mergeCell ref="F58:H58"/>
    <mergeCell ref="F59:H59"/>
    <mergeCell ref="F60:H60"/>
    <mergeCell ref="C54:H54"/>
    <mergeCell ref="B51:K51"/>
    <mergeCell ref="K21:M21"/>
    <mergeCell ref="B40:C40"/>
    <mergeCell ref="F40:H40"/>
    <mergeCell ref="F42:H42"/>
    <mergeCell ref="C44:H44"/>
    <mergeCell ref="B33:G33"/>
    <mergeCell ref="B34:G34"/>
    <mergeCell ref="B27:G27"/>
    <mergeCell ref="B28:G28"/>
    <mergeCell ref="B30:G30"/>
    <mergeCell ref="B31:G31"/>
    <mergeCell ref="B22:C22"/>
    <mergeCell ref="B24:G24"/>
    <mergeCell ref="B25:G25"/>
    <mergeCell ref="B36:H36"/>
    <mergeCell ref="B14:D14"/>
    <mergeCell ref="B15:D15"/>
    <mergeCell ref="B16:D16"/>
    <mergeCell ref="B17:D17"/>
    <mergeCell ref="B18:D18"/>
    <mergeCell ref="B8:C8"/>
    <mergeCell ref="D8:G8"/>
    <mergeCell ref="B11:D11"/>
    <mergeCell ref="B12:D12"/>
    <mergeCell ref="B13:D13"/>
    <mergeCell ref="B2:H2"/>
    <mergeCell ref="N4:P4"/>
    <mergeCell ref="Q4:S4"/>
    <mergeCell ref="K4:M4"/>
    <mergeCell ref="C4:H4"/>
    <mergeCell ref="Q1:S3"/>
    <mergeCell ref="N1:P3"/>
    <mergeCell ref="K1:M3"/>
    <mergeCell ref="D62:H62"/>
    <mergeCell ref="C64:H64"/>
    <mergeCell ref="C66:H66"/>
    <mergeCell ref="G68:H68"/>
    <mergeCell ref="B71:H71"/>
  </mergeCells>
  <conditionalFormatting sqref="H8">
    <cfRule type="cellIs" dxfId="351" priority="9" operator="lessThan">
      <formula>174.5</formula>
    </cfRule>
    <cfRule type="cellIs" dxfId="350" priority="10" operator="greaterThanOrEqual">
      <formula>174.5</formula>
    </cfRule>
  </conditionalFormatting>
  <conditionalFormatting sqref="C44">
    <cfRule type="expression" dxfId="349" priority="7">
      <formula>H8&gt;=174.5</formula>
    </cfRule>
    <cfRule type="expression" dxfId="348" priority="8">
      <formula>H8&lt;174.5</formula>
    </cfRule>
  </conditionalFormatting>
  <conditionalFormatting sqref="H46">
    <cfRule type="cellIs" dxfId="347" priority="5" operator="equal">
      <formula>"non"</formula>
    </cfRule>
    <cfRule type="cellIs" dxfId="346" priority="6" operator="equal">
      <formula>"oui"</formula>
    </cfRule>
  </conditionalFormatting>
  <conditionalFormatting sqref="C68">
    <cfRule type="cellIs" dxfId="345" priority="3" operator="equal">
      <formula>"Zertifikat nicht verlängern"</formula>
    </cfRule>
    <cfRule type="cellIs" dxfId="344" priority="4" operator="equal">
      <formula>"Zertifikat verlängern"</formula>
    </cfRule>
  </conditionalFormatting>
  <conditionalFormatting sqref="C78">
    <cfRule type="cellIs" dxfId="343" priority="1" operator="equal">
      <formula>"Zertifikat nicht verlängern"</formula>
    </cfRule>
    <cfRule type="cellIs" dxfId="342" priority="2" operator="equal">
      <formula>"Zertifikat verlängern"</formula>
    </cfRule>
  </conditionalFormatting>
  <dataValidations count="4">
    <dataValidation type="list" allowBlank="1" showInputMessage="1" showErrorMessage="1" sqref="C66:H66" xr:uid="{0D04C39E-9D4A-4013-993B-BFDE46A991AE}">
      <formula1>Antragsprüfer</formula1>
    </dataValidation>
    <dataValidation type="list" allowBlank="1" showInputMessage="1" showErrorMessage="1" sqref="D58:D60" xr:uid="{287E7D39-86D3-40FC-B23D-D4E742CC9BDB}">
      <formula1>Entscheid2</formula1>
    </dataValidation>
    <dataValidation type="list" allowBlank="1" showInputMessage="1" showErrorMessage="1" sqref="D62:H62 D74:H74" xr:uid="{3B0E17D8-5629-4892-B9B2-57CC5ECBE2B7}">
      <formula1>EmpfehlungRez</formula1>
    </dataValidation>
    <dataValidation type="list" allowBlank="1" showInputMessage="1" showErrorMessage="1" sqref="D76:H76" xr:uid="{57F97EF3-52C1-4BF8-A120-B9E44A5D0931}">
      <formula1>Beschluss</formula1>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A, B et C
Demande de recertification
Vue d'ensemble de la preuve de l'expérience&amp;R&amp;G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4"/>
  <sheetViews>
    <sheetView showGridLines="0" zoomScaleNormal="100" workbookViewId="0"/>
  </sheetViews>
  <sheetFormatPr baseColWidth="10" defaultColWidth="11.42578125" defaultRowHeight="11.25" x14ac:dyDescent="0.25"/>
  <cols>
    <col min="1" max="1" width="1.7109375" style="6" customWidth="1"/>
    <col min="2" max="2" width="12.7109375" style="6" customWidth="1"/>
    <col min="3" max="3" width="1.7109375" style="6" customWidth="1"/>
    <col min="4" max="4" width="12.7109375" style="6" customWidth="1"/>
    <col min="5" max="5" width="1.7109375" style="6" customWidth="1"/>
    <col min="6" max="6" width="55.7109375" style="6" customWidth="1"/>
    <col min="7" max="7" width="1.7109375" style="6" customWidth="1"/>
    <col min="8" max="8" width="55.7109375" style="6" customWidth="1"/>
    <col min="9" max="9" width="1.7109375" style="6" customWidth="1"/>
    <col min="10" max="10" width="10.7109375" style="6" customWidth="1"/>
    <col min="11" max="11" width="1.7109375" style="7" customWidth="1"/>
    <col min="12" max="12" width="11.42578125" style="8" customWidth="1"/>
    <col min="13" max="15" width="11.42578125" style="7"/>
    <col min="16" max="16384" width="11.42578125" style="6"/>
  </cols>
  <sheetData>
    <row r="1" spans="1:22" s="7" customFormat="1" ht="9.9499999999999993" customHeight="1" x14ac:dyDescent="0.25">
      <c r="A1" s="11"/>
      <c r="B1" s="12"/>
      <c r="C1" s="12"/>
      <c r="D1" s="12"/>
      <c r="E1" s="12"/>
      <c r="F1" s="12"/>
      <c r="G1" s="12"/>
      <c r="H1" s="12"/>
      <c r="I1" s="12"/>
      <c r="J1" s="12"/>
      <c r="K1" s="13"/>
      <c r="L1" s="8"/>
      <c r="P1" s="6"/>
      <c r="Q1" s="6"/>
      <c r="R1" s="6"/>
      <c r="S1" s="6"/>
      <c r="T1" s="6"/>
      <c r="U1" s="6"/>
      <c r="V1" s="6"/>
    </row>
    <row r="2" spans="1:22" s="7" customFormat="1" ht="18" customHeight="1" x14ac:dyDescent="0.25">
      <c r="A2" s="14"/>
      <c r="B2" s="15" t="s">
        <v>1239</v>
      </c>
      <c r="C2" s="15"/>
      <c r="D2" s="85"/>
      <c r="E2" s="85"/>
      <c r="F2" s="85"/>
      <c r="G2" s="85"/>
      <c r="H2" s="85"/>
      <c r="I2" s="85"/>
      <c r="J2" s="85"/>
      <c r="K2" s="17"/>
      <c r="L2" s="8"/>
      <c r="P2" s="6"/>
      <c r="Q2" s="6"/>
      <c r="R2" s="6"/>
      <c r="S2" s="6"/>
      <c r="T2" s="6"/>
      <c r="U2" s="6"/>
      <c r="V2" s="6"/>
    </row>
    <row r="3" spans="1:22" s="7" customFormat="1" ht="9.9499999999999993" customHeight="1" x14ac:dyDescent="0.25">
      <c r="A3" s="14"/>
      <c r="B3" s="15"/>
      <c r="C3" s="15"/>
      <c r="D3" s="85"/>
      <c r="E3" s="85"/>
      <c r="F3" s="85"/>
      <c r="G3" s="85"/>
      <c r="H3" s="85"/>
      <c r="I3" s="85"/>
      <c r="J3" s="85"/>
      <c r="K3" s="17"/>
      <c r="L3" s="8"/>
      <c r="P3" s="6"/>
      <c r="Q3" s="6"/>
      <c r="R3" s="6"/>
      <c r="S3" s="6"/>
      <c r="T3" s="6"/>
      <c r="U3" s="6"/>
      <c r="V3" s="6"/>
    </row>
    <row r="4" spans="1:22" s="7" customFormat="1" ht="24" customHeight="1" x14ac:dyDescent="0.25">
      <c r="A4" s="14"/>
      <c r="B4" s="321" t="s">
        <v>1240</v>
      </c>
      <c r="C4" s="321"/>
      <c r="D4" s="321"/>
      <c r="E4" s="321"/>
      <c r="F4" s="321"/>
      <c r="G4" s="321"/>
      <c r="H4" s="321"/>
      <c r="I4" s="321"/>
      <c r="J4" s="321"/>
      <c r="K4" s="17"/>
      <c r="L4" s="8"/>
      <c r="P4" s="6"/>
      <c r="Q4" s="6"/>
      <c r="R4" s="6"/>
      <c r="S4" s="6"/>
      <c r="T4" s="6"/>
      <c r="U4" s="6"/>
      <c r="V4" s="6"/>
    </row>
    <row r="5" spans="1:22" s="7" customFormat="1" ht="9.9499999999999993" customHeight="1" x14ac:dyDescent="0.25">
      <c r="A5" s="14"/>
      <c r="B5" s="15"/>
      <c r="C5" s="15"/>
      <c r="D5" s="85"/>
      <c r="E5" s="85"/>
      <c r="F5" s="85"/>
      <c r="G5" s="85"/>
      <c r="H5" s="85"/>
      <c r="I5" s="85"/>
      <c r="J5" s="85"/>
      <c r="K5" s="17"/>
      <c r="L5" s="8"/>
      <c r="P5" s="6"/>
      <c r="Q5" s="6"/>
      <c r="R5" s="6"/>
      <c r="S5" s="6"/>
      <c r="T5" s="6"/>
      <c r="U5" s="6"/>
      <c r="V5" s="6"/>
    </row>
    <row r="6" spans="1:22" s="7" customFormat="1" ht="18" customHeight="1" x14ac:dyDescent="0.25">
      <c r="A6" s="14"/>
      <c r="B6" s="22" t="s">
        <v>332</v>
      </c>
      <c r="C6" s="84"/>
      <c r="D6" s="45" t="s">
        <v>333</v>
      </c>
      <c r="E6" s="43"/>
      <c r="F6" s="85" t="s">
        <v>329</v>
      </c>
      <c r="G6" s="85"/>
      <c r="H6" s="85" t="s">
        <v>334</v>
      </c>
      <c r="I6" s="43"/>
      <c r="J6" s="43" t="s">
        <v>335</v>
      </c>
      <c r="K6" s="17"/>
      <c r="L6" s="8"/>
      <c r="P6" s="6"/>
      <c r="Q6" s="6"/>
      <c r="R6" s="6"/>
      <c r="S6" s="6"/>
      <c r="T6" s="6"/>
      <c r="U6" s="6"/>
      <c r="V6" s="6"/>
    </row>
    <row r="7" spans="1:22" s="7" customFormat="1" ht="27.95" customHeight="1" x14ac:dyDescent="0.25">
      <c r="A7" s="14"/>
      <c r="B7" s="114"/>
      <c r="C7" s="84"/>
      <c r="D7" s="114"/>
      <c r="E7" s="22"/>
      <c r="F7" s="115"/>
      <c r="G7" s="22"/>
      <c r="H7" s="115"/>
      <c r="I7" s="43"/>
      <c r="J7" s="110"/>
      <c r="K7" s="17"/>
      <c r="L7" s="8"/>
      <c r="P7" s="6"/>
      <c r="Q7" s="6"/>
      <c r="R7" s="6"/>
      <c r="S7" s="6"/>
      <c r="T7" s="6"/>
      <c r="U7" s="6"/>
      <c r="V7" s="6"/>
    </row>
    <row r="8" spans="1:22" s="7" customFormat="1" ht="27.95" customHeight="1" x14ac:dyDescent="0.25">
      <c r="A8" s="14"/>
      <c r="B8" s="114"/>
      <c r="C8" s="84"/>
      <c r="D8" s="114"/>
      <c r="E8" s="22"/>
      <c r="F8" s="115"/>
      <c r="G8" s="22"/>
      <c r="H8" s="115"/>
      <c r="I8" s="43"/>
      <c r="J8" s="110"/>
      <c r="K8" s="17"/>
      <c r="L8" s="8"/>
      <c r="P8" s="6"/>
      <c r="Q8" s="6"/>
      <c r="R8" s="6"/>
      <c r="S8" s="6"/>
      <c r="T8" s="6"/>
      <c r="U8" s="6"/>
      <c r="V8" s="6"/>
    </row>
    <row r="9" spans="1:22" s="7" customFormat="1" ht="27.95" customHeight="1" x14ac:dyDescent="0.25">
      <c r="A9" s="14"/>
      <c r="B9" s="114"/>
      <c r="C9" s="84"/>
      <c r="D9" s="114"/>
      <c r="E9" s="22"/>
      <c r="F9" s="115"/>
      <c r="G9" s="22"/>
      <c r="H9" s="115"/>
      <c r="I9" s="43"/>
      <c r="J9" s="110"/>
      <c r="K9" s="17"/>
      <c r="L9" s="8"/>
      <c r="P9" s="6"/>
      <c r="Q9" s="6"/>
      <c r="R9" s="6"/>
      <c r="S9" s="6"/>
      <c r="T9" s="6"/>
      <c r="U9" s="6"/>
      <c r="V9" s="6"/>
    </row>
    <row r="10" spans="1:22" s="7" customFormat="1" ht="27.95" customHeight="1" x14ac:dyDescent="0.25">
      <c r="A10" s="14"/>
      <c r="B10" s="114"/>
      <c r="C10" s="84"/>
      <c r="D10" s="114"/>
      <c r="E10" s="22"/>
      <c r="F10" s="115"/>
      <c r="G10" s="22"/>
      <c r="H10" s="115"/>
      <c r="I10" s="43"/>
      <c r="J10" s="110"/>
      <c r="K10" s="17"/>
      <c r="L10" s="8"/>
      <c r="P10" s="6"/>
      <c r="Q10" s="6"/>
      <c r="R10" s="6"/>
      <c r="S10" s="6"/>
      <c r="T10" s="6"/>
      <c r="U10" s="6"/>
      <c r="V10" s="6"/>
    </row>
    <row r="11" spans="1:22" s="7" customFormat="1" ht="27.95" customHeight="1" x14ac:dyDescent="0.25">
      <c r="A11" s="14"/>
      <c r="B11" s="114"/>
      <c r="C11" s="84"/>
      <c r="D11" s="114"/>
      <c r="E11" s="22"/>
      <c r="F11" s="115"/>
      <c r="G11" s="22"/>
      <c r="H11" s="115"/>
      <c r="I11" s="43"/>
      <c r="J11" s="110"/>
      <c r="K11" s="17"/>
      <c r="L11" s="8"/>
      <c r="P11" s="6"/>
      <c r="Q11" s="6"/>
      <c r="R11" s="6"/>
      <c r="S11" s="6"/>
      <c r="T11" s="6"/>
      <c r="U11" s="6"/>
      <c r="V11" s="6"/>
    </row>
    <row r="12" spans="1:22" s="7" customFormat="1" ht="27.95" customHeight="1" x14ac:dyDescent="0.25">
      <c r="A12" s="14"/>
      <c r="B12" s="114"/>
      <c r="C12" s="84"/>
      <c r="D12" s="114"/>
      <c r="E12" s="22"/>
      <c r="F12" s="115"/>
      <c r="G12" s="22"/>
      <c r="H12" s="115"/>
      <c r="I12" s="43"/>
      <c r="J12" s="110"/>
      <c r="K12" s="17"/>
      <c r="L12" s="8"/>
      <c r="P12" s="6"/>
      <c r="Q12" s="6"/>
      <c r="R12" s="6"/>
      <c r="S12" s="6"/>
      <c r="T12" s="6"/>
      <c r="U12" s="6"/>
      <c r="V12" s="6"/>
    </row>
    <row r="13" spans="1:22" s="7" customFormat="1" ht="9.9499999999999993" customHeight="1" x14ac:dyDescent="0.25">
      <c r="A13" s="19"/>
      <c r="B13" s="20"/>
      <c r="C13" s="20"/>
      <c r="D13" s="20"/>
      <c r="E13" s="20"/>
      <c r="F13" s="20"/>
      <c r="G13" s="20"/>
      <c r="H13" s="20"/>
      <c r="I13" s="20"/>
      <c r="J13" s="20"/>
      <c r="K13" s="21"/>
      <c r="L13" s="8"/>
      <c r="P13" s="6"/>
      <c r="Q13" s="6"/>
      <c r="R13" s="6"/>
      <c r="S13" s="6"/>
      <c r="T13" s="6"/>
      <c r="U13" s="6"/>
      <c r="V13" s="6"/>
    </row>
    <row r="14" spans="1:22" s="7" customFormat="1" ht="9.9499999999999993" customHeight="1" x14ac:dyDescent="0.25">
      <c r="A14" s="6"/>
      <c r="B14" s="6"/>
      <c r="C14" s="6"/>
      <c r="D14" s="6"/>
      <c r="E14" s="6"/>
      <c r="F14" s="6"/>
      <c r="G14" s="6"/>
      <c r="H14" s="6"/>
      <c r="I14" s="6"/>
      <c r="J14" s="6"/>
      <c r="L14" s="8"/>
      <c r="P14" s="6"/>
      <c r="Q14" s="6"/>
      <c r="R14" s="6"/>
      <c r="S14" s="6"/>
      <c r="T14" s="6"/>
      <c r="U14" s="6"/>
      <c r="V14" s="6"/>
    </row>
  </sheetData>
  <sheetProtection algorithmName="SHA-512" hashValue="LO4qs94cw2Yjv+0kF3j1OkMc1kx4hHwVQ0+zxuu9L+ZOlLkPiFHVbeg7SeVhAspYYg2pFVA4FB/9whGNiG1rhg==" saltValue="zWjHi11oumipMZSAwig62Q==" spinCount="100000" sheet="1" objects="1" scenarios="1"/>
  <mergeCells count="1">
    <mergeCell ref="B4:J4"/>
  </mergeCells>
  <dataValidations count="1">
    <dataValidation type="decimal" allowBlank="1" showInputMessage="1" showErrorMessage="1" error="Veuillez entrer une valeur de 0% à 100%, s.v.p. !" sqref="J7:J12" xr:uid="{00000000-0002-0000-0300-000000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A, B et C
Demande de recertification
Emplois au cours des 5 dernières années&amp;R&amp;G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8541-6E7C-4D51-8958-0F333449B010}">
  <sheetPr>
    <pageSetUpPr fitToPage="1"/>
  </sheetPr>
  <dimension ref="A1:N91"/>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6.7109375" style="126" customWidth="1"/>
    <col min="5" max="5" width="15.7109375" style="7" customWidth="1"/>
    <col min="6" max="6" width="10.7109375" style="126" customWidth="1"/>
    <col min="7" max="7" width="7.7109375" style="126" customWidth="1"/>
    <col min="8" max="8" width="10.7109375" style="126" customWidth="1"/>
    <col min="9" max="9" width="7.7109375" style="126" customWidth="1"/>
    <col min="10" max="10" width="1.7109375" style="6" customWidth="1"/>
    <col min="11" max="16384" width="11.42578125" style="6"/>
  </cols>
  <sheetData>
    <row r="1" spans="1:14" s="7" customFormat="1" ht="9.9499999999999993" customHeight="1" x14ac:dyDescent="0.25">
      <c r="A1" s="11"/>
      <c r="B1" s="12"/>
      <c r="C1" s="12"/>
      <c r="D1" s="234"/>
      <c r="E1" s="193"/>
      <c r="F1" s="234"/>
      <c r="G1" s="234"/>
      <c r="H1" s="234"/>
      <c r="I1" s="234"/>
      <c r="J1" s="177"/>
      <c r="K1" s="6"/>
      <c r="L1" s="6"/>
      <c r="M1" s="6"/>
      <c r="N1" s="6"/>
    </row>
    <row r="2" spans="1:14" s="7" customFormat="1" ht="18" customHeight="1" x14ac:dyDescent="0.25">
      <c r="A2" s="14"/>
      <c r="B2" s="278" t="s">
        <v>1247</v>
      </c>
      <c r="C2" s="278"/>
      <c r="D2" s="278"/>
      <c r="E2" s="278"/>
      <c r="F2" s="278"/>
      <c r="G2" s="278"/>
      <c r="H2" s="278"/>
      <c r="I2" s="278"/>
      <c r="J2" s="166"/>
      <c r="K2" s="6"/>
      <c r="L2" s="6"/>
      <c r="M2" s="6"/>
      <c r="N2" s="6"/>
    </row>
    <row r="3" spans="1:14" s="7" customFormat="1" ht="9.9499999999999993" customHeight="1" x14ac:dyDescent="0.25">
      <c r="A3" s="14"/>
      <c r="B3" s="15"/>
      <c r="C3" s="16"/>
      <c r="D3" s="154"/>
      <c r="E3" s="22"/>
      <c r="F3" s="154"/>
      <c r="G3" s="154"/>
      <c r="H3" s="154"/>
      <c r="I3" s="154"/>
      <c r="J3" s="166"/>
      <c r="K3" s="6"/>
      <c r="L3" s="6"/>
      <c r="M3" s="6"/>
      <c r="N3" s="6"/>
    </row>
    <row r="4" spans="1:14" s="7" customFormat="1" ht="39.950000000000003" customHeight="1" x14ac:dyDescent="0.25">
      <c r="A4" s="235"/>
      <c r="B4" s="330" t="s">
        <v>1248</v>
      </c>
      <c r="C4" s="330"/>
      <c r="D4" s="330"/>
      <c r="E4" s="330"/>
      <c r="F4" s="330"/>
      <c r="G4" s="330"/>
      <c r="H4" s="330"/>
      <c r="I4" s="330"/>
      <c r="J4" s="166"/>
      <c r="K4" s="6"/>
      <c r="L4" s="6"/>
      <c r="M4" s="6"/>
      <c r="N4" s="6"/>
    </row>
    <row r="5" spans="1:14" s="7" customFormat="1" ht="12" customHeight="1" x14ac:dyDescent="0.25">
      <c r="A5" s="14"/>
      <c r="B5" s="15"/>
      <c r="C5" s="16"/>
      <c r="D5" s="154"/>
      <c r="E5" s="157" t="s">
        <v>780</v>
      </c>
      <c r="F5" s="154"/>
      <c r="G5" s="154"/>
      <c r="H5" s="154"/>
      <c r="I5" s="154"/>
      <c r="J5" s="166"/>
      <c r="K5" s="6"/>
      <c r="L5" s="6"/>
      <c r="M5" s="6"/>
      <c r="N5" s="6"/>
    </row>
    <row r="6" spans="1:14" s="7" customFormat="1" ht="18" customHeight="1" x14ac:dyDescent="0.25">
      <c r="A6" s="14"/>
      <c r="B6" s="84" t="s">
        <v>1243</v>
      </c>
      <c r="C6" s="232"/>
      <c r="D6" s="154" t="s">
        <v>345</v>
      </c>
      <c r="E6" s="236"/>
      <c r="F6" s="325" t="s">
        <v>1246</v>
      </c>
      <c r="G6" s="327"/>
      <c r="H6" s="325" t="s">
        <v>1242</v>
      </c>
      <c r="I6" s="327"/>
      <c r="J6" s="166"/>
      <c r="K6" s="6"/>
      <c r="L6" s="6"/>
      <c r="M6" s="6"/>
      <c r="N6" s="6"/>
    </row>
    <row r="7" spans="1:14" s="7" customFormat="1" ht="18" customHeight="1" x14ac:dyDescent="0.25">
      <c r="A7" s="14"/>
      <c r="B7" s="84" t="s">
        <v>1244</v>
      </c>
      <c r="C7" s="232"/>
      <c r="D7" s="154" t="s">
        <v>346</v>
      </c>
      <c r="E7" s="236"/>
      <c r="F7" s="326"/>
      <c r="G7" s="328"/>
      <c r="H7" s="326"/>
      <c r="I7" s="328"/>
      <c r="J7" s="166"/>
      <c r="K7" s="6"/>
      <c r="L7" s="6"/>
      <c r="M7" s="6"/>
      <c r="N7" s="6"/>
    </row>
    <row r="8" spans="1:14" s="7" customFormat="1" ht="18" customHeight="1" x14ac:dyDescent="0.25">
      <c r="A8" s="14"/>
      <c r="B8" s="84" t="s">
        <v>1245</v>
      </c>
      <c r="C8" s="232"/>
      <c r="D8" s="154"/>
      <c r="E8" s="168"/>
      <c r="F8" s="154"/>
      <c r="G8" s="23"/>
      <c r="H8" s="154"/>
      <c r="I8" s="23"/>
      <c r="J8" s="166"/>
      <c r="K8" s="6"/>
      <c r="L8" s="6"/>
      <c r="M8" s="6"/>
      <c r="N8" s="6"/>
    </row>
    <row r="9" spans="1:14" s="7" customFormat="1" ht="9.9499999999999993" customHeight="1" x14ac:dyDescent="0.25">
      <c r="A9" s="14"/>
      <c r="B9" s="15"/>
      <c r="C9" s="16"/>
      <c r="D9" s="154"/>
      <c r="E9" s="22"/>
      <c r="F9" s="154"/>
      <c r="G9" s="154"/>
      <c r="H9" s="154"/>
      <c r="I9" s="154"/>
      <c r="J9" s="166"/>
      <c r="K9" s="6"/>
      <c r="L9" s="6"/>
      <c r="M9" s="6"/>
      <c r="N9" s="6"/>
    </row>
    <row r="10" spans="1:14" s="7" customFormat="1" ht="18" customHeight="1" x14ac:dyDescent="0.25">
      <c r="A10" s="14"/>
      <c r="B10" s="84" t="s">
        <v>1243</v>
      </c>
      <c r="C10" s="232"/>
      <c r="D10" s="154" t="s">
        <v>345</v>
      </c>
      <c r="E10" s="236"/>
      <c r="F10" s="325" t="s">
        <v>1241</v>
      </c>
      <c r="G10" s="327"/>
      <c r="H10" s="325" t="s">
        <v>1242</v>
      </c>
      <c r="I10" s="327"/>
      <c r="J10" s="166"/>
      <c r="K10" s="6"/>
      <c r="L10" s="6"/>
      <c r="M10" s="6"/>
      <c r="N10" s="6"/>
    </row>
    <row r="11" spans="1:14" s="7" customFormat="1" ht="18" customHeight="1" x14ac:dyDescent="0.25">
      <c r="A11" s="14"/>
      <c r="B11" s="84" t="s">
        <v>1244</v>
      </c>
      <c r="C11" s="232"/>
      <c r="D11" s="154" t="s">
        <v>346</v>
      </c>
      <c r="E11" s="236"/>
      <c r="F11" s="326"/>
      <c r="G11" s="328"/>
      <c r="H11" s="326"/>
      <c r="I11" s="328"/>
      <c r="J11" s="166"/>
      <c r="K11" s="6"/>
      <c r="L11" s="6"/>
      <c r="M11" s="6"/>
      <c r="N11" s="6"/>
    </row>
    <row r="12" spans="1:14" s="7" customFormat="1" ht="18" customHeight="1" x14ac:dyDescent="0.25">
      <c r="A12" s="14"/>
      <c r="B12" s="84" t="s">
        <v>1245</v>
      </c>
      <c r="C12" s="232"/>
      <c r="D12" s="154"/>
      <c r="E12" s="168"/>
      <c r="F12" s="154"/>
      <c r="G12" s="23"/>
      <c r="H12" s="154"/>
      <c r="I12" s="23"/>
      <c r="J12" s="166"/>
      <c r="K12" s="6"/>
      <c r="L12" s="6"/>
      <c r="M12" s="6"/>
      <c r="N12" s="6"/>
    </row>
    <row r="13" spans="1:14" s="7" customFormat="1" ht="9.9499999999999993" customHeight="1" x14ac:dyDescent="0.25">
      <c r="A13" s="14"/>
      <c r="B13" s="15"/>
      <c r="C13" s="16"/>
      <c r="D13" s="154"/>
      <c r="E13" s="22"/>
      <c r="F13" s="154"/>
      <c r="G13" s="154"/>
      <c r="H13" s="154"/>
      <c r="I13" s="154"/>
      <c r="J13" s="166"/>
      <c r="K13" s="6"/>
      <c r="L13" s="6"/>
      <c r="M13" s="6"/>
      <c r="N13" s="6"/>
    </row>
    <row r="14" spans="1:14" s="7" customFormat="1" ht="18" customHeight="1" x14ac:dyDescent="0.25">
      <c r="A14" s="14"/>
      <c r="B14" s="84" t="s">
        <v>1243</v>
      </c>
      <c r="C14" s="232"/>
      <c r="D14" s="154" t="s">
        <v>345</v>
      </c>
      <c r="E14" s="236"/>
      <c r="F14" s="325" t="s">
        <v>1241</v>
      </c>
      <c r="G14" s="327"/>
      <c r="H14" s="325" t="s">
        <v>1242</v>
      </c>
      <c r="I14" s="327"/>
      <c r="J14" s="166"/>
      <c r="K14" s="6"/>
      <c r="L14" s="6"/>
      <c r="M14" s="6"/>
      <c r="N14" s="6"/>
    </row>
    <row r="15" spans="1:14" s="7" customFormat="1" ht="18" customHeight="1" x14ac:dyDescent="0.25">
      <c r="A15" s="14"/>
      <c r="B15" s="84" t="s">
        <v>1244</v>
      </c>
      <c r="C15" s="232"/>
      <c r="D15" s="154" t="s">
        <v>346</v>
      </c>
      <c r="E15" s="236"/>
      <c r="F15" s="326"/>
      <c r="G15" s="328"/>
      <c r="H15" s="326"/>
      <c r="I15" s="328"/>
      <c r="J15" s="166"/>
      <c r="K15" s="6"/>
      <c r="L15" s="6"/>
      <c r="M15" s="6"/>
      <c r="N15" s="6"/>
    </row>
    <row r="16" spans="1:14" s="7" customFormat="1" ht="18" customHeight="1" x14ac:dyDescent="0.25">
      <c r="A16" s="14"/>
      <c r="B16" s="84" t="s">
        <v>1245</v>
      </c>
      <c r="C16" s="232"/>
      <c r="D16" s="154"/>
      <c r="E16" s="168"/>
      <c r="F16" s="154"/>
      <c r="G16" s="23"/>
      <c r="H16" s="154"/>
      <c r="I16" s="23"/>
      <c r="J16" s="166"/>
      <c r="K16" s="6"/>
      <c r="L16" s="6"/>
      <c r="M16" s="6"/>
      <c r="N16" s="6"/>
    </row>
    <row r="17" spans="1:14" s="7" customFormat="1" ht="9.9499999999999993" customHeight="1" x14ac:dyDescent="0.25">
      <c r="A17" s="14"/>
      <c r="B17" s="15"/>
      <c r="C17" s="16"/>
      <c r="D17" s="154"/>
      <c r="E17" s="22"/>
      <c r="F17" s="154"/>
      <c r="G17" s="154"/>
      <c r="H17" s="154"/>
      <c r="I17" s="154"/>
      <c r="J17" s="166"/>
      <c r="K17" s="6"/>
      <c r="L17" s="6"/>
      <c r="M17" s="6"/>
      <c r="N17" s="6"/>
    </row>
    <row r="18" spans="1:14" s="7" customFormat="1" ht="18" customHeight="1" x14ac:dyDescent="0.25">
      <c r="A18" s="14"/>
      <c r="B18" s="84" t="s">
        <v>1243</v>
      </c>
      <c r="C18" s="232"/>
      <c r="D18" s="154" t="s">
        <v>345</v>
      </c>
      <c r="E18" s="236"/>
      <c r="F18" s="325" t="s">
        <v>1241</v>
      </c>
      <c r="G18" s="327"/>
      <c r="H18" s="325" t="s">
        <v>1242</v>
      </c>
      <c r="I18" s="327"/>
      <c r="J18" s="166"/>
      <c r="K18" s="6"/>
      <c r="L18" s="6"/>
      <c r="M18" s="6"/>
      <c r="N18" s="6"/>
    </row>
    <row r="19" spans="1:14" s="7" customFormat="1" ht="18" customHeight="1" x14ac:dyDescent="0.25">
      <c r="A19" s="14"/>
      <c r="B19" s="84" t="s">
        <v>1244</v>
      </c>
      <c r="C19" s="232"/>
      <c r="D19" s="154" t="s">
        <v>346</v>
      </c>
      <c r="E19" s="236"/>
      <c r="F19" s="326"/>
      <c r="G19" s="328"/>
      <c r="H19" s="326"/>
      <c r="I19" s="328"/>
      <c r="J19" s="166"/>
      <c r="K19" s="6"/>
      <c r="L19" s="6"/>
      <c r="M19" s="6"/>
      <c r="N19" s="6"/>
    </row>
    <row r="20" spans="1:14" s="7" customFormat="1" ht="18" customHeight="1" x14ac:dyDescent="0.25">
      <c r="A20" s="14"/>
      <c r="B20" s="84" t="s">
        <v>1245</v>
      </c>
      <c r="C20" s="232"/>
      <c r="D20" s="154"/>
      <c r="E20" s="168"/>
      <c r="F20" s="154"/>
      <c r="G20" s="23"/>
      <c r="H20" s="154"/>
      <c r="I20" s="23"/>
      <c r="J20" s="166"/>
      <c r="K20" s="6"/>
      <c r="L20" s="6"/>
      <c r="M20" s="6"/>
      <c r="N20" s="6"/>
    </row>
    <row r="21" spans="1:14" s="7" customFormat="1" ht="9.9499999999999993" customHeight="1" x14ac:dyDescent="0.25">
      <c r="A21" s="14"/>
      <c r="B21" s="15"/>
      <c r="C21" s="16"/>
      <c r="D21" s="154"/>
      <c r="E21" s="22"/>
      <c r="F21" s="154"/>
      <c r="G21" s="154"/>
      <c r="H21" s="154"/>
      <c r="I21" s="154"/>
      <c r="J21" s="166"/>
      <c r="K21" s="6"/>
      <c r="L21" s="6"/>
      <c r="M21" s="6"/>
      <c r="N21" s="6"/>
    </row>
    <row r="22" spans="1:14" s="7" customFormat="1" ht="18" customHeight="1" x14ac:dyDescent="0.25">
      <c r="A22" s="14"/>
      <c r="B22" s="84" t="s">
        <v>1243</v>
      </c>
      <c r="C22" s="232"/>
      <c r="D22" s="154" t="s">
        <v>345</v>
      </c>
      <c r="E22" s="236"/>
      <c r="F22" s="325" t="s">
        <v>1241</v>
      </c>
      <c r="G22" s="327"/>
      <c r="H22" s="325" t="s">
        <v>1242</v>
      </c>
      <c r="I22" s="327"/>
      <c r="J22" s="166"/>
      <c r="K22" s="6"/>
      <c r="L22" s="6"/>
      <c r="M22" s="6"/>
      <c r="N22" s="6"/>
    </row>
    <row r="23" spans="1:14" s="7" customFormat="1" ht="18" customHeight="1" x14ac:dyDescent="0.25">
      <c r="A23" s="14"/>
      <c r="B23" s="84" t="s">
        <v>1244</v>
      </c>
      <c r="C23" s="232"/>
      <c r="D23" s="154" t="s">
        <v>346</v>
      </c>
      <c r="E23" s="236"/>
      <c r="F23" s="326"/>
      <c r="G23" s="328"/>
      <c r="H23" s="326"/>
      <c r="I23" s="328"/>
      <c r="J23" s="166"/>
      <c r="K23" s="6"/>
      <c r="L23" s="6"/>
      <c r="M23" s="6"/>
      <c r="N23" s="6"/>
    </row>
    <row r="24" spans="1:14" s="7" customFormat="1" ht="18" customHeight="1" x14ac:dyDescent="0.25">
      <c r="A24" s="14"/>
      <c r="B24" s="84" t="s">
        <v>1245</v>
      </c>
      <c r="C24" s="232"/>
      <c r="D24" s="154"/>
      <c r="E24" s="168"/>
      <c r="F24" s="154"/>
      <c r="G24" s="23"/>
      <c r="H24" s="154"/>
      <c r="I24" s="23"/>
      <c r="J24" s="166"/>
      <c r="K24" s="6"/>
      <c r="L24" s="6"/>
      <c r="M24" s="6"/>
      <c r="N24" s="6"/>
    </row>
    <row r="25" spans="1:14" s="7" customFormat="1" ht="9.9499999999999993" customHeight="1" x14ac:dyDescent="0.25">
      <c r="A25" s="14"/>
      <c r="B25" s="15"/>
      <c r="C25" s="16"/>
      <c r="D25" s="154"/>
      <c r="E25" s="22"/>
      <c r="F25" s="154"/>
      <c r="G25" s="154"/>
      <c r="H25" s="154"/>
      <c r="I25" s="154"/>
      <c r="J25" s="166"/>
      <c r="K25" s="6"/>
      <c r="L25" s="6"/>
      <c r="M25" s="6"/>
      <c r="N25" s="6"/>
    </row>
    <row r="26" spans="1:14" s="7" customFormat="1" ht="18" customHeight="1" x14ac:dyDescent="0.25">
      <c r="A26" s="14"/>
      <c r="B26" s="84" t="s">
        <v>1243</v>
      </c>
      <c r="C26" s="232"/>
      <c r="D26" s="154" t="s">
        <v>345</v>
      </c>
      <c r="E26" s="236"/>
      <c r="F26" s="325" t="s">
        <v>1241</v>
      </c>
      <c r="G26" s="327"/>
      <c r="H26" s="325" t="s">
        <v>1242</v>
      </c>
      <c r="I26" s="327"/>
      <c r="J26" s="166"/>
      <c r="K26" s="6"/>
      <c r="L26" s="6"/>
      <c r="M26" s="6"/>
      <c r="N26" s="6"/>
    </row>
    <row r="27" spans="1:14" s="7" customFormat="1" ht="18" customHeight="1" x14ac:dyDescent="0.25">
      <c r="A27" s="14"/>
      <c r="B27" s="84" t="s">
        <v>1244</v>
      </c>
      <c r="C27" s="232"/>
      <c r="D27" s="154" t="s">
        <v>346</v>
      </c>
      <c r="E27" s="236"/>
      <c r="F27" s="326"/>
      <c r="G27" s="328"/>
      <c r="H27" s="326"/>
      <c r="I27" s="328"/>
      <c r="J27" s="166"/>
      <c r="K27" s="6"/>
      <c r="L27" s="6"/>
      <c r="M27" s="6"/>
      <c r="N27" s="6"/>
    </row>
    <row r="28" spans="1:14" s="7" customFormat="1" ht="18" customHeight="1" x14ac:dyDescent="0.25">
      <c r="A28" s="14"/>
      <c r="B28" s="84" t="s">
        <v>1245</v>
      </c>
      <c r="C28" s="232"/>
      <c r="D28" s="154"/>
      <c r="E28" s="168"/>
      <c r="F28" s="154"/>
      <c r="G28" s="23"/>
      <c r="H28" s="154"/>
      <c r="I28" s="23"/>
      <c r="J28" s="166"/>
      <c r="K28" s="6"/>
      <c r="L28" s="6"/>
      <c r="M28" s="6"/>
      <c r="N28" s="6"/>
    </row>
    <row r="29" spans="1:14" s="7" customFormat="1" ht="9.9499999999999993" customHeight="1" x14ac:dyDescent="0.25">
      <c r="A29" s="14"/>
      <c r="B29" s="15"/>
      <c r="C29" s="16"/>
      <c r="D29" s="154"/>
      <c r="E29" s="22"/>
      <c r="F29" s="154"/>
      <c r="G29" s="154"/>
      <c r="H29" s="154"/>
      <c r="I29" s="154"/>
      <c r="J29" s="166"/>
      <c r="K29" s="6"/>
      <c r="L29" s="6"/>
      <c r="M29" s="6"/>
      <c r="N29" s="6"/>
    </row>
    <row r="30" spans="1:14" s="7" customFormat="1" ht="18" customHeight="1" x14ac:dyDescent="0.25">
      <c r="A30" s="14"/>
      <c r="B30" s="84" t="s">
        <v>1243</v>
      </c>
      <c r="C30" s="232"/>
      <c r="D30" s="154" t="s">
        <v>345</v>
      </c>
      <c r="E30" s="236"/>
      <c r="F30" s="325" t="s">
        <v>1241</v>
      </c>
      <c r="G30" s="327"/>
      <c r="H30" s="325" t="s">
        <v>1242</v>
      </c>
      <c r="I30" s="327"/>
      <c r="J30" s="166"/>
      <c r="K30" s="6"/>
      <c r="L30" s="6"/>
      <c r="M30" s="6"/>
      <c r="N30" s="6"/>
    </row>
    <row r="31" spans="1:14" s="7" customFormat="1" ht="18" customHeight="1" x14ac:dyDescent="0.25">
      <c r="A31" s="14"/>
      <c r="B31" s="84" t="s">
        <v>1244</v>
      </c>
      <c r="C31" s="232"/>
      <c r="D31" s="154" t="s">
        <v>346</v>
      </c>
      <c r="E31" s="236"/>
      <c r="F31" s="326"/>
      <c r="G31" s="328"/>
      <c r="H31" s="326"/>
      <c r="I31" s="328"/>
      <c r="J31" s="166"/>
      <c r="K31" s="6"/>
      <c r="L31" s="6"/>
      <c r="M31" s="6"/>
      <c r="N31" s="6"/>
    </row>
    <row r="32" spans="1:14" s="7" customFormat="1" ht="18" customHeight="1" x14ac:dyDescent="0.25">
      <c r="A32" s="14"/>
      <c r="B32" s="84" t="s">
        <v>1245</v>
      </c>
      <c r="C32" s="232"/>
      <c r="D32" s="154"/>
      <c r="E32" s="168"/>
      <c r="F32" s="154"/>
      <c r="G32" s="23"/>
      <c r="H32" s="154"/>
      <c r="I32" s="23"/>
      <c r="J32" s="166"/>
      <c r="K32" s="6"/>
      <c r="L32" s="6"/>
      <c r="M32" s="6"/>
      <c r="N32" s="6"/>
    </row>
    <row r="33" spans="1:14" s="7" customFormat="1" ht="9.9499999999999993" customHeight="1" x14ac:dyDescent="0.25">
      <c r="A33" s="14"/>
      <c r="B33" s="15"/>
      <c r="C33" s="16"/>
      <c r="D33" s="154"/>
      <c r="E33" s="22"/>
      <c r="F33" s="154"/>
      <c r="G33" s="154"/>
      <c r="H33" s="154"/>
      <c r="I33" s="154"/>
      <c r="J33" s="166"/>
      <c r="K33" s="6"/>
      <c r="L33" s="6"/>
      <c r="M33" s="6"/>
      <c r="N33" s="6"/>
    </row>
    <row r="34" spans="1:14" s="7" customFormat="1" ht="18" customHeight="1" x14ac:dyDescent="0.25">
      <c r="A34" s="14"/>
      <c r="B34" s="84" t="s">
        <v>1243</v>
      </c>
      <c r="C34" s="232"/>
      <c r="D34" s="154" t="s">
        <v>345</v>
      </c>
      <c r="E34" s="236"/>
      <c r="F34" s="325" t="s">
        <v>1241</v>
      </c>
      <c r="G34" s="327"/>
      <c r="H34" s="325" t="s">
        <v>1242</v>
      </c>
      <c r="I34" s="327"/>
      <c r="J34" s="166"/>
      <c r="K34" s="6"/>
      <c r="L34" s="6"/>
      <c r="M34" s="6"/>
      <c r="N34" s="6"/>
    </row>
    <row r="35" spans="1:14" s="7" customFormat="1" ht="18" customHeight="1" x14ac:dyDescent="0.25">
      <c r="A35" s="14"/>
      <c r="B35" s="84" t="s">
        <v>1244</v>
      </c>
      <c r="C35" s="232"/>
      <c r="D35" s="154" t="s">
        <v>346</v>
      </c>
      <c r="E35" s="236"/>
      <c r="F35" s="326"/>
      <c r="G35" s="328"/>
      <c r="H35" s="326"/>
      <c r="I35" s="328"/>
      <c r="J35" s="166"/>
      <c r="K35" s="6"/>
      <c r="L35" s="6"/>
      <c r="M35" s="6"/>
      <c r="N35" s="6"/>
    </row>
    <row r="36" spans="1:14" s="7" customFormat="1" ht="18" customHeight="1" x14ac:dyDescent="0.25">
      <c r="A36" s="14"/>
      <c r="B36" s="84" t="s">
        <v>1245</v>
      </c>
      <c r="C36" s="232"/>
      <c r="D36" s="154"/>
      <c r="E36" s="168"/>
      <c r="F36" s="154"/>
      <c r="G36" s="23"/>
      <c r="H36" s="154"/>
      <c r="I36" s="23"/>
      <c r="J36" s="166"/>
      <c r="K36" s="6"/>
      <c r="L36" s="6"/>
      <c r="M36" s="6"/>
      <c r="N36" s="6"/>
    </row>
    <row r="37" spans="1:14" s="7" customFormat="1" ht="9.9499999999999993" customHeight="1" x14ac:dyDescent="0.25">
      <c r="A37" s="14"/>
      <c r="B37" s="15"/>
      <c r="C37" s="16"/>
      <c r="D37" s="154"/>
      <c r="E37" s="22"/>
      <c r="F37" s="154"/>
      <c r="G37" s="154"/>
      <c r="H37" s="154"/>
      <c r="I37" s="154"/>
      <c r="J37" s="166"/>
      <c r="K37" s="6"/>
      <c r="L37" s="6"/>
      <c r="M37" s="6"/>
      <c r="N37" s="6"/>
    </row>
    <row r="38" spans="1:14" s="7" customFormat="1" ht="18" customHeight="1" x14ac:dyDescent="0.25">
      <c r="A38" s="14"/>
      <c r="B38" s="84" t="s">
        <v>1243</v>
      </c>
      <c r="C38" s="232"/>
      <c r="D38" s="154" t="s">
        <v>345</v>
      </c>
      <c r="E38" s="236"/>
      <c r="F38" s="325" t="s">
        <v>1241</v>
      </c>
      <c r="G38" s="327"/>
      <c r="H38" s="325" t="s">
        <v>1242</v>
      </c>
      <c r="I38" s="327"/>
      <c r="J38" s="166"/>
      <c r="K38" s="6"/>
      <c r="L38" s="6"/>
      <c r="M38" s="6"/>
      <c r="N38" s="6"/>
    </row>
    <row r="39" spans="1:14" s="7" customFormat="1" ht="18" customHeight="1" x14ac:dyDescent="0.25">
      <c r="A39" s="14"/>
      <c r="B39" s="84" t="s">
        <v>1244</v>
      </c>
      <c r="C39" s="232"/>
      <c r="D39" s="154" t="s">
        <v>346</v>
      </c>
      <c r="E39" s="236"/>
      <c r="F39" s="326"/>
      <c r="G39" s="328"/>
      <c r="H39" s="326"/>
      <c r="I39" s="328"/>
      <c r="J39" s="166"/>
      <c r="K39" s="6"/>
      <c r="L39" s="6"/>
      <c r="M39" s="6"/>
      <c r="N39" s="6"/>
    </row>
    <row r="40" spans="1:14" s="7" customFormat="1" ht="18" customHeight="1" x14ac:dyDescent="0.25">
      <c r="A40" s="14"/>
      <c r="B40" s="84" t="s">
        <v>1245</v>
      </c>
      <c r="C40" s="232"/>
      <c r="D40" s="154"/>
      <c r="E40" s="168"/>
      <c r="F40" s="154"/>
      <c r="G40" s="23"/>
      <c r="H40" s="154"/>
      <c r="I40" s="23"/>
      <c r="J40" s="166"/>
      <c r="K40" s="6"/>
      <c r="L40" s="6"/>
      <c r="M40" s="6"/>
      <c r="N40" s="6"/>
    </row>
    <row r="41" spans="1:14" s="7" customFormat="1" ht="9.9499999999999993" customHeight="1" x14ac:dyDescent="0.25">
      <c r="A41" s="14"/>
      <c r="B41" s="15"/>
      <c r="C41" s="16"/>
      <c r="D41" s="154"/>
      <c r="E41" s="22"/>
      <c r="F41" s="154"/>
      <c r="G41" s="154"/>
      <c r="H41" s="154"/>
      <c r="I41" s="154"/>
      <c r="J41" s="166"/>
      <c r="K41" s="6"/>
      <c r="L41" s="6"/>
      <c r="M41" s="6"/>
      <c r="N41" s="6"/>
    </row>
    <row r="42" spans="1:14" s="7" customFormat="1" ht="18" customHeight="1" x14ac:dyDescent="0.25">
      <c r="A42" s="14"/>
      <c r="B42" s="84" t="s">
        <v>1243</v>
      </c>
      <c r="C42" s="232"/>
      <c r="D42" s="154" t="s">
        <v>345</v>
      </c>
      <c r="E42" s="236"/>
      <c r="F42" s="325" t="s">
        <v>1241</v>
      </c>
      <c r="G42" s="327"/>
      <c r="H42" s="325" t="s">
        <v>1242</v>
      </c>
      <c r="I42" s="327"/>
      <c r="J42" s="166"/>
      <c r="K42" s="6"/>
      <c r="L42" s="6"/>
      <c r="M42" s="6"/>
      <c r="N42" s="6"/>
    </row>
    <row r="43" spans="1:14" s="7" customFormat="1" ht="18" customHeight="1" x14ac:dyDescent="0.25">
      <c r="A43" s="14"/>
      <c r="B43" s="84" t="s">
        <v>1244</v>
      </c>
      <c r="C43" s="232"/>
      <c r="D43" s="154" t="s">
        <v>346</v>
      </c>
      <c r="E43" s="236"/>
      <c r="F43" s="326"/>
      <c r="G43" s="328"/>
      <c r="H43" s="326"/>
      <c r="I43" s="328"/>
      <c r="J43" s="166"/>
      <c r="K43" s="6"/>
      <c r="L43" s="6"/>
      <c r="M43" s="6"/>
      <c r="N43" s="6"/>
    </row>
    <row r="44" spans="1:14" s="7" customFormat="1" ht="18" customHeight="1" x14ac:dyDescent="0.25">
      <c r="A44" s="14"/>
      <c r="B44" s="84" t="s">
        <v>1245</v>
      </c>
      <c r="C44" s="232"/>
      <c r="D44" s="154"/>
      <c r="E44" s="168"/>
      <c r="F44" s="154"/>
      <c r="G44" s="23"/>
      <c r="H44" s="154"/>
      <c r="I44" s="23"/>
      <c r="J44" s="166"/>
      <c r="K44" s="6"/>
      <c r="L44" s="6"/>
      <c r="M44" s="6"/>
      <c r="N44" s="6"/>
    </row>
    <row r="45" spans="1:14" s="7" customFormat="1" ht="9.9499999999999993" customHeight="1" x14ac:dyDescent="0.25">
      <c r="A45" s="14"/>
      <c r="B45" s="15"/>
      <c r="C45" s="16"/>
      <c r="D45" s="154"/>
      <c r="E45" s="22"/>
      <c r="F45" s="154"/>
      <c r="G45" s="154"/>
      <c r="H45" s="154"/>
      <c r="I45" s="154"/>
      <c r="J45" s="166"/>
      <c r="K45" s="6"/>
      <c r="L45" s="6"/>
      <c r="M45" s="6"/>
      <c r="N45" s="6"/>
    </row>
    <row r="46" spans="1:14" s="7" customFormat="1" ht="18" customHeight="1" x14ac:dyDescent="0.25">
      <c r="A46" s="14"/>
      <c r="B46" s="84" t="s">
        <v>1243</v>
      </c>
      <c r="C46" s="232"/>
      <c r="D46" s="154" t="s">
        <v>345</v>
      </c>
      <c r="E46" s="236"/>
      <c r="F46" s="325" t="s">
        <v>1241</v>
      </c>
      <c r="G46" s="327"/>
      <c r="H46" s="325" t="s">
        <v>1242</v>
      </c>
      <c r="I46" s="327"/>
      <c r="J46" s="166"/>
      <c r="K46" s="6"/>
      <c r="L46" s="6"/>
      <c r="M46" s="6"/>
      <c r="N46" s="6"/>
    </row>
    <row r="47" spans="1:14" s="7" customFormat="1" ht="18" customHeight="1" x14ac:dyDescent="0.25">
      <c r="A47" s="14"/>
      <c r="B47" s="84" t="s">
        <v>1244</v>
      </c>
      <c r="C47" s="232"/>
      <c r="D47" s="154" t="s">
        <v>346</v>
      </c>
      <c r="E47" s="236"/>
      <c r="F47" s="326"/>
      <c r="G47" s="328"/>
      <c r="H47" s="326"/>
      <c r="I47" s="328"/>
      <c r="J47" s="166"/>
      <c r="K47" s="6"/>
      <c r="L47" s="6"/>
      <c r="M47" s="6"/>
      <c r="N47" s="6"/>
    </row>
    <row r="48" spans="1:14" s="7" customFormat="1" ht="18" customHeight="1" x14ac:dyDescent="0.25">
      <c r="A48" s="14"/>
      <c r="B48" s="84" t="s">
        <v>1245</v>
      </c>
      <c r="C48" s="232"/>
      <c r="D48" s="154"/>
      <c r="E48" s="168"/>
      <c r="F48" s="154"/>
      <c r="G48" s="23"/>
      <c r="H48" s="154"/>
      <c r="I48" s="23"/>
      <c r="J48" s="166"/>
      <c r="K48" s="6"/>
      <c r="L48" s="6"/>
      <c r="M48" s="6"/>
      <c r="N48" s="6"/>
    </row>
    <row r="49" spans="1:14" s="7" customFormat="1" ht="9.9499999999999993" customHeight="1" x14ac:dyDescent="0.25">
      <c r="A49" s="14"/>
      <c r="B49" s="15"/>
      <c r="C49" s="16"/>
      <c r="D49" s="154"/>
      <c r="E49" s="22"/>
      <c r="F49" s="154"/>
      <c r="G49" s="154"/>
      <c r="H49" s="154"/>
      <c r="I49" s="154"/>
      <c r="J49" s="166"/>
      <c r="K49" s="6"/>
      <c r="L49" s="6"/>
      <c r="M49" s="6"/>
      <c r="N49" s="6"/>
    </row>
    <row r="50" spans="1:14" s="7" customFormat="1" ht="18" customHeight="1" x14ac:dyDescent="0.25">
      <c r="A50" s="14"/>
      <c r="B50" s="84" t="s">
        <v>1243</v>
      </c>
      <c r="C50" s="232"/>
      <c r="D50" s="154" t="s">
        <v>345</v>
      </c>
      <c r="E50" s="236"/>
      <c r="F50" s="325" t="s">
        <v>1241</v>
      </c>
      <c r="G50" s="327"/>
      <c r="H50" s="325" t="s">
        <v>1242</v>
      </c>
      <c r="I50" s="327"/>
      <c r="J50" s="166"/>
      <c r="K50" s="6"/>
      <c r="L50" s="6"/>
      <c r="M50" s="6"/>
      <c r="N50" s="6"/>
    </row>
    <row r="51" spans="1:14" s="7" customFormat="1" ht="18" customHeight="1" x14ac:dyDescent="0.25">
      <c r="A51" s="14"/>
      <c r="B51" s="84" t="s">
        <v>1244</v>
      </c>
      <c r="C51" s="232"/>
      <c r="D51" s="154" t="s">
        <v>346</v>
      </c>
      <c r="E51" s="236"/>
      <c r="F51" s="326"/>
      <c r="G51" s="328"/>
      <c r="H51" s="326"/>
      <c r="I51" s="328"/>
      <c r="J51" s="166"/>
      <c r="K51" s="6"/>
      <c r="L51" s="6"/>
      <c r="M51" s="6"/>
      <c r="N51" s="6"/>
    </row>
    <row r="52" spans="1:14" s="7" customFormat="1" ht="18" customHeight="1" x14ac:dyDescent="0.25">
      <c r="A52" s="14"/>
      <c r="B52" s="84" t="s">
        <v>1245</v>
      </c>
      <c r="C52" s="232"/>
      <c r="D52" s="154"/>
      <c r="E52" s="168"/>
      <c r="F52" s="154"/>
      <c r="G52" s="23"/>
      <c r="H52" s="154"/>
      <c r="I52" s="23"/>
      <c r="J52" s="166"/>
      <c r="K52" s="6"/>
      <c r="L52" s="6"/>
      <c r="M52" s="6"/>
      <c r="N52" s="6"/>
    </row>
    <row r="53" spans="1:14" s="7" customFormat="1" ht="9.9499999999999993" customHeight="1" x14ac:dyDescent="0.25">
      <c r="A53" s="14"/>
      <c r="B53" s="15"/>
      <c r="C53" s="16"/>
      <c r="D53" s="154"/>
      <c r="E53" s="22"/>
      <c r="F53" s="154"/>
      <c r="G53" s="154"/>
      <c r="H53" s="154"/>
      <c r="I53" s="154"/>
      <c r="J53" s="166"/>
      <c r="K53" s="6"/>
      <c r="L53" s="6"/>
      <c r="M53" s="6"/>
      <c r="N53" s="6"/>
    </row>
    <row r="54" spans="1:14" s="7" customFormat="1" ht="18" customHeight="1" x14ac:dyDescent="0.25">
      <c r="A54" s="14"/>
      <c r="B54" s="84" t="s">
        <v>1243</v>
      </c>
      <c r="C54" s="232"/>
      <c r="D54" s="154" t="s">
        <v>345</v>
      </c>
      <c r="E54" s="236"/>
      <c r="F54" s="325" t="s">
        <v>1241</v>
      </c>
      <c r="G54" s="327"/>
      <c r="H54" s="325" t="s">
        <v>1242</v>
      </c>
      <c r="I54" s="327"/>
      <c r="J54" s="166"/>
      <c r="K54" s="6"/>
      <c r="L54" s="6"/>
      <c r="M54" s="6"/>
      <c r="N54" s="6"/>
    </row>
    <row r="55" spans="1:14" s="7" customFormat="1" ht="18" customHeight="1" x14ac:dyDescent="0.25">
      <c r="A55" s="14"/>
      <c r="B55" s="84" t="s">
        <v>1244</v>
      </c>
      <c r="C55" s="232"/>
      <c r="D55" s="154" t="s">
        <v>346</v>
      </c>
      <c r="E55" s="236"/>
      <c r="F55" s="326"/>
      <c r="G55" s="328"/>
      <c r="H55" s="326"/>
      <c r="I55" s="328"/>
      <c r="J55" s="166"/>
      <c r="K55" s="6"/>
      <c r="L55" s="6"/>
      <c r="M55" s="6"/>
      <c r="N55" s="6"/>
    </row>
    <row r="56" spans="1:14" s="7" customFormat="1" ht="18" customHeight="1" x14ac:dyDescent="0.25">
      <c r="A56" s="14"/>
      <c r="B56" s="84" t="s">
        <v>1245</v>
      </c>
      <c r="C56" s="232"/>
      <c r="D56" s="154"/>
      <c r="E56" s="168"/>
      <c r="F56" s="154"/>
      <c r="G56" s="23"/>
      <c r="H56" s="154"/>
      <c r="I56" s="23"/>
      <c r="J56" s="166"/>
      <c r="K56" s="6"/>
      <c r="L56" s="6"/>
      <c r="M56" s="6"/>
      <c r="N56" s="6"/>
    </row>
    <row r="57" spans="1:14" s="7" customFormat="1" ht="9.9499999999999993" customHeight="1" x14ac:dyDescent="0.25">
      <c r="A57" s="14"/>
      <c r="B57" s="15"/>
      <c r="C57" s="16"/>
      <c r="D57" s="154"/>
      <c r="E57" s="22"/>
      <c r="F57" s="154"/>
      <c r="G57" s="154"/>
      <c r="H57" s="154"/>
      <c r="I57" s="154"/>
      <c r="J57" s="166"/>
      <c r="K57" s="6"/>
      <c r="L57" s="6"/>
      <c r="M57" s="6"/>
      <c r="N57" s="6"/>
    </row>
    <row r="58" spans="1:14" s="7" customFormat="1" ht="18" customHeight="1" x14ac:dyDescent="0.25">
      <c r="A58" s="14"/>
      <c r="B58" s="84" t="s">
        <v>1243</v>
      </c>
      <c r="C58" s="232"/>
      <c r="D58" s="154" t="s">
        <v>345</v>
      </c>
      <c r="E58" s="236"/>
      <c r="F58" s="325" t="s">
        <v>1241</v>
      </c>
      <c r="G58" s="327"/>
      <c r="H58" s="325" t="s">
        <v>1242</v>
      </c>
      <c r="I58" s="327"/>
      <c r="J58" s="166"/>
      <c r="K58" s="6"/>
      <c r="L58" s="6"/>
      <c r="M58" s="6"/>
      <c r="N58" s="6"/>
    </row>
    <row r="59" spans="1:14" s="7" customFormat="1" ht="18" customHeight="1" x14ac:dyDescent="0.25">
      <c r="A59" s="14"/>
      <c r="B59" s="84" t="s">
        <v>1244</v>
      </c>
      <c r="C59" s="232"/>
      <c r="D59" s="154" t="s">
        <v>346</v>
      </c>
      <c r="E59" s="236"/>
      <c r="F59" s="326"/>
      <c r="G59" s="328"/>
      <c r="H59" s="326"/>
      <c r="I59" s="328"/>
      <c r="J59" s="166"/>
      <c r="K59" s="6"/>
      <c r="L59" s="6"/>
      <c r="M59" s="6"/>
      <c r="N59" s="6"/>
    </row>
    <row r="60" spans="1:14" s="7" customFormat="1" ht="18" customHeight="1" x14ac:dyDescent="0.25">
      <c r="A60" s="14"/>
      <c r="B60" s="84" t="s">
        <v>1245</v>
      </c>
      <c r="C60" s="232"/>
      <c r="D60" s="154"/>
      <c r="E60" s="168"/>
      <c r="F60" s="154"/>
      <c r="G60" s="23"/>
      <c r="H60" s="154"/>
      <c r="I60" s="23"/>
      <c r="J60" s="166"/>
      <c r="K60" s="6"/>
      <c r="L60" s="6"/>
      <c r="M60" s="6"/>
      <c r="N60" s="6"/>
    </row>
    <row r="61" spans="1:14" s="7" customFormat="1" ht="9.9499999999999993" customHeight="1" x14ac:dyDescent="0.25">
      <c r="A61" s="14"/>
      <c r="B61" s="15"/>
      <c r="C61" s="16"/>
      <c r="D61" s="154"/>
      <c r="E61" s="22"/>
      <c r="F61" s="154"/>
      <c r="G61" s="154"/>
      <c r="H61" s="154"/>
      <c r="I61" s="154"/>
      <c r="J61" s="166"/>
      <c r="K61" s="6"/>
      <c r="L61" s="6"/>
      <c r="M61" s="6"/>
      <c r="N61" s="6"/>
    </row>
    <row r="62" spans="1:14" s="7" customFormat="1" ht="18" customHeight="1" x14ac:dyDescent="0.25">
      <c r="A62" s="14"/>
      <c r="B62" s="84" t="s">
        <v>1243</v>
      </c>
      <c r="C62" s="232"/>
      <c r="D62" s="154" t="s">
        <v>345</v>
      </c>
      <c r="E62" s="236"/>
      <c r="F62" s="325" t="s">
        <v>1241</v>
      </c>
      <c r="G62" s="327"/>
      <c r="H62" s="325" t="s">
        <v>1242</v>
      </c>
      <c r="I62" s="327"/>
      <c r="J62" s="166"/>
      <c r="K62" s="6"/>
      <c r="L62" s="6"/>
      <c r="M62" s="6"/>
      <c r="N62" s="6"/>
    </row>
    <row r="63" spans="1:14" s="7" customFormat="1" ht="18" customHeight="1" x14ac:dyDescent="0.25">
      <c r="A63" s="14"/>
      <c r="B63" s="84" t="s">
        <v>1244</v>
      </c>
      <c r="C63" s="232"/>
      <c r="D63" s="154" t="s">
        <v>346</v>
      </c>
      <c r="E63" s="236"/>
      <c r="F63" s="326"/>
      <c r="G63" s="328"/>
      <c r="H63" s="326"/>
      <c r="I63" s="328"/>
      <c r="J63" s="166"/>
      <c r="K63" s="6"/>
      <c r="L63" s="6"/>
      <c r="M63" s="6"/>
      <c r="N63" s="6"/>
    </row>
    <row r="64" spans="1:14" s="7" customFormat="1" ht="18" customHeight="1" x14ac:dyDescent="0.25">
      <c r="A64" s="14"/>
      <c r="B64" s="84" t="s">
        <v>1245</v>
      </c>
      <c r="C64" s="232"/>
      <c r="D64" s="154"/>
      <c r="E64" s="168"/>
      <c r="F64" s="154"/>
      <c r="G64" s="23"/>
      <c r="H64" s="154"/>
      <c r="I64" s="23"/>
      <c r="J64" s="166"/>
      <c r="K64" s="6"/>
      <c r="L64" s="6"/>
      <c r="M64" s="6"/>
      <c r="N64" s="6"/>
    </row>
    <row r="65" spans="1:14" s="7" customFormat="1" ht="9.9499999999999993" customHeight="1" x14ac:dyDescent="0.25">
      <c r="A65" s="14"/>
      <c r="B65" s="15"/>
      <c r="C65" s="16"/>
      <c r="D65" s="154"/>
      <c r="E65" s="22"/>
      <c r="F65" s="154"/>
      <c r="G65" s="154"/>
      <c r="H65" s="154"/>
      <c r="I65" s="154"/>
      <c r="J65" s="166"/>
      <c r="K65" s="6"/>
      <c r="L65" s="6"/>
      <c r="M65" s="6"/>
      <c r="N65" s="6"/>
    </row>
    <row r="66" spans="1:14" s="7" customFormat="1" ht="18" customHeight="1" x14ac:dyDescent="0.25">
      <c r="A66" s="14"/>
      <c r="B66" s="84" t="s">
        <v>1243</v>
      </c>
      <c r="C66" s="232"/>
      <c r="D66" s="154" t="s">
        <v>345</v>
      </c>
      <c r="E66" s="236"/>
      <c r="F66" s="325" t="s">
        <v>1241</v>
      </c>
      <c r="G66" s="327"/>
      <c r="H66" s="325" t="s">
        <v>1242</v>
      </c>
      <c r="I66" s="327"/>
      <c r="J66" s="166"/>
      <c r="K66" s="6"/>
      <c r="L66" s="6"/>
      <c r="M66" s="6"/>
      <c r="N66" s="6"/>
    </row>
    <row r="67" spans="1:14" s="7" customFormat="1" ht="18" customHeight="1" x14ac:dyDescent="0.25">
      <c r="A67" s="14"/>
      <c r="B67" s="84" t="s">
        <v>1244</v>
      </c>
      <c r="C67" s="232"/>
      <c r="D67" s="154" t="s">
        <v>346</v>
      </c>
      <c r="E67" s="236"/>
      <c r="F67" s="326"/>
      <c r="G67" s="328"/>
      <c r="H67" s="326"/>
      <c r="I67" s="328"/>
      <c r="J67" s="166"/>
      <c r="K67" s="6"/>
      <c r="L67" s="6"/>
      <c r="M67" s="6"/>
      <c r="N67" s="6"/>
    </row>
    <row r="68" spans="1:14" s="7" customFormat="1" ht="18" customHeight="1" x14ac:dyDescent="0.25">
      <c r="A68" s="14"/>
      <c r="B68" s="84" t="s">
        <v>1245</v>
      </c>
      <c r="C68" s="232"/>
      <c r="D68" s="154"/>
      <c r="E68" s="92"/>
      <c r="F68" s="154"/>
      <c r="G68" s="23"/>
      <c r="H68" s="154"/>
      <c r="I68" s="23"/>
      <c r="J68" s="166"/>
      <c r="K68" s="6"/>
      <c r="L68" s="6"/>
      <c r="M68" s="6"/>
      <c r="N68" s="6"/>
    </row>
    <row r="69" spans="1:14" s="7" customFormat="1" ht="9.9499999999999993" customHeight="1" x14ac:dyDescent="0.25">
      <c r="A69" s="14"/>
      <c r="B69" s="15"/>
      <c r="C69" s="16"/>
      <c r="D69" s="154"/>
      <c r="E69" s="237"/>
      <c r="F69" s="154"/>
      <c r="G69" s="154"/>
      <c r="H69" s="154"/>
      <c r="I69" s="154"/>
      <c r="J69" s="166"/>
      <c r="K69" s="6"/>
      <c r="L69" s="6"/>
      <c r="M69" s="6"/>
      <c r="N69" s="6"/>
    </row>
    <row r="70" spans="1:14" s="7" customFormat="1" ht="18" customHeight="1" x14ac:dyDescent="0.25">
      <c r="A70" s="14"/>
      <c r="B70" s="84" t="s">
        <v>1243</v>
      </c>
      <c r="C70" s="232"/>
      <c r="D70" s="154" t="s">
        <v>345</v>
      </c>
      <c r="E70" s="236"/>
      <c r="F70" s="325" t="s">
        <v>1241</v>
      </c>
      <c r="G70" s="327"/>
      <c r="H70" s="325" t="s">
        <v>1242</v>
      </c>
      <c r="I70" s="327"/>
      <c r="J70" s="166"/>
      <c r="K70" s="6"/>
      <c r="L70" s="6"/>
      <c r="M70" s="6"/>
      <c r="N70" s="6"/>
    </row>
    <row r="71" spans="1:14" s="7" customFormat="1" ht="18" customHeight="1" x14ac:dyDescent="0.25">
      <c r="A71" s="14"/>
      <c r="B71" s="84" t="s">
        <v>1244</v>
      </c>
      <c r="C71" s="232"/>
      <c r="D71" s="154" t="s">
        <v>346</v>
      </c>
      <c r="E71" s="236"/>
      <c r="F71" s="326"/>
      <c r="G71" s="328"/>
      <c r="H71" s="326"/>
      <c r="I71" s="328"/>
      <c r="J71" s="166"/>
      <c r="K71" s="6"/>
      <c r="L71" s="6"/>
      <c r="M71" s="6"/>
      <c r="N71" s="6"/>
    </row>
    <row r="72" spans="1:14" s="7" customFormat="1" ht="18" customHeight="1" x14ac:dyDescent="0.25">
      <c r="A72" s="14"/>
      <c r="B72" s="84" t="s">
        <v>1245</v>
      </c>
      <c r="C72" s="232"/>
      <c r="D72" s="154"/>
      <c r="E72" s="168"/>
      <c r="F72" s="154"/>
      <c r="G72" s="23"/>
      <c r="H72" s="154"/>
      <c r="I72" s="23"/>
      <c r="J72" s="166"/>
      <c r="K72" s="6"/>
      <c r="L72" s="6"/>
      <c r="M72" s="6"/>
      <c r="N72" s="6"/>
    </row>
    <row r="73" spans="1:14" s="7" customFormat="1" ht="9.9499999999999993" customHeight="1" x14ac:dyDescent="0.25">
      <c r="A73" s="14"/>
      <c r="B73" s="15"/>
      <c r="C73" s="16"/>
      <c r="D73" s="154"/>
      <c r="E73" s="22"/>
      <c r="F73" s="154"/>
      <c r="G73" s="154"/>
      <c r="H73" s="154"/>
      <c r="I73" s="154"/>
      <c r="J73" s="166"/>
      <c r="K73" s="6"/>
      <c r="L73" s="6"/>
      <c r="M73" s="6"/>
      <c r="N73" s="6"/>
    </row>
    <row r="74" spans="1:14" s="7" customFormat="1" ht="18" customHeight="1" x14ac:dyDescent="0.25">
      <c r="A74" s="14"/>
      <c r="B74" s="84" t="s">
        <v>1243</v>
      </c>
      <c r="C74" s="232"/>
      <c r="D74" s="154" t="s">
        <v>345</v>
      </c>
      <c r="E74" s="236"/>
      <c r="F74" s="325" t="s">
        <v>1241</v>
      </c>
      <c r="G74" s="327"/>
      <c r="H74" s="325" t="s">
        <v>1242</v>
      </c>
      <c r="I74" s="327"/>
      <c r="J74" s="166"/>
      <c r="K74" s="6"/>
      <c r="L74" s="6"/>
      <c r="M74" s="6"/>
      <c r="N74" s="6"/>
    </row>
    <row r="75" spans="1:14" s="7" customFormat="1" ht="18" customHeight="1" x14ac:dyDescent="0.25">
      <c r="A75" s="14"/>
      <c r="B75" s="84" t="s">
        <v>1244</v>
      </c>
      <c r="C75" s="232"/>
      <c r="D75" s="154" t="s">
        <v>346</v>
      </c>
      <c r="E75" s="236"/>
      <c r="F75" s="326"/>
      <c r="G75" s="328"/>
      <c r="H75" s="326"/>
      <c r="I75" s="328"/>
      <c r="J75" s="166"/>
      <c r="K75" s="6"/>
      <c r="L75" s="6"/>
      <c r="M75" s="6"/>
      <c r="N75" s="6"/>
    </row>
    <row r="76" spans="1:14" s="7" customFormat="1" ht="18" customHeight="1" x14ac:dyDescent="0.25">
      <c r="A76" s="14"/>
      <c r="B76" s="84" t="s">
        <v>1245</v>
      </c>
      <c r="C76" s="232"/>
      <c r="D76" s="154"/>
      <c r="E76" s="168"/>
      <c r="F76" s="154"/>
      <c r="G76" s="23"/>
      <c r="H76" s="154"/>
      <c r="I76" s="23"/>
      <c r="J76" s="166"/>
      <c r="K76" s="6"/>
      <c r="L76" s="6"/>
      <c r="M76" s="6"/>
      <c r="N76" s="6"/>
    </row>
    <row r="77" spans="1:14" s="7" customFormat="1" ht="9.9499999999999993" customHeight="1" x14ac:dyDescent="0.25">
      <c r="A77" s="14"/>
      <c r="B77" s="15"/>
      <c r="C77" s="16"/>
      <c r="D77" s="154"/>
      <c r="E77" s="22"/>
      <c r="F77" s="154"/>
      <c r="G77" s="154"/>
      <c r="H77" s="154"/>
      <c r="I77" s="154"/>
      <c r="J77" s="166"/>
      <c r="K77" s="6"/>
      <c r="L77" s="6"/>
      <c r="M77" s="6"/>
      <c r="N77" s="6"/>
    </row>
    <row r="78" spans="1:14" s="7" customFormat="1" ht="18" customHeight="1" x14ac:dyDescent="0.25">
      <c r="A78" s="14"/>
      <c r="B78" s="84" t="s">
        <v>1243</v>
      </c>
      <c r="C78" s="232"/>
      <c r="D78" s="154" t="s">
        <v>345</v>
      </c>
      <c r="E78" s="236"/>
      <c r="F78" s="325" t="s">
        <v>1241</v>
      </c>
      <c r="G78" s="327"/>
      <c r="H78" s="325" t="s">
        <v>1242</v>
      </c>
      <c r="I78" s="327"/>
      <c r="J78" s="166"/>
      <c r="K78" s="6"/>
      <c r="L78" s="6"/>
      <c r="M78" s="6"/>
      <c r="N78" s="6"/>
    </row>
    <row r="79" spans="1:14" s="7" customFormat="1" ht="18" customHeight="1" x14ac:dyDescent="0.25">
      <c r="A79" s="14"/>
      <c r="B79" s="84" t="s">
        <v>1244</v>
      </c>
      <c r="C79" s="232"/>
      <c r="D79" s="154" t="s">
        <v>346</v>
      </c>
      <c r="E79" s="236"/>
      <c r="F79" s="326"/>
      <c r="G79" s="328"/>
      <c r="H79" s="326"/>
      <c r="I79" s="328"/>
      <c r="J79" s="166"/>
      <c r="K79" s="6"/>
      <c r="L79" s="6"/>
      <c r="M79" s="6"/>
      <c r="N79" s="6"/>
    </row>
    <row r="80" spans="1:14" s="7" customFormat="1" ht="18" customHeight="1" x14ac:dyDescent="0.25">
      <c r="A80" s="14"/>
      <c r="B80" s="84" t="s">
        <v>1245</v>
      </c>
      <c r="C80" s="232"/>
      <c r="D80" s="154"/>
      <c r="E80" s="168"/>
      <c r="F80" s="154"/>
      <c r="G80" s="23"/>
      <c r="H80" s="154"/>
      <c r="I80" s="23"/>
      <c r="J80" s="166"/>
      <c r="K80" s="6"/>
      <c r="L80" s="6"/>
      <c r="M80" s="6"/>
      <c r="N80" s="6"/>
    </row>
    <row r="81" spans="1:14" s="7" customFormat="1" ht="9.9499999999999993" customHeight="1" x14ac:dyDescent="0.25">
      <c r="A81" s="14"/>
      <c r="B81" s="15"/>
      <c r="C81" s="16"/>
      <c r="D81" s="154"/>
      <c r="E81" s="22"/>
      <c r="F81" s="154"/>
      <c r="G81" s="154"/>
      <c r="H81" s="154"/>
      <c r="I81" s="154"/>
      <c r="J81" s="166"/>
      <c r="K81" s="6"/>
      <c r="L81" s="6"/>
      <c r="M81" s="6"/>
      <c r="N81" s="6"/>
    </row>
    <row r="82" spans="1:14" s="7" customFormat="1" ht="18" customHeight="1" x14ac:dyDescent="0.25">
      <c r="A82" s="14"/>
      <c r="B82" s="84"/>
      <c r="C82" s="85"/>
      <c r="D82" s="154"/>
      <c r="E82" s="168"/>
      <c r="F82" s="238" t="s">
        <v>1303</v>
      </c>
      <c r="G82" s="230">
        <f>SUM(G6+G10+G14+G18+G22+G26+G30+G34+G38+G42+G46+G50+G54+G58+G62+G66+G70+G74+G78)</f>
        <v>0</v>
      </c>
      <c r="H82" s="154"/>
      <c r="I82" s="239"/>
      <c r="J82" s="166"/>
      <c r="K82" s="6"/>
      <c r="L82" s="6"/>
      <c r="M82" s="6"/>
      <c r="N82" s="6"/>
    </row>
    <row r="83" spans="1:14" s="7" customFormat="1" ht="9.9499999999999993" customHeight="1" x14ac:dyDescent="0.25">
      <c r="A83" s="19"/>
      <c r="B83" s="233"/>
      <c r="C83" s="233"/>
      <c r="D83" s="240"/>
      <c r="E83" s="199"/>
      <c r="F83" s="240"/>
      <c r="G83" s="240"/>
      <c r="H83" s="240"/>
      <c r="I83" s="240"/>
      <c r="J83" s="178"/>
      <c r="K83" s="6"/>
      <c r="L83" s="6"/>
      <c r="M83" s="6"/>
      <c r="N83" s="6"/>
    </row>
    <row r="84" spans="1:14" s="7" customFormat="1" ht="9.9499999999999993" customHeight="1" x14ac:dyDescent="0.25">
      <c r="A84" s="6"/>
      <c r="B84" s="6"/>
      <c r="C84" s="6"/>
      <c r="D84" s="126"/>
      <c r="F84" s="126"/>
      <c r="G84" s="126"/>
      <c r="H84" s="126"/>
      <c r="I84" s="126"/>
      <c r="J84" s="6"/>
      <c r="K84" s="6"/>
      <c r="L84" s="6"/>
      <c r="M84" s="6"/>
      <c r="N84" s="6"/>
    </row>
    <row r="85" spans="1:14" ht="9.9499999999999993" customHeight="1" x14ac:dyDescent="0.25">
      <c r="A85" s="11"/>
      <c r="B85" s="12"/>
      <c r="C85" s="12"/>
      <c r="D85" s="234"/>
      <c r="E85" s="193"/>
      <c r="F85" s="234"/>
      <c r="G85" s="234"/>
      <c r="H85" s="234"/>
      <c r="I85" s="234"/>
      <c r="J85" s="177"/>
    </row>
    <row r="86" spans="1:14" ht="18" customHeight="1" x14ac:dyDescent="0.25">
      <c r="A86" s="14"/>
      <c r="B86" s="329" t="s">
        <v>1249</v>
      </c>
      <c r="C86" s="329"/>
      <c r="D86" s="329"/>
      <c r="E86" s="329"/>
      <c r="F86" s="329"/>
      <c r="G86" s="329"/>
      <c r="H86" s="329"/>
      <c r="I86" s="329"/>
      <c r="J86" s="166"/>
    </row>
    <row r="87" spans="1:14" ht="9.9499999999999993" customHeight="1" x14ac:dyDescent="0.25">
      <c r="A87" s="14"/>
      <c r="B87" s="16"/>
      <c r="C87" s="16"/>
      <c r="D87" s="154"/>
      <c r="E87" s="22"/>
      <c r="F87" s="154"/>
      <c r="G87" s="154"/>
      <c r="H87" s="154"/>
      <c r="I87" s="154"/>
      <c r="J87" s="166"/>
    </row>
    <row r="88" spans="1:14" ht="27.95" customHeight="1" x14ac:dyDescent="0.25">
      <c r="A88" s="14"/>
      <c r="B88" s="276" t="s">
        <v>1250</v>
      </c>
      <c r="C88" s="276"/>
      <c r="D88" s="276"/>
      <c r="E88" s="276"/>
      <c r="F88" s="276"/>
      <c r="G88" s="276"/>
      <c r="H88" s="276"/>
      <c r="I88" s="276"/>
      <c r="J88" s="166"/>
    </row>
    <row r="89" spans="1:14" ht="9.9499999999999993" customHeight="1" x14ac:dyDescent="0.25">
      <c r="A89" s="14"/>
      <c r="B89" s="16"/>
      <c r="C89" s="16"/>
      <c r="D89" s="154"/>
      <c r="E89" s="22"/>
      <c r="F89" s="154"/>
      <c r="G89" s="154"/>
      <c r="H89" s="154"/>
      <c r="I89" s="154"/>
      <c r="J89" s="166"/>
    </row>
    <row r="90" spans="1:14" ht="95.1" customHeight="1" x14ac:dyDescent="0.25">
      <c r="A90" s="14"/>
      <c r="B90" s="322"/>
      <c r="C90" s="323"/>
      <c r="D90" s="323"/>
      <c r="E90" s="323"/>
      <c r="F90" s="323"/>
      <c r="G90" s="323"/>
      <c r="H90" s="323"/>
      <c r="I90" s="324"/>
      <c r="J90" s="166"/>
    </row>
    <row r="91" spans="1:14" ht="9.9499999999999993" customHeight="1" x14ac:dyDescent="0.25">
      <c r="A91" s="19"/>
      <c r="B91" s="20"/>
      <c r="C91" s="20"/>
      <c r="D91" s="240"/>
      <c r="E91" s="199"/>
      <c r="F91" s="240"/>
      <c r="G91" s="240"/>
      <c r="H91" s="240"/>
      <c r="I91" s="240"/>
      <c r="J91" s="178"/>
    </row>
  </sheetData>
  <sheetProtection algorithmName="SHA-512" hashValue="MSI0P4kH71/WcLSERKC4rj+WDU+LYV920s/maJP83FPnW8DyEfoIhDm8n3e+YBmuFBgRF/VDPB88jwoMP8VkEw==" saltValue="iZRRiaHqvJjlauD0hamZ/A==" spinCount="100000" sheet="1" objects="1" scenarios="1"/>
  <mergeCells count="81">
    <mergeCell ref="F10:F11"/>
    <mergeCell ref="G10:G11"/>
    <mergeCell ref="H10:H11"/>
    <mergeCell ref="I10:I11"/>
    <mergeCell ref="B4:I4"/>
    <mergeCell ref="F6:F7"/>
    <mergeCell ref="G6:G7"/>
    <mergeCell ref="H6:H7"/>
    <mergeCell ref="I6:I7"/>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F50:F51"/>
    <mergeCell ref="G50:G51"/>
    <mergeCell ref="H50:H51"/>
    <mergeCell ref="I50:I51"/>
    <mergeCell ref="F54:F55"/>
    <mergeCell ref="G54:G55"/>
    <mergeCell ref="H54:H55"/>
    <mergeCell ref="I54:I55"/>
    <mergeCell ref="F58:F59"/>
    <mergeCell ref="G58:G59"/>
    <mergeCell ref="H58:H59"/>
    <mergeCell ref="I58:I59"/>
    <mergeCell ref="F62:F63"/>
    <mergeCell ref="G62:G63"/>
    <mergeCell ref="H62:H63"/>
    <mergeCell ref="I62:I63"/>
    <mergeCell ref="F66:F67"/>
    <mergeCell ref="G66:G67"/>
    <mergeCell ref="H66:H67"/>
    <mergeCell ref="I66:I67"/>
    <mergeCell ref="B2:I2"/>
    <mergeCell ref="B90:I90"/>
    <mergeCell ref="F78:F79"/>
    <mergeCell ref="G78:G79"/>
    <mergeCell ref="H78:H79"/>
    <mergeCell ref="I78:I79"/>
    <mergeCell ref="B86:I86"/>
    <mergeCell ref="B88:I88"/>
    <mergeCell ref="F70:F71"/>
    <mergeCell ref="G70:G71"/>
    <mergeCell ref="H70:H71"/>
    <mergeCell ref="I70:I71"/>
    <mergeCell ref="F74:F75"/>
    <mergeCell ref="G74:G75"/>
    <mergeCell ref="H74:H75"/>
    <mergeCell ref="I74:I75"/>
  </mergeCells>
  <dataValidations count="1">
    <dataValidation type="list" allowBlank="1" showInputMessage="1" showErrorMessage="1" sqref="C8 C12 C16 C20 C24 C28 C32 C36 C40 C44 C48 C52 C56 C60 C64 C68 C72 C76 C80" xr:uid="{1DE50C2C-F415-46A2-A8BD-B962518A6006}">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et C
Demande de recertification
Participation aux cours de formation&amp;R&amp;G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21C86399-0531-4916-967E-871E681C7427}">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E64 E60 E68 E72 E56 E52 E48 E44 E40 E36 E32 E28 E24 E20 E16 E12 E8 E80</xm:sqref>
        </x14:dataValidation>
        <x14:dataValidation type="date" allowBlank="1" showInputMessage="1" showErrorMessage="1" error="La date est en dehors de la période d'expérience à considérer !" xr:uid="{861B563E-618A-46EF-8227-2B4440FA0C48}">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D4BD-C319-4554-8CF2-9E99B127D1BA}">
  <sheetPr>
    <pageSetUpPr fitToPage="1"/>
  </sheetPr>
  <dimension ref="A1:N8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6.7109375" style="126" customWidth="1"/>
    <col min="5" max="5" width="15.7109375" style="7" customWidth="1"/>
    <col min="6" max="6" width="10.7109375" style="126" customWidth="1"/>
    <col min="7" max="7" width="7.7109375" style="126" customWidth="1"/>
    <col min="8" max="8" width="10.7109375" style="126" customWidth="1"/>
    <col min="9" max="9" width="7.7109375" style="126" customWidth="1"/>
    <col min="10" max="10" width="1.7109375" style="6" customWidth="1"/>
    <col min="11" max="16384" width="11.42578125" style="6"/>
  </cols>
  <sheetData>
    <row r="1" spans="1:14" s="7" customFormat="1" ht="9.9499999999999993" customHeight="1" x14ac:dyDescent="0.25">
      <c r="A1" s="11"/>
      <c r="B1" s="12"/>
      <c r="C1" s="12"/>
      <c r="D1" s="234"/>
      <c r="E1" s="193"/>
      <c r="F1" s="234"/>
      <c r="G1" s="234"/>
      <c r="H1" s="234"/>
      <c r="I1" s="234"/>
      <c r="J1" s="177"/>
      <c r="K1" s="6"/>
      <c r="L1" s="6"/>
      <c r="M1" s="6"/>
      <c r="N1" s="6"/>
    </row>
    <row r="2" spans="1:14" s="7" customFormat="1" ht="18" customHeight="1" x14ac:dyDescent="0.25">
      <c r="A2" s="14"/>
      <c r="B2" s="278" t="s">
        <v>1253</v>
      </c>
      <c r="C2" s="278"/>
      <c r="D2" s="278"/>
      <c r="E2" s="278"/>
      <c r="F2" s="278"/>
      <c r="G2" s="278"/>
      <c r="H2" s="278"/>
      <c r="I2" s="278"/>
      <c r="J2" s="166"/>
      <c r="K2" s="6"/>
      <c r="L2" s="6"/>
      <c r="M2" s="6"/>
      <c r="N2" s="6"/>
    </row>
    <row r="3" spans="1:14" s="7" customFormat="1" ht="9.9499999999999993" customHeight="1" x14ac:dyDescent="0.25">
      <c r="A3" s="14"/>
      <c r="B3" s="15"/>
      <c r="C3" s="16"/>
      <c r="D3" s="154"/>
      <c r="E3" s="22"/>
      <c r="F3" s="154"/>
      <c r="G3" s="154"/>
      <c r="H3" s="154"/>
      <c r="I3" s="154"/>
      <c r="J3" s="166"/>
      <c r="K3" s="6"/>
      <c r="L3" s="6"/>
      <c r="M3" s="6"/>
      <c r="N3" s="6"/>
    </row>
    <row r="4" spans="1:14" s="7" customFormat="1" ht="39.950000000000003" customHeight="1" x14ac:dyDescent="0.25">
      <c r="A4" s="235"/>
      <c r="B4" s="330" t="s">
        <v>1254</v>
      </c>
      <c r="C4" s="330"/>
      <c r="D4" s="330"/>
      <c r="E4" s="330"/>
      <c r="F4" s="330"/>
      <c r="G4" s="330"/>
      <c r="H4" s="330"/>
      <c r="I4" s="330"/>
      <c r="J4" s="166"/>
      <c r="K4" s="6"/>
      <c r="L4" s="6"/>
      <c r="M4" s="6"/>
      <c r="N4" s="6"/>
    </row>
    <row r="5" spans="1:14" s="7" customFormat="1" ht="12" customHeight="1" x14ac:dyDescent="0.25">
      <c r="A5" s="14"/>
      <c r="B5" s="15"/>
      <c r="C5" s="16"/>
      <c r="D5" s="154"/>
      <c r="E5" s="157" t="s">
        <v>780</v>
      </c>
      <c r="F5" s="154"/>
      <c r="G5" s="154"/>
      <c r="H5" s="154"/>
      <c r="I5" s="154"/>
      <c r="J5" s="166"/>
      <c r="K5" s="6"/>
      <c r="L5" s="6"/>
      <c r="M5" s="6"/>
      <c r="N5" s="6"/>
    </row>
    <row r="6" spans="1:14" s="7" customFormat="1" ht="18" customHeight="1" x14ac:dyDescent="0.25">
      <c r="A6" s="14"/>
      <c r="B6" s="84" t="s">
        <v>1251</v>
      </c>
      <c r="C6" s="232"/>
      <c r="D6" s="154" t="s">
        <v>345</v>
      </c>
      <c r="E6" s="236"/>
      <c r="F6" s="325" t="s">
        <v>1241</v>
      </c>
      <c r="G6" s="327"/>
      <c r="H6" s="325" t="s">
        <v>1242</v>
      </c>
      <c r="I6" s="327"/>
      <c r="J6" s="166"/>
      <c r="K6" s="6"/>
      <c r="L6" s="6"/>
      <c r="M6" s="6"/>
      <c r="N6" s="6"/>
    </row>
    <row r="7" spans="1:14" s="7" customFormat="1" ht="18" customHeight="1" x14ac:dyDescent="0.25">
      <c r="A7" s="14"/>
      <c r="B7" s="84" t="s">
        <v>1252</v>
      </c>
      <c r="C7" s="232"/>
      <c r="D7" s="154" t="s">
        <v>346</v>
      </c>
      <c r="E7" s="236"/>
      <c r="F7" s="325"/>
      <c r="G7" s="328"/>
      <c r="H7" s="326"/>
      <c r="I7" s="328"/>
      <c r="J7" s="166"/>
      <c r="K7" s="6"/>
      <c r="L7" s="6"/>
      <c r="M7" s="6"/>
      <c r="N7" s="6"/>
    </row>
    <row r="8" spans="1:14" s="7" customFormat="1" ht="18" customHeight="1" x14ac:dyDescent="0.25">
      <c r="A8" s="14"/>
      <c r="B8" s="84" t="s">
        <v>1245</v>
      </c>
      <c r="C8" s="232"/>
      <c r="D8" s="154"/>
      <c r="E8" s="168"/>
      <c r="F8" s="154"/>
      <c r="G8" s="23"/>
      <c r="H8" s="154"/>
      <c r="I8" s="23"/>
      <c r="J8" s="166"/>
      <c r="K8" s="6"/>
      <c r="L8" s="6"/>
      <c r="M8" s="6"/>
      <c r="N8" s="6"/>
    </row>
    <row r="9" spans="1:14" s="7" customFormat="1" ht="9.9499999999999993" customHeight="1" x14ac:dyDescent="0.25">
      <c r="A9" s="14"/>
      <c r="B9" s="15"/>
      <c r="C9" s="16"/>
      <c r="D9" s="154"/>
      <c r="E9" s="22"/>
      <c r="F9" s="154"/>
      <c r="G9" s="154"/>
      <c r="H9" s="154"/>
      <c r="I9" s="154"/>
      <c r="J9" s="166"/>
      <c r="K9" s="6"/>
      <c r="L9" s="6"/>
      <c r="M9" s="6"/>
      <c r="N9" s="6"/>
    </row>
    <row r="10" spans="1:14" s="7" customFormat="1" ht="18" customHeight="1" x14ac:dyDescent="0.25">
      <c r="A10" s="14"/>
      <c r="B10" s="84" t="s">
        <v>1251</v>
      </c>
      <c r="C10" s="232"/>
      <c r="D10" s="154" t="s">
        <v>345</v>
      </c>
      <c r="E10" s="236"/>
      <c r="F10" s="325" t="s">
        <v>1241</v>
      </c>
      <c r="G10" s="327"/>
      <c r="H10" s="325" t="s">
        <v>1242</v>
      </c>
      <c r="I10" s="327"/>
      <c r="J10" s="166"/>
      <c r="K10" s="6"/>
      <c r="L10" s="6"/>
      <c r="M10" s="6"/>
      <c r="N10" s="6"/>
    </row>
    <row r="11" spans="1:14" s="7" customFormat="1" ht="18" customHeight="1" x14ac:dyDescent="0.25">
      <c r="A11" s="14"/>
      <c r="B11" s="84" t="s">
        <v>1252</v>
      </c>
      <c r="C11" s="232"/>
      <c r="D11" s="154" t="s">
        <v>346</v>
      </c>
      <c r="E11" s="236"/>
      <c r="F11" s="325"/>
      <c r="G11" s="328"/>
      <c r="H11" s="326"/>
      <c r="I11" s="328"/>
      <c r="J11" s="166"/>
      <c r="K11" s="6"/>
      <c r="L11" s="6"/>
      <c r="M11" s="6"/>
      <c r="N11" s="6"/>
    </row>
    <row r="12" spans="1:14" s="7" customFormat="1" ht="18" customHeight="1" x14ac:dyDescent="0.25">
      <c r="A12" s="14"/>
      <c r="B12" s="84" t="s">
        <v>1245</v>
      </c>
      <c r="C12" s="232"/>
      <c r="D12" s="154"/>
      <c r="E12" s="168"/>
      <c r="F12" s="154"/>
      <c r="G12" s="23"/>
      <c r="H12" s="154"/>
      <c r="I12" s="23"/>
      <c r="J12" s="166"/>
      <c r="K12" s="6"/>
      <c r="L12" s="6"/>
      <c r="M12" s="6"/>
      <c r="N12" s="6"/>
    </row>
    <row r="13" spans="1:14" s="7" customFormat="1" ht="9.9499999999999993" customHeight="1" x14ac:dyDescent="0.25">
      <c r="A13" s="14"/>
      <c r="B13" s="15"/>
      <c r="C13" s="16"/>
      <c r="D13" s="154"/>
      <c r="E13" s="22"/>
      <c r="F13" s="154"/>
      <c r="G13" s="154"/>
      <c r="H13" s="154"/>
      <c r="I13" s="154"/>
      <c r="J13" s="166"/>
      <c r="K13" s="6"/>
      <c r="L13" s="6"/>
      <c r="M13" s="6"/>
      <c r="N13" s="6"/>
    </row>
    <row r="14" spans="1:14" s="7" customFormat="1" ht="18" customHeight="1" x14ac:dyDescent="0.25">
      <c r="A14" s="14"/>
      <c r="B14" s="84" t="s">
        <v>1251</v>
      </c>
      <c r="C14" s="232"/>
      <c r="D14" s="154" t="s">
        <v>345</v>
      </c>
      <c r="E14" s="236"/>
      <c r="F14" s="325" t="s">
        <v>1241</v>
      </c>
      <c r="G14" s="327"/>
      <c r="H14" s="325" t="s">
        <v>1242</v>
      </c>
      <c r="I14" s="327"/>
      <c r="J14" s="166"/>
      <c r="K14" s="6"/>
      <c r="L14" s="6"/>
      <c r="M14" s="6"/>
      <c r="N14" s="6"/>
    </row>
    <row r="15" spans="1:14" s="7" customFormat="1" ht="18" customHeight="1" x14ac:dyDescent="0.25">
      <c r="A15" s="14"/>
      <c r="B15" s="84" t="s">
        <v>1252</v>
      </c>
      <c r="C15" s="232"/>
      <c r="D15" s="154" t="s">
        <v>346</v>
      </c>
      <c r="E15" s="236"/>
      <c r="F15" s="325"/>
      <c r="G15" s="328"/>
      <c r="H15" s="326"/>
      <c r="I15" s="328"/>
      <c r="J15" s="166"/>
      <c r="K15" s="6"/>
      <c r="L15" s="6"/>
      <c r="M15" s="6"/>
      <c r="N15" s="6"/>
    </row>
    <row r="16" spans="1:14" s="7" customFormat="1" ht="18" customHeight="1" x14ac:dyDescent="0.25">
      <c r="A16" s="14"/>
      <c r="B16" s="84" t="s">
        <v>1245</v>
      </c>
      <c r="C16" s="232"/>
      <c r="D16" s="154"/>
      <c r="E16" s="168"/>
      <c r="F16" s="154"/>
      <c r="G16" s="23"/>
      <c r="H16" s="154"/>
      <c r="I16" s="23"/>
      <c r="J16" s="166"/>
      <c r="K16" s="6"/>
      <c r="L16" s="6"/>
      <c r="M16" s="6"/>
      <c r="N16" s="6"/>
    </row>
    <row r="17" spans="1:14" s="7" customFormat="1" ht="9.9499999999999993" customHeight="1" x14ac:dyDescent="0.25">
      <c r="A17" s="14"/>
      <c r="B17" s="15"/>
      <c r="C17" s="16"/>
      <c r="D17" s="154"/>
      <c r="E17" s="22"/>
      <c r="F17" s="154"/>
      <c r="G17" s="154"/>
      <c r="H17" s="154"/>
      <c r="I17" s="154"/>
      <c r="J17" s="166"/>
      <c r="K17" s="6"/>
      <c r="L17" s="6"/>
      <c r="M17" s="6"/>
      <c r="N17" s="6"/>
    </row>
    <row r="18" spans="1:14" s="7" customFormat="1" ht="18" customHeight="1" x14ac:dyDescent="0.25">
      <c r="A18" s="14"/>
      <c r="B18" s="84" t="s">
        <v>1251</v>
      </c>
      <c r="C18" s="232"/>
      <c r="D18" s="154" t="s">
        <v>345</v>
      </c>
      <c r="E18" s="236"/>
      <c r="F18" s="325" t="s">
        <v>1241</v>
      </c>
      <c r="G18" s="327"/>
      <c r="H18" s="325" t="s">
        <v>1242</v>
      </c>
      <c r="I18" s="327"/>
      <c r="J18" s="166"/>
      <c r="K18" s="6"/>
      <c r="L18" s="6"/>
      <c r="M18" s="6"/>
      <c r="N18" s="6"/>
    </row>
    <row r="19" spans="1:14" s="7" customFormat="1" ht="18" customHeight="1" x14ac:dyDescent="0.25">
      <c r="A19" s="14"/>
      <c r="B19" s="84" t="s">
        <v>1252</v>
      </c>
      <c r="C19" s="232"/>
      <c r="D19" s="154" t="s">
        <v>346</v>
      </c>
      <c r="E19" s="236"/>
      <c r="F19" s="325"/>
      <c r="G19" s="328"/>
      <c r="H19" s="326"/>
      <c r="I19" s="328"/>
      <c r="J19" s="166"/>
      <c r="K19" s="6"/>
      <c r="L19" s="6"/>
      <c r="M19" s="6"/>
      <c r="N19" s="6"/>
    </row>
    <row r="20" spans="1:14" s="7" customFormat="1" ht="18" customHeight="1" x14ac:dyDescent="0.25">
      <c r="A20" s="14"/>
      <c r="B20" s="84" t="s">
        <v>1245</v>
      </c>
      <c r="C20" s="232"/>
      <c r="D20" s="154"/>
      <c r="E20" s="168"/>
      <c r="F20" s="154"/>
      <c r="G20" s="23"/>
      <c r="H20" s="154"/>
      <c r="I20" s="23"/>
      <c r="J20" s="166"/>
      <c r="K20" s="6"/>
      <c r="L20" s="6"/>
      <c r="M20" s="6"/>
      <c r="N20" s="6"/>
    </row>
    <row r="21" spans="1:14" s="7" customFormat="1" ht="9.9499999999999993" customHeight="1" x14ac:dyDescent="0.25">
      <c r="A21" s="14"/>
      <c r="B21" s="15"/>
      <c r="C21" s="16"/>
      <c r="D21" s="154"/>
      <c r="E21" s="22"/>
      <c r="F21" s="154"/>
      <c r="G21" s="154"/>
      <c r="H21" s="154"/>
      <c r="I21" s="154"/>
      <c r="J21" s="166"/>
      <c r="K21" s="6"/>
      <c r="L21" s="6"/>
      <c r="M21" s="6"/>
      <c r="N21" s="6"/>
    </row>
    <row r="22" spans="1:14" s="7" customFormat="1" ht="18" customHeight="1" x14ac:dyDescent="0.25">
      <c r="A22" s="14"/>
      <c r="B22" s="84" t="s">
        <v>1251</v>
      </c>
      <c r="C22" s="232"/>
      <c r="D22" s="154" t="s">
        <v>345</v>
      </c>
      <c r="E22" s="236"/>
      <c r="F22" s="325" t="s">
        <v>1241</v>
      </c>
      <c r="G22" s="327"/>
      <c r="H22" s="325" t="s">
        <v>1242</v>
      </c>
      <c r="I22" s="327"/>
      <c r="J22" s="166"/>
      <c r="K22" s="6"/>
      <c r="L22" s="6"/>
      <c r="M22" s="6"/>
      <c r="N22" s="6"/>
    </row>
    <row r="23" spans="1:14" s="7" customFormat="1" ht="18" customHeight="1" x14ac:dyDescent="0.25">
      <c r="A23" s="14"/>
      <c r="B23" s="84" t="s">
        <v>1252</v>
      </c>
      <c r="C23" s="232"/>
      <c r="D23" s="154" t="s">
        <v>346</v>
      </c>
      <c r="E23" s="236"/>
      <c r="F23" s="325"/>
      <c r="G23" s="328"/>
      <c r="H23" s="326"/>
      <c r="I23" s="328"/>
      <c r="J23" s="166"/>
      <c r="K23" s="6"/>
      <c r="L23" s="6"/>
      <c r="M23" s="6"/>
      <c r="N23" s="6"/>
    </row>
    <row r="24" spans="1:14" s="7" customFormat="1" ht="18" customHeight="1" x14ac:dyDescent="0.25">
      <c r="A24" s="14"/>
      <c r="B24" s="84" t="s">
        <v>1245</v>
      </c>
      <c r="C24" s="232"/>
      <c r="D24" s="154"/>
      <c r="E24" s="168"/>
      <c r="F24" s="154"/>
      <c r="G24" s="23"/>
      <c r="H24" s="154"/>
      <c r="I24" s="23"/>
      <c r="J24" s="166"/>
      <c r="K24" s="6"/>
      <c r="L24" s="6"/>
      <c r="M24" s="6"/>
      <c r="N24" s="6"/>
    </row>
    <row r="25" spans="1:14" s="7" customFormat="1" ht="9.9499999999999993" customHeight="1" x14ac:dyDescent="0.25">
      <c r="A25" s="14"/>
      <c r="B25" s="15"/>
      <c r="C25" s="16"/>
      <c r="D25" s="154"/>
      <c r="E25" s="22"/>
      <c r="F25" s="154"/>
      <c r="G25" s="154"/>
      <c r="H25" s="154"/>
      <c r="I25" s="154"/>
      <c r="J25" s="166"/>
      <c r="K25" s="6"/>
      <c r="L25" s="6"/>
      <c r="M25" s="6"/>
      <c r="N25" s="6"/>
    </row>
    <row r="26" spans="1:14" s="7" customFormat="1" ht="18" customHeight="1" x14ac:dyDescent="0.25">
      <c r="A26" s="14"/>
      <c r="B26" s="84" t="s">
        <v>1251</v>
      </c>
      <c r="C26" s="232"/>
      <c r="D26" s="154" t="s">
        <v>345</v>
      </c>
      <c r="E26" s="236"/>
      <c r="F26" s="325" t="s">
        <v>1241</v>
      </c>
      <c r="G26" s="327"/>
      <c r="H26" s="325" t="s">
        <v>1242</v>
      </c>
      <c r="I26" s="327"/>
      <c r="J26" s="166"/>
      <c r="K26" s="6"/>
      <c r="L26" s="6"/>
      <c r="M26" s="6"/>
      <c r="N26" s="6"/>
    </row>
    <row r="27" spans="1:14" s="7" customFormat="1" ht="18" customHeight="1" x14ac:dyDescent="0.25">
      <c r="A27" s="14"/>
      <c r="B27" s="84" t="s">
        <v>1252</v>
      </c>
      <c r="C27" s="232"/>
      <c r="D27" s="154" t="s">
        <v>346</v>
      </c>
      <c r="E27" s="236"/>
      <c r="F27" s="325"/>
      <c r="G27" s="328"/>
      <c r="H27" s="326"/>
      <c r="I27" s="328"/>
      <c r="J27" s="166"/>
      <c r="K27" s="6"/>
      <c r="L27" s="6"/>
      <c r="M27" s="6"/>
      <c r="N27" s="6"/>
    </row>
    <row r="28" spans="1:14" s="7" customFormat="1" ht="18" customHeight="1" x14ac:dyDescent="0.25">
      <c r="A28" s="14"/>
      <c r="B28" s="84" t="s">
        <v>1245</v>
      </c>
      <c r="C28" s="232"/>
      <c r="D28" s="154"/>
      <c r="E28" s="168"/>
      <c r="F28" s="154"/>
      <c r="G28" s="23"/>
      <c r="H28" s="154"/>
      <c r="I28" s="23"/>
      <c r="J28" s="166"/>
      <c r="K28" s="6"/>
      <c r="L28" s="6"/>
      <c r="M28" s="6"/>
      <c r="N28" s="6"/>
    </row>
    <row r="29" spans="1:14" s="7" customFormat="1" ht="9.9499999999999993" customHeight="1" x14ac:dyDescent="0.25">
      <c r="A29" s="14"/>
      <c r="B29" s="15"/>
      <c r="C29" s="16"/>
      <c r="D29" s="154"/>
      <c r="E29" s="22"/>
      <c r="F29" s="154"/>
      <c r="G29" s="154"/>
      <c r="H29" s="154"/>
      <c r="I29" s="154"/>
      <c r="J29" s="166"/>
      <c r="K29" s="6"/>
      <c r="L29" s="6"/>
      <c r="M29" s="6"/>
      <c r="N29" s="6"/>
    </row>
    <row r="30" spans="1:14" s="7" customFormat="1" ht="18" customHeight="1" x14ac:dyDescent="0.25">
      <c r="A30" s="14"/>
      <c r="B30" s="84" t="s">
        <v>1251</v>
      </c>
      <c r="C30" s="232"/>
      <c r="D30" s="154" t="s">
        <v>345</v>
      </c>
      <c r="E30" s="236"/>
      <c r="F30" s="325" t="s">
        <v>1241</v>
      </c>
      <c r="G30" s="327"/>
      <c r="H30" s="325" t="s">
        <v>1242</v>
      </c>
      <c r="I30" s="327"/>
      <c r="J30" s="166"/>
      <c r="K30" s="6"/>
      <c r="L30" s="6"/>
      <c r="M30" s="6"/>
      <c r="N30" s="6"/>
    </row>
    <row r="31" spans="1:14" s="7" customFormat="1" ht="18" customHeight="1" x14ac:dyDescent="0.25">
      <c r="A31" s="14"/>
      <c r="B31" s="84" t="s">
        <v>1252</v>
      </c>
      <c r="C31" s="232"/>
      <c r="D31" s="154" t="s">
        <v>346</v>
      </c>
      <c r="E31" s="236"/>
      <c r="F31" s="325"/>
      <c r="G31" s="328"/>
      <c r="H31" s="326"/>
      <c r="I31" s="328"/>
      <c r="J31" s="166"/>
      <c r="K31" s="6"/>
      <c r="L31" s="6"/>
      <c r="M31" s="6"/>
      <c r="N31" s="6"/>
    </row>
    <row r="32" spans="1:14" s="7" customFormat="1" ht="18" customHeight="1" x14ac:dyDescent="0.25">
      <c r="A32" s="14"/>
      <c r="B32" s="84" t="s">
        <v>1245</v>
      </c>
      <c r="C32" s="232"/>
      <c r="D32" s="154"/>
      <c r="E32" s="168"/>
      <c r="F32" s="154"/>
      <c r="G32" s="23"/>
      <c r="H32" s="154"/>
      <c r="I32" s="23"/>
      <c r="J32" s="166"/>
      <c r="K32" s="6"/>
      <c r="L32" s="6"/>
      <c r="M32" s="6"/>
      <c r="N32" s="6"/>
    </row>
    <row r="33" spans="1:14" s="7" customFormat="1" ht="9.9499999999999993" customHeight="1" x14ac:dyDescent="0.25">
      <c r="A33" s="14"/>
      <c r="B33" s="15"/>
      <c r="C33" s="16"/>
      <c r="D33" s="154"/>
      <c r="E33" s="22"/>
      <c r="F33" s="154"/>
      <c r="G33" s="154"/>
      <c r="H33" s="154"/>
      <c r="I33" s="154"/>
      <c r="J33" s="166"/>
      <c r="K33" s="6"/>
      <c r="L33" s="6"/>
      <c r="M33" s="6"/>
      <c r="N33" s="6"/>
    </row>
    <row r="34" spans="1:14" s="7" customFormat="1" ht="18" customHeight="1" x14ac:dyDescent="0.25">
      <c r="A34" s="14"/>
      <c r="B34" s="84" t="s">
        <v>1251</v>
      </c>
      <c r="C34" s="232"/>
      <c r="D34" s="154" t="s">
        <v>345</v>
      </c>
      <c r="E34" s="236"/>
      <c r="F34" s="325" t="s">
        <v>1241</v>
      </c>
      <c r="G34" s="327"/>
      <c r="H34" s="325" t="s">
        <v>1242</v>
      </c>
      <c r="I34" s="327"/>
      <c r="J34" s="166"/>
      <c r="K34" s="6"/>
      <c r="L34" s="6"/>
      <c r="M34" s="6"/>
      <c r="N34" s="6"/>
    </row>
    <row r="35" spans="1:14" s="7" customFormat="1" ht="18" customHeight="1" x14ac:dyDescent="0.25">
      <c r="A35" s="14"/>
      <c r="B35" s="84" t="s">
        <v>1252</v>
      </c>
      <c r="C35" s="232"/>
      <c r="D35" s="154" t="s">
        <v>346</v>
      </c>
      <c r="E35" s="236"/>
      <c r="F35" s="325"/>
      <c r="G35" s="328"/>
      <c r="H35" s="326"/>
      <c r="I35" s="328"/>
      <c r="J35" s="166"/>
      <c r="K35" s="6"/>
      <c r="L35" s="6"/>
      <c r="M35" s="6"/>
      <c r="N35" s="6"/>
    </row>
    <row r="36" spans="1:14" s="7" customFormat="1" ht="18" customHeight="1" x14ac:dyDescent="0.25">
      <c r="A36" s="14"/>
      <c r="B36" s="84" t="s">
        <v>1245</v>
      </c>
      <c r="C36" s="232"/>
      <c r="D36" s="154"/>
      <c r="E36" s="168"/>
      <c r="F36" s="154"/>
      <c r="G36" s="23"/>
      <c r="H36" s="154"/>
      <c r="I36" s="23"/>
      <c r="J36" s="166"/>
      <c r="K36" s="6"/>
      <c r="L36" s="6"/>
      <c r="M36" s="6"/>
      <c r="N36" s="6"/>
    </row>
    <row r="37" spans="1:14" s="7" customFormat="1" ht="9.9499999999999993" customHeight="1" x14ac:dyDescent="0.25">
      <c r="A37" s="14"/>
      <c r="B37" s="15"/>
      <c r="C37" s="16"/>
      <c r="D37" s="154"/>
      <c r="E37" s="22"/>
      <c r="F37" s="154"/>
      <c r="G37" s="154"/>
      <c r="H37" s="154"/>
      <c r="I37" s="154"/>
      <c r="J37" s="166"/>
      <c r="K37" s="6"/>
      <c r="L37" s="6"/>
      <c r="M37" s="6"/>
      <c r="N37" s="6"/>
    </row>
    <row r="38" spans="1:14" s="7" customFormat="1" ht="18" customHeight="1" x14ac:dyDescent="0.25">
      <c r="A38" s="14"/>
      <c r="B38" s="84" t="s">
        <v>1251</v>
      </c>
      <c r="C38" s="232"/>
      <c r="D38" s="154" t="s">
        <v>345</v>
      </c>
      <c r="E38" s="236"/>
      <c r="F38" s="325" t="s">
        <v>1241</v>
      </c>
      <c r="G38" s="327"/>
      <c r="H38" s="325" t="s">
        <v>1242</v>
      </c>
      <c r="I38" s="327"/>
      <c r="J38" s="166"/>
      <c r="K38" s="6"/>
      <c r="L38" s="6"/>
      <c r="M38" s="6"/>
      <c r="N38" s="6"/>
    </row>
    <row r="39" spans="1:14" s="7" customFormat="1" ht="18" customHeight="1" x14ac:dyDescent="0.25">
      <c r="A39" s="14"/>
      <c r="B39" s="84" t="s">
        <v>1252</v>
      </c>
      <c r="C39" s="232"/>
      <c r="D39" s="154" t="s">
        <v>346</v>
      </c>
      <c r="E39" s="236"/>
      <c r="F39" s="325"/>
      <c r="G39" s="328"/>
      <c r="H39" s="326"/>
      <c r="I39" s="328"/>
      <c r="J39" s="166"/>
      <c r="K39" s="6"/>
      <c r="L39" s="6"/>
      <c r="M39" s="6"/>
      <c r="N39" s="6"/>
    </row>
    <row r="40" spans="1:14" s="7" customFormat="1" ht="18" customHeight="1" x14ac:dyDescent="0.25">
      <c r="A40" s="14"/>
      <c r="B40" s="84" t="s">
        <v>1245</v>
      </c>
      <c r="C40" s="232"/>
      <c r="D40" s="154"/>
      <c r="E40" s="168"/>
      <c r="F40" s="154"/>
      <c r="G40" s="23"/>
      <c r="H40" s="154"/>
      <c r="I40" s="23"/>
      <c r="J40" s="166"/>
      <c r="K40" s="6"/>
      <c r="L40" s="6"/>
      <c r="M40" s="6"/>
      <c r="N40" s="6"/>
    </row>
    <row r="41" spans="1:14" s="7" customFormat="1" ht="9.9499999999999993" customHeight="1" x14ac:dyDescent="0.25">
      <c r="A41" s="14"/>
      <c r="B41" s="15"/>
      <c r="C41" s="16"/>
      <c r="D41" s="154"/>
      <c r="E41" s="22"/>
      <c r="F41" s="154"/>
      <c r="G41" s="154"/>
      <c r="H41" s="154"/>
      <c r="I41" s="154"/>
      <c r="J41" s="166"/>
      <c r="K41" s="6"/>
      <c r="L41" s="6"/>
      <c r="M41" s="6"/>
      <c r="N41" s="6"/>
    </row>
    <row r="42" spans="1:14" s="7" customFormat="1" ht="18" customHeight="1" x14ac:dyDescent="0.25">
      <c r="A42" s="14"/>
      <c r="B42" s="84" t="s">
        <v>1251</v>
      </c>
      <c r="C42" s="232"/>
      <c r="D42" s="154" t="s">
        <v>345</v>
      </c>
      <c r="E42" s="236"/>
      <c r="F42" s="325" t="s">
        <v>1241</v>
      </c>
      <c r="G42" s="327"/>
      <c r="H42" s="325" t="s">
        <v>1242</v>
      </c>
      <c r="I42" s="327"/>
      <c r="J42" s="166"/>
      <c r="K42" s="6"/>
      <c r="L42" s="6"/>
      <c r="M42" s="6"/>
      <c r="N42" s="6"/>
    </row>
    <row r="43" spans="1:14" s="7" customFormat="1" ht="18" customHeight="1" x14ac:dyDescent="0.25">
      <c r="A43" s="14"/>
      <c r="B43" s="84" t="s">
        <v>1252</v>
      </c>
      <c r="C43" s="232"/>
      <c r="D43" s="154" t="s">
        <v>346</v>
      </c>
      <c r="E43" s="236"/>
      <c r="F43" s="325"/>
      <c r="G43" s="328"/>
      <c r="H43" s="326"/>
      <c r="I43" s="328"/>
      <c r="J43" s="166"/>
      <c r="K43" s="6"/>
      <c r="L43" s="6"/>
      <c r="M43" s="6"/>
      <c r="N43" s="6"/>
    </row>
    <row r="44" spans="1:14" s="7" customFormat="1" ht="18" customHeight="1" x14ac:dyDescent="0.25">
      <c r="A44" s="14"/>
      <c r="B44" s="84" t="s">
        <v>1245</v>
      </c>
      <c r="C44" s="232"/>
      <c r="D44" s="154"/>
      <c r="E44" s="168"/>
      <c r="F44" s="154"/>
      <c r="G44" s="23"/>
      <c r="H44" s="154"/>
      <c r="I44" s="23"/>
      <c r="J44" s="166"/>
      <c r="K44" s="6"/>
      <c r="L44" s="6"/>
      <c r="M44" s="6"/>
      <c r="N44" s="6"/>
    </row>
    <row r="45" spans="1:14" s="7" customFormat="1" ht="9.9499999999999993" customHeight="1" x14ac:dyDescent="0.25">
      <c r="A45" s="14"/>
      <c r="B45" s="15"/>
      <c r="C45" s="16"/>
      <c r="D45" s="154"/>
      <c r="E45" s="22"/>
      <c r="F45" s="154"/>
      <c r="G45" s="154"/>
      <c r="H45" s="154"/>
      <c r="I45" s="154"/>
      <c r="J45" s="166"/>
      <c r="K45" s="6"/>
      <c r="L45" s="6"/>
      <c r="M45" s="6"/>
      <c r="N45" s="6"/>
    </row>
    <row r="46" spans="1:14" s="7" customFormat="1" ht="18" customHeight="1" x14ac:dyDescent="0.25">
      <c r="A46" s="14"/>
      <c r="B46" s="84" t="s">
        <v>1251</v>
      </c>
      <c r="C46" s="232"/>
      <c r="D46" s="154" t="s">
        <v>345</v>
      </c>
      <c r="E46" s="236"/>
      <c r="F46" s="325" t="s">
        <v>1241</v>
      </c>
      <c r="G46" s="327"/>
      <c r="H46" s="325" t="s">
        <v>1242</v>
      </c>
      <c r="I46" s="327"/>
      <c r="J46" s="166"/>
      <c r="K46" s="6"/>
      <c r="L46" s="6"/>
      <c r="M46" s="6"/>
      <c r="N46" s="6"/>
    </row>
    <row r="47" spans="1:14" s="7" customFormat="1" ht="18" customHeight="1" x14ac:dyDescent="0.25">
      <c r="A47" s="14"/>
      <c r="B47" s="84" t="s">
        <v>1252</v>
      </c>
      <c r="C47" s="232"/>
      <c r="D47" s="154" t="s">
        <v>346</v>
      </c>
      <c r="E47" s="236"/>
      <c r="F47" s="325"/>
      <c r="G47" s="328"/>
      <c r="H47" s="326"/>
      <c r="I47" s="328"/>
      <c r="J47" s="166"/>
      <c r="K47" s="6"/>
      <c r="L47" s="6"/>
      <c r="M47" s="6"/>
      <c r="N47" s="6"/>
    </row>
    <row r="48" spans="1:14" s="7" customFormat="1" ht="18" customHeight="1" x14ac:dyDescent="0.25">
      <c r="A48" s="14"/>
      <c r="B48" s="84" t="s">
        <v>1245</v>
      </c>
      <c r="C48" s="232"/>
      <c r="D48" s="154"/>
      <c r="E48" s="168"/>
      <c r="F48" s="154"/>
      <c r="G48" s="23"/>
      <c r="H48" s="154"/>
      <c r="I48" s="23"/>
      <c r="J48" s="166"/>
      <c r="K48" s="6"/>
      <c r="L48" s="6"/>
      <c r="M48" s="6"/>
      <c r="N48" s="6"/>
    </row>
    <row r="49" spans="1:14" s="7" customFormat="1" ht="9.9499999999999993" customHeight="1" x14ac:dyDescent="0.25">
      <c r="A49" s="14"/>
      <c r="B49" s="15"/>
      <c r="C49" s="16"/>
      <c r="D49" s="154"/>
      <c r="E49" s="22"/>
      <c r="F49" s="154"/>
      <c r="G49" s="154"/>
      <c r="H49" s="154"/>
      <c r="I49" s="154"/>
      <c r="J49" s="166"/>
      <c r="K49" s="6"/>
      <c r="L49" s="6"/>
      <c r="M49" s="6"/>
      <c r="N49" s="6"/>
    </row>
    <row r="50" spans="1:14" s="7" customFormat="1" ht="18" customHeight="1" x14ac:dyDescent="0.25">
      <c r="A50" s="14"/>
      <c r="B50" s="84" t="s">
        <v>1251</v>
      </c>
      <c r="C50" s="232"/>
      <c r="D50" s="154" t="s">
        <v>345</v>
      </c>
      <c r="E50" s="236"/>
      <c r="F50" s="325" t="s">
        <v>1241</v>
      </c>
      <c r="G50" s="327"/>
      <c r="H50" s="325" t="s">
        <v>1242</v>
      </c>
      <c r="I50" s="327"/>
      <c r="J50" s="166"/>
      <c r="K50" s="6"/>
      <c r="L50" s="6"/>
      <c r="M50" s="6"/>
      <c r="N50" s="6"/>
    </row>
    <row r="51" spans="1:14" s="7" customFormat="1" ht="18" customHeight="1" x14ac:dyDescent="0.25">
      <c r="A51" s="14"/>
      <c r="B51" s="84" t="s">
        <v>1252</v>
      </c>
      <c r="C51" s="232"/>
      <c r="D51" s="154" t="s">
        <v>346</v>
      </c>
      <c r="E51" s="236"/>
      <c r="F51" s="325"/>
      <c r="G51" s="328"/>
      <c r="H51" s="326"/>
      <c r="I51" s="328"/>
      <c r="J51" s="166"/>
      <c r="K51" s="6"/>
      <c r="L51" s="6"/>
      <c r="M51" s="6"/>
      <c r="N51" s="6"/>
    </row>
    <row r="52" spans="1:14" s="7" customFormat="1" ht="18" customHeight="1" x14ac:dyDescent="0.25">
      <c r="A52" s="14"/>
      <c r="B52" s="84" t="s">
        <v>1245</v>
      </c>
      <c r="C52" s="232"/>
      <c r="D52" s="154"/>
      <c r="E52" s="168"/>
      <c r="F52" s="154"/>
      <c r="G52" s="23"/>
      <c r="H52" s="154"/>
      <c r="I52" s="23"/>
      <c r="J52" s="166"/>
      <c r="K52" s="6"/>
      <c r="L52" s="6"/>
      <c r="M52" s="6"/>
      <c r="N52" s="6"/>
    </row>
    <row r="53" spans="1:14" s="7" customFormat="1" ht="9.9499999999999993" customHeight="1" x14ac:dyDescent="0.25">
      <c r="A53" s="14"/>
      <c r="B53" s="15"/>
      <c r="C53" s="16"/>
      <c r="D53" s="154"/>
      <c r="E53" s="22"/>
      <c r="F53" s="154"/>
      <c r="G53" s="154"/>
      <c r="H53" s="154"/>
      <c r="I53" s="154"/>
      <c r="J53" s="166"/>
      <c r="K53" s="6"/>
      <c r="L53" s="6"/>
      <c r="M53" s="6"/>
      <c r="N53" s="6"/>
    </row>
    <row r="54" spans="1:14" s="7" customFormat="1" ht="18" customHeight="1" x14ac:dyDescent="0.25">
      <c r="A54" s="14"/>
      <c r="B54" s="84" t="s">
        <v>1251</v>
      </c>
      <c r="C54" s="232"/>
      <c r="D54" s="154" t="s">
        <v>345</v>
      </c>
      <c r="E54" s="236"/>
      <c r="F54" s="325" t="s">
        <v>1241</v>
      </c>
      <c r="G54" s="327"/>
      <c r="H54" s="325" t="s">
        <v>1242</v>
      </c>
      <c r="I54" s="327"/>
      <c r="J54" s="166"/>
      <c r="K54" s="6"/>
      <c r="L54" s="6"/>
      <c r="M54" s="6"/>
      <c r="N54" s="6"/>
    </row>
    <row r="55" spans="1:14" s="7" customFormat="1" ht="18" customHeight="1" x14ac:dyDescent="0.25">
      <c r="A55" s="14"/>
      <c r="B55" s="84" t="s">
        <v>1252</v>
      </c>
      <c r="C55" s="232"/>
      <c r="D55" s="154" t="s">
        <v>346</v>
      </c>
      <c r="E55" s="236"/>
      <c r="F55" s="325"/>
      <c r="G55" s="328"/>
      <c r="H55" s="326"/>
      <c r="I55" s="328"/>
      <c r="J55" s="166"/>
      <c r="K55" s="6"/>
      <c r="L55" s="6"/>
      <c r="M55" s="6"/>
      <c r="N55" s="6"/>
    </row>
    <row r="56" spans="1:14" s="7" customFormat="1" ht="18" customHeight="1" x14ac:dyDescent="0.25">
      <c r="A56" s="14"/>
      <c r="B56" s="84" t="s">
        <v>1245</v>
      </c>
      <c r="C56" s="232"/>
      <c r="D56" s="154"/>
      <c r="E56" s="168"/>
      <c r="F56" s="154"/>
      <c r="G56" s="23"/>
      <c r="H56" s="154"/>
      <c r="I56" s="23"/>
      <c r="J56" s="166"/>
      <c r="K56" s="6"/>
      <c r="L56" s="6"/>
      <c r="M56" s="6"/>
      <c r="N56" s="6"/>
    </row>
    <row r="57" spans="1:14" s="7" customFormat="1" ht="9.9499999999999993" customHeight="1" x14ac:dyDescent="0.25">
      <c r="A57" s="14"/>
      <c r="B57" s="15"/>
      <c r="C57" s="16"/>
      <c r="D57" s="154"/>
      <c r="E57" s="22"/>
      <c r="F57" s="154"/>
      <c r="G57" s="154"/>
      <c r="H57" s="154"/>
      <c r="I57" s="154"/>
      <c r="J57" s="166"/>
      <c r="K57" s="6"/>
      <c r="L57" s="6"/>
      <c r="M57" s="6"/>
      <c r="N57" s="6"/>
    </row>
    <row r="58" spans="1:14" s="7" customFormat="1" ht="18" customHeight="1" x14ac:dyDescent="0.25">
      <c r="A58" s="14"/>
      <c r="B58" s="84" t="s">
        <v>1251</v>
      </c>
      <c r="C58" s="232"/>
      <c r="D58" s="154" t="s">
        <v>345</v>
      </c>
      <c r="E58" s="236"/>
      <c r="F58" s="325" t="s">
        <v>1241</v>
      </c>
      <c r="G58" s="327"/>
      <c r="H58" s="325" t="s">
        <v>1242</v>
      </c>
      <c r="I58" s="327"/>
      <c r="J58" s="166"/>
      <c r="K58" s="6"/>
      <c r="L58" s="6"/>
      <c r="M58" s="6"/>
      <c r="N58" s="6"/>
    </row>
    <row r="59" spans="1:14" s="7" customFormat="1" ht="18" customHeight="1" x14ac:dyDescent="0.25">
      <c r="A59" s="14"/>
      <c r="B59" s="84" t="s">
        <v>1252</v>
      </c>
      <c r="C59" s="232"/>
      <c r="D59" s="154" t="s">
        <v>346</v>
      </c>
      <c r="E59" s="236"/>
      <c r="F59" s="325"/>
      <c r="G59" s="328"/>
      <c r="H59" s="326"/>
      <c r="I59" s="328"/>
      <c r="J59" s="166"/>
      <c r="K59" s="6"/>
      <c r="L59" s="6"/>
      <c r="M59" s="6"/>
      <c r="N59" s="6"/>
    </row>
    <row r="60" spans="1:14" s="7" customFormat="1" ht="18" customHeight="1" x14ac:dyDescent="0.25">
      <c r="A60" s="14"/>
      <c r="B60" s="84" t="s">
        <v>1245</v>
      </c>
      <c r="C60" s="232"/>
      <c r="D60" s="154"/>
      <c r="E60" s="168"/>
      <c r="F60" s="154"/>
      <c r="G60" s="23"/>
      <c r="H60" s="154"/>
      <c r="I60" s="23"/>
      <c r="J60" s="166"/>
      <c r="K60" s="6"/>
      <c r="L60" s="6"/>
      <c r="M60" s="6"/>
      <c r="N60" s="6"/>
    </row>
    <row r="61" spans="1:14" s="7" customFormat="1" ht="9.9499999999999993" customHeight="1" x14ac:dyDescent="0.25">
      <c r="A61" s="14"/>
      <c r="B61" s="15"/>
      <c r="C61" s="16"/>
      <c r="D61" s="154"/>
      <c r="E61" s="22"/>
      <c r="F61" s="154"/>
      <c r="G61" s="154"/>
      <c r="H61" s="154"/>
      <c r="I61" s="154"/>
      <c r="J61" s="166"/>
      <c r="K61" s="6"/>
      <c r="L61" s="6"/>
      <c r="M61" s="6"/>
      <c r="N61" s="6"/>
    </row>
    <row r="62" spans="1:14" s="7" customFormat="1" ht="18" customHeight="1" x14ac:dyDescent="0.25">
      <c r="A62" s="14"/>
      <c r="B62" s="84" t="s">
        <v>1251</v>
      </c>
      <c r="C62" s="232"/>
      <c r="D62" s="154" t="s">
        <v>345</v>
      </c>
      <c r="E62" s="236"/>
      <c r="F62" s="325" t="s">
        <v>1241</v>
      </c>
      <c r="G62" s="327"/>
      <c r="H62" s="325" t="s">
        <v>1242</v>
      </c>
      <c r="I62" s="327"/>
      <c r="J62" s="166"/>
      <c r="K62" s="6"/>
      <c r="L62" s="6"/>
      <c r="M62" s="6"/>
      <c r="N62" s="6"/>
    </row>
    <row r="63" spans="1:14" s="7" customFormat="1" ht="18" customHeight="1" x14ac:dyDescent="0.25">
      <c r="A63" s="14"/>
      <c r="B63" s="84" t="s">
        <v>1252</v>
      </c>
      <c r="C63" s="232"/>
      <c r="D63" s="154" t="s">
        <v>346</v>
      </c>
      <c r="E63" s="236"/>
      <c r="F63" s="325"/>
      <c r="G63" s="328"/>
      <c r="H63" s="326"/>
      <c r="I63" s="328"/>
      <c r="J63" s="166"/>
      <c r="K63" s="6"/>
      <c r="L63" s="6"/>
      <c r="M63" s="6"/>
      <c r="N63" s="6"/>
    </row>
    <row r="64" spans="1:14" s="7" customFormat="1" ht="18" customHeight="1" x14ac:dyDescent="0.25">
      <c r="A64" s="14"/>
      <c r="B64" s="84" t="s">
        <v>1245</v>
      </c>
      <c r="C64" s="232"/>
      <c r="D64" s="154"/>
      <c r="E64" s="168"/>
      <c r="F64" s="154"/>
      <c r="G64" s="23"/>
      <c r="H64" s="154"/>
      <c r="I64" s="23"/>
      <c r="J64" s="166"/>
      <c r="K64" s="6"/>
      <c r="L64" s="6"/>
      <c r="M64" s="6"/>
      <c r="N64" s="6"/>
    </row>
    <row r="65" spans="1:14" s="7" customFormat="1" ht="9.9499999999999993" customHeight="1" x14ac:dyDescent="0.25">
      <c r="A65" s="14"/>
      <c r="B65" s="15"/>
      <c r="C65" s="16"/>
      <c r="D65" s="154"/>
      <c r="E65" s="22"/>
      <c r="F65" s="154"/>
      <c r="G65" s="154"/>
      <c r="H65" s="154"/>
      <c r="I65" s="154"/>
      <c r="J65" s="166"/>
      <c r="K65" s="6"/>
      <c r="L65" s="6"/>
      <c r="M65" s="6"/>
      <c r="N65" s="6"/>
    </row>
    <row r="66" spans="1:14" s="7" customFormat="1" ht="18" customHeight="1" x14ac:dyDescent="0.25">
      <c r="A66" s="14"/>
      <c r="B66" s="84" t="s">
        <v>1251</v>
      </c>
      <c r="C66" s="232"/>
      <c r="D66" s="154" t="s">
        <v>345</v>
      </c>
      <c r="E66" s="236"/>
      <c r="F66" s="325" t="s">
        <v>1241</v>
      </c>
      <c r="G66" s="327"/>
      <c r="H66" s="325" t="s">
        <v>1242</v>
      </c>
      <c r="I66" s="327"/>
      <c r="J66" s="166"/>
      <c r="K66" s="6"/>
      <c r="L66" s="6"/>
      <c r="M66" s="6"/>
      <c r="N66" s="6"/>
    </row>
    <row r="67" spans="1:14" s="7" customFormat="1" ht="18" customHeight="1" x14ac:dyDescent="0.25">
      <c r="A67" s="14"/>
      <c r="B67" s="84" t="s">
        <v>1252</v>
      </c>
      <c r="C67" s="232"/>
      <c r="D67" s="154" t="s">
        <v>346</v>
      </c>
      <c r="E67" s="236"/>
      <c r="F67" s="325"/>
      <c r="G67" s="328"/>
      <c r="H67" s="326"/>
      <c r="I67" s="328"/>
      <c r="J67" s="166"/>
      <c r="K67" s="6"/>
      <c r="L67" s="6"/>
      <c r="M67" s="6"/>
      <c r="N67" s="6"/>
    </row>
    <row r="68" spans="1:14" s="7" customFormat="1" ht="18" customHeight="1" x14ac:dyDescent="0.25">
      <c r="A68" s="14"/>
      <c r="B68" s="84" t="s">
        <v>1245</v>
      </c>
      <c r="C68" s="232"/>
      <c r="D68" s="154"/>
      <c r="E68" s="168"/>
      <c r="F68" s="154"/>
      <c r="G68" s="23"/>
      <c r="H68" s="154"/>
      <c r="I68" s="23"/>
      <c r="J68" s="166"/>
      <c r="K68" s="6"/>
      <c r="L68" s="6"/>
      <c r="M68" s="6"/>
      <c r="N68" s="6"/>
    </row>
    <row r="69" spans="1:14" s="7" customFormat="1" ht="9.9499999999999993" customHeight="1" x14ac:dyDescent="0.25">
      <c r="A69" s="14"/>
      <c r="B69" s="15"/>
      <c r="C69" s="16"/>
      <c r="D69" s="154"/>
      <c r="E69" s="22"/>
      <c r="F69" s="154"/>
      <c r="G69" s="154"/>
      <c r="H69" s="154"/>
      <c r="I69" s="154"/>
      <c r="J69" s="166"/>
      <c r="K69" s="6"/>
      <c r="L69" s="6"/>
      <c r="M69" s="6"/>
      <c r="N69" s="6"/>
    </row>
    <row r="70" spans="1:14" s="7" customFormat="1" ht="18" customHeight="1" x14ac:dyDescent="0.25">
      <c r="A70" s="14"/>
      <c r="B70" s="84" t="s">
        <v>1251</v>
      </c>
      <c r="C70" s="232"/>
      <c r="D70" s="154" t="s">
        <v>345</v>
      </c>
      <c r="E70" s="236"/>
      <c r="F70" s="325" t="s">
        <v>1241</v>
      </c>
      <c r="G70" s="327"/>
      <c r="H70" s="325" t="s">
        <v>1242</v>
      </c>
      <c r="I70" s="327"/>
      <c r="J70" s="166"/>
      <c r="K70" s="6"/>
      <c r="L70" s="6"/>
      <c r="M70" s="6"/>
      <c r="N70" s="6"/>
    </row>
    <row r="71" spans="1:14" s="7" customFormat="1" ht="18" customHeight="1" x14ac:dyDescent="0.25">
      <c r="A71" s="14"/>
      <c r="B71" s="84" t="s">
        <v>1252</v>
      </c>
      <c r="C71" s="232"/>
      <c r="D71" s="154" t="s">
        <v>346</v>
      </c>
      <c r="E71" s="236"/>
      <c r="F71" s="325"/>
      <c r="G71" s="328"/>
      <c r="H71" s="326"/>
      <c r="I71" s="328"/>
      <c r="J71" s="166"/>
      <c r="K71" s="6"/>
      <c r="L71" s="6"/>
      <c r="M71" s="6"/>
      <c r="N71" s="6"/>
    </row>
    <row r="72" spans="1:14" s="7" customFormat="1" ht="18" customHeight="1" x14ac:dyDescent="0.25">
      <c r="A72" s="14"/>
      <c r="B72" s="84" t="s">
        <v>1245</v>
      </c>
      <c r="C72" s="232"/>
      <c r="D72" s="154"/>
      <c r="E72" s="168"/>
      <c r="F72" s="154"/>
      <c r="G72" s="23"/>
      <c r="H72" s="154"/>
      <c r="I72" s="23"/>
      <c r="J72" s="166"/>
      <c r="K72" s="6"/>
      <c r="L72" s="6"/>
      <c r="M72" s="6"/>
      <c r="N72" s="6"/>
    </row>
    <row r="73" spans="1:14" s="7" customFormat="1" ht="9.9499999999999993" customHeight="1" x14ac:dyDescent="0.25">
      <c r="A73" s="14"/>
      <c r="B73" s="15"/>
      <c r="C73" s="16"/>
      <c r="D73" s="154"/>
      <c r="E73" s="22"/>
      <c r="F73" s="154"/>
      <c r="G73" s="154"/>
      <c r="H73" s="154"/>
      <c r="I73" s="154"/>
      <c r="J73" s="166"/>
      <c r="K73" s="6"/>
      <c r="L73" s="6"/>
      <c r="M73" s="6"/>
      <c r="N73" s="6"/>
    </row>
    <row r="74" spans="1:14" s="7" customFormat="1" ht="18" customHeight="1" x14ac:dyDescent="0.25">
      <c r="A74" s="14"/>
      <c r="B74" s="84" t="s">
        <v>1251</v>
      </c>
      <c r="C74" s="232"/>
      <c r="D74" s="154" t="s">
        <v>345</v>
      </c>
      <c r="E74" s="236"/>
      <c r="F74" s="325" t="s">
        <v>1241</v>
      </c>
      <c r="G74" s="327"/>
      <c r="H74" s="325" t="s">
        <v>1242</v>
      </c>
      <c r="I74" s="327"/>
      <c r="J74" s="166"/>
      <c r="K74" s="6"/>
      <c r="L74" s="6"/>
      <c r="M74" s="6"/>
      <c r="N74" s="6"/>
    </row>
    <row r="75" spans="1:14" s="7" customFormat="1" ht="18" customHeight="1" x14ac:dyDescent="0.25">
      <c r="A75" s="14"/>
      <c r="B75" s="84" t="s">
        <v>1252</v>
      </c>
      <c r="C75" s="232"/>
      <c r="D75" s="154" t="s">
        <v>346</v>
      </c>
      <c r="E75" s="236"/>
      <c r="F75" s="325"/>
      <c r="G75" s="328"/>
      <c r="H75" s="326"/>
      <c r="I75" s="328"/>
      <c r="J75" s="166"/>
      <c r="K75" s="6"/>
      <c r="L75" s="6"/>
      <c r="M75" s="6"/>
      <c r="N75" s="6"/>
    </row>
    <row r="76" spans="1:14" s="7" customFormat="1" ht="18" customHeight="1" x14ac:dyDescent="0.25">
      <c r="A76" s="14"/>
      <c r="B76" s="84" t="s">
        <v>1245</v>
      </c>
      <c r="C76" s="232"/>
      <c r="D76" s="154"/>
      <c r="E76" s="168"/>
      <c r="F76" s="154"/>
      <c r="G76" s="23"/>
      <c r="H76" s="154"/>
      <c r="I76" s="23"/>
      <c r="J76" s="166"/>
      <c r="K76" s="6"/>
      <c r="L76" s="6"/>
      <c r="M76" s="6"/>
      <c r="N76" s="6"/>
    </row>
    <row r="77" spans="1:14" s="7" customFormat="1" ht="9.9499999999999993" customHeight="1" x14ac:dyDescent="0.25">
      <c r="A77" s="14"/>
      <c r="B77" s="15"/>
      <c r="C77" s="16"/>
      <c r="D77" s="154"/>
      <c r="E77" s="22"/>
      <c r="F77" s="154"/>
      <c r="G77" s="154"/>
      <c r="H77" s="154"/>
      <c r="I77" s="154"/>
      <c r="J77" s="166"/>
      <c r="K77" s="6"/>
      <c r="L77" s="6"/>
      <c r="M77" s="6"/>
      <c r="N77" s="6"/>
    </row>
    <row r="78" spans="1:14" s="7" customFormat="1" ht="18" customHeight="1" x14ac:dyDescent="0.25">
      <c r="A78" s="14"/>
      <c r="B78" s="84" t="s">
        <v>1251</v>
      </c>
      <c r="C78" s="232"/>
      <c r="D78" s="154" t="s">
        <v>345</v>
      </c>
      <c r="E78" s="236"/>
      <c r="F78" s="325" t="s">
        <v>1241</v>
      </c>
      <c r="G78" s="327"/>
      <c r="H78" s="325" t="s">
        <v>1242</v>
      </c>
      <c r="I78" s="327"/>
      <c r="J78" s="166"/>
      <c r="K78" s="6"/>
      <c r="L78" s="6"/>
      <c r="M78" s="6"/>
      <c r="N78" s="6"/>
    </row>
    <row r="79" spans="1:14" s="7" customFormat="1" ht="18" customHeight="1" x14ac:dyDescent="0.25">
      <c r="A79" s="14"/>
      <c r="B79" s="84" t="s">
        <v>1252</v>
      </c>
      <c r="C79" s="232"/>
      <c r="D79" s="154" t="s">
        <v>346</v>
      </c>
      <c r="E79" s="236"/>
      <c r="F79" s="325"/>
      <c r="G79" s="328"/>
      <c r="H79" s="326"/>
      <c r="I79" s="328"/>
      <c r="J79" s="166"/>
      <c r="K79" s="6"/>
      <c r="L79" s="6"/>
      <c r="M79" s="6"/>
      <c r="N79" s="6"/>
    </row>
    <row r="80" spans="1:14" s="7" customFormat="1" ht="18" customHeight="1" x14ac:dyDescent="0.25">
      <c r="A80" s="14"/>
      <c r="B80" s="84" t="s">
        <v>1245</v>
      </c>
      <c r="C80" s="232"/>
      <c r="D80" s="154"/>
      <c r="E80" s="168"/>
      <c r="F80" s="154"/>
      <c r="G80" s="23"/>
      <c r="H80" s="154"/>
      <c r="I80" s="23"/>
      <c r="J80" s="166"/>
      <c r="K80" s="6"/>
      <c r="L80" s="6"/>
      <c r="M80" s="6"/>
      <c r="N80" s="6"/>
    </row>
    <row r="81" spans="1:14" s="7" customFormat="1" ht="9.9499999999999993" customHeight="1" x14ac:dyDescent="0.25">
      <c r="A81" s="14"/>
      <c r="B81" s="15"/>
      <c r="C81" s="16"/>
      <c r="D81" s="154"/>
      <c r="E81" s="22"/>
      <c r="F81" s="154"/>
      <c r="G81" s="154"/>
      <c r="H81" s="154"/>
      <c r="I81" s="154"/>
      <c r="J81" s="166"/>
      <c r="K81" s="6"/>
      <c r="L81" s="6"/>
      <c r="M81" s="6"/>
      <c r="N81" s="6"/>
    </row>
    <row r="82" spans="1:14" s="7" customFormat="1" ht="18" customHeight="1" x14ac:dyDescent="0.25">
      <c r="A82" s="14"/>
      <c r="B82" s="84"/>
      <c r="C82" s="85"/>
      <c r="D82" s="154"/>
      <c r="E82" s="168"/>
      <c r="F82" s="238" t="s">
        <v>1303</v>
      </c>
      <c r="G82" s="230">
        <f>SUM(G6+G10+G14+G18+G22+G26+G30+G34+G38+G42+G46+G50+G54+G58+G62+G66+G70+G74+G78)</f>
        <v>0</v>
      </c>
      <c r="H82" s="154"/>
      <c r="I82" s="239"/>
      <c r="J82" s="166"/>
      <c r="K82" s="6"/>
      <c r="L82" s="6"/>
      <c r="M82" s="6"/>
      <c r="N82" s="6"/>
    </row>
    <row r="83" spans="1:14" s="7" customFormat="1" ht="9.9499999999999993" customHeight="1" x14ac:dyDescent="0.25">
      <c r="A83" s="19"/>
      <c r="B83" s="233"/>
      <c r="C83" s="233"/>
      <c r="D83" s="240"/>
      <c r="E83" s="199"/>
      <c r="F83" s="240"/>
      <c r="G83" s="240"/>
      <c r="H83" s="240"/>
      <c r="I83" s="240"/>
      <c r="J83" s="178"/>
      <c r="K83" s="6"/>
      <c r="L83" s="6"/>
      <c r="M83" s="6"/>
      <c r="N83" s="6"/>
    </row>
    <row r="84" spans="1:14" s="7" customFormat="1" ht="9.9499999999999993" customHeight="1" x14ac:dyDescent="0.25">
      <c r="A84" s="6"/>
      <c r="B84" s="6"/>
      <c r="C84" s="6"/>
      <c r="D84" s="126"/>
      <c r="F84" s="126"/>
      <c r="G84" s="126"/>
      <c r="H84" s="126"/>
      <c r="I84" s="126"/>
      <c r="J84" s="6"/>
      <c r="K84" s="6"/>
      <c r="L84" s="6"/>
      <c r="M84" s="6"/>
      <c r="N84" s="6"/>
    </row>
  </sheetData>
  <sheetProtection algorithmName="SHA-512" hashValue="FMMPc/zxgPdgPUBIsuhZ319bD5MsLxk79rwCWvO/h8C4IRwQbrmIyW8axzlifnNupfdjDwQfpvBGbV/Cen8o0g==" saltValue="Kz5eEFNi9mJ4HWGvfssRmA==" spinCount="100000" sheet="1" objects="1" scenarios="1"/>
  <mergeCells count="78">
    <mergeCell ref="F10:F11"/>
    <mergeCell ref="G10:G11"/>
    <mergeCell ref="H10:H11"/>
    <mergeCell ref="I10:I11"/>
    <mergeCell ref="B4:I4"/>
    <mergeCell ref="F6:F7"/>
    <mergeCell ref="G6:G7"/>
    <mergeCell ref="H6:H7"/>
    <mergeCell ref="I6:I7"/>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F50:F51"/>
    <mergeCell ref="G50:G51"/>
    <mergeCell ref="H50:H51"/>
    <mergeCell ref="I50:I51"/>
    <mergeCell ref="F54:F55"/>
    <mergeCell ref="G54:G55"/>
    <mergeCell ref="H54:H55"/>
    <mergeCell ref="I54:I55"/>
    <mergeCell ref="F58:F59"/>
    <mergeCell ref="G58:G59"/>
    <mergeCell ref="H58:H59"/>
    <mergeCell ref="I58:I59"/>
    <mergeCell ref="I62:I63"/>
    <mergeCell ref="F66:F67"/>
    <mergeCell ref="G66:G67"/>
    <mergeCell ref="H66:H67"/>
    <mergeCell ref="I66:I67"/>
    <mergeCell ref="B2:I2"/>
    <mergeCell ref="F78:F79"/>
    <mergeCell ref="G78:G79"/>
    <mergeCell ref="H78:H79"/>
    <mergeCell ref="I78:I79"/>
    <mergeCell ref="F70:F71"/>
    <mergeCell ref="G70:G71"/>
    <mergeCell ref="H70:H71"/>
    <mergeCell ref="I70:I71"/>
    <mergeCell ref="F74:F75"/>
    <mergeCell ref="G74:G75"/>
    <mergeCell ref="H74:H75"/>
    <mergeCell ref="I74:I75"/>
    <mergeCell ref="F62:F63"/>
    <mergeCell ref="G62:G63"/>
    <mergeCell ref="H62:H63"/>
  </mergeCells>
  <dataValidations count="1">
    <dataValidation type="list" allowBlank="1" showInputMessage="1" showErrorMessage="1" sqref="C8 C12 C16 C20 C24 C28 C32 C36 C40 C44 C48 C52 C56 C60 C64 C68 C72 C76 C80" xr:uid="{E28C80E0-46C9-4D13-90A3-6C64568E2A79}">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A, B et C
Demande de recertification
Propres séminaires et présentations&amp;R&amp;G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6E82FE83-9D30-4FD0-BBA7-1312AB613278}">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E76 E72 E68 E64 E60 E56 E52 E48 E44 E40 E36 E32 E28 E24 E20 E16 E12 E8 E80</xm:sqref>
        </x14:dataValidation>
        <x14:dataValidation type="date" allowBlank="1" showInputMessage="1" showErrorMessage="1" error="La date est en dehors de la période d'expérience à considérer !" xr:uid="{E1D7A8A2-0F3A-45CF-AF47-F4BDD7828052}">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00B1E-9196-4F00-BEDF-0DCEABB6D367}">
  <sheetPr>
    <pageSetUpPr fitToPage="1"/>
  </sheetPr>
  <dimension ref="A1:N40"/>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73.7109375" style="6" customWidth="1"/>
    <col min="4" max="4" width="8.7109375" style="126" customWidth="1"/>
    <col min="5" max="5" width="14.7109375" style="7" customWidth="1"/>
    <col min="6" max="6" width="9.7109375" style="126" customWidth="1"/>
    <col min="7" max="7" width="7.7109375" style="126" customWidth="1"/>
    <col min="8" max="8" width="10.7109375" style="126" customWidth="1"/>
    <col min="9" max="9" width="7.7109375" style="126" customWidth="1"/>
    <col min="10" max="10" width="1.7109375" style="6" customWidth="1"/>
    <col min="11" max="16384" width="11.42578125" style="6"/>
  </cols>
  <sheetData>
    <row r="1" spans="1:14" s="7" customFormat="1" ht="9.9499999999999993" customHeight="1" x14ac:dyDescent="0.25">
      <c r="A1" s="11"/>
      <c r="B1" s="12"/>
      <c r="C1" s="12"/>
      <c r="D1" s="234"/>
      <c r="E1" s="193"/>
      <c r="F1" s="234"/>
      <c r="G1" s="234"/>
      <c r="H1" s="234"/>
      <c r="I1" s="234"/>
      <c r="J1" s="177"/>
      <c r="K1" s="6"/>
      <c r="L1" s="6"/>
      <c r="M1" s="6"/>
      <c r="N1" s="6"/>
    </row>
    <row r="2" spans="1:14" s="7" customFormat="1" ht="18" customHeight="1" x14ac:dyDescent="0.25">
      <c r="A2" s="14"/>
      <c r="B2" s="278" t="s">
        <v>1258</v>
      </c>
      <c r="C2" s="278"/>
      <c r="D2" s="278"/>
      <c r="E2" s="278"/>
      <c r="F2" s="278"/>
      <c r="G2" s="278"/>
      <c r="H2" s="278"/>
      <c r="I2" s="278"/>
      <c r="J2" s="166"/>
      <c r="K2" s="6"/>
      <c r="L2" s="6"/>
      <c r="M2" s="6"/>
      <c r="N2" s="6"/>
    </row>
    <row r="3" spans="1:14" s="7" customFormat="1" ht="9.9499999999999993" customHeight="1" x14ac:dyDescent="0.25">
      <c r="A3" s="14"/>
      <c r="B3" s="15"/>
      <c r="C3" s="16"/>
      <c r="D3" s="154"/>
      <c r="E3" s="22"/>
      <c r="F3" s="154"/>
      <c r="G3" s="154"/>
      <c r="H3" s="154"/>
      <c r="I3" s="154"/>
      <c r="J3" s="166"/>
      <c r="K3" s="6"/>
      <c r="L3" s="6"/>
      <c r="M3" s="6"/>
      <c r="N3" s="6"/>
    </row>
    <row r="4" spans="1:14" s="7" customFormat="1" ht="27.95" customHeight="1" x14ac:dyDescent="0.25">
      <c r="A4" s="235"/>
      <c r="B4" s="330" t="s">
        <v>1259</v>
      </c>
      <c r="C4" s="330"/>
      <c r="D4" s="330"/>
      <c r="E4" s="330"/>
      <c r="F4" s="330"/>
      <c r="G4" s="330"/>
      <c r="H4" s="330"/>
      <c r="I4" s="330"/>
      <c r="J4" s="166"/>
      <c r="K4" s="6"/>
      <c r="L4" s="6"/>
      <c r="M4" s="6"/>
      <c r="N4" s="6"/>
    </row>
    <row r="5" spans="1:14" s="7" customFormat="1" ht="9.9499999999999993" customHeight="1" x14ac:dyDescent="0.25">
      <c r="A5" s="14"/>
      <c r="B5" s="15"/>
      <c r="C5" s="16"/>
      <c r="D5" s="154"/>
      <c r="E5" s="22"/>
      <c r="F5" s="154"/>
      <c r="G5" s="154"/>
      <c r="H5" s="154"/>
      <c r="I5" s="154"/>
      <c r="J5" s="166"/>
      <c r="K5" s="6"/>
      <c r="L5" s="6"/>
      <c r="M5" s="6"/>
      <c r="N5" s="6"/>
    </row>
    <row r="6" spans="1:14" s="7" customFormat="1" ht="18" customHeight="1" x14ac:dyDescent="0.25">
      <c r="A6" s="14"/>
      <c r="B6" s="84" t="s">
        <v>303</v>
      </c>
      <c r="C6" s="232"/>
      <c r="D6" s="326" t="s">
        <v>1256</v>
      </c>
      <c r="E6" s="331"/>
      <c r="F6" s="325" t="s">
        <v>1257</v>
      </c>
      <c r="G6" s="327"/>
      <c r="H6" s="325" t="s">
        <v>1242</v>
      </c>
      <c r="I6" s="327"/>
      <c r="J6" s="166"/>
      <c r="K6" s="6"/>
      <c r="L6" s="6"/>
      <c r="M6" s="6"/>
      <c r="N6" s="6"/>
    </row>
    <row r="7" spans="1:14" s="7" customFormat="1" ht="18" customHeight="1" x14ac:dyDescent="0.25">
      <c r="A7" s="14"/>
      <c r="B7" s="84" t="s">
        <v>1255</v>
      </c>
      <c r="C7" s="232"/>
      <c r="D7" s="326"/>
      <c r="E7" s="332"/>
      <c r="F7" s="326"/>
      <c r="G7" s="328"/>
      <c r="H7" s="326"/>
      <c r="I7" s="328"/>
      <c r="J7" s="166"/>
      <c r="K7" s="6"/>
      <c r="L7" s="6"/>
      <c r="M7" s="6"/>
      <c r="N7" s="6"/>
    </row>
    <row r="8" spans="1:14" s="7" customFormat="1" ht="18" customHeight="1" x14ac:dyDescent="0.25">
      <c r="A8" s="14"/>
      <c r="B8" s="84" t="s">
        <v>1245</v>
      </c>
      <c r="C8" s="232"/>
      <c r="D8" s="154"/>
      <c r="E8" s="168"/>
      <c r="F8" s="154"/>
      <c r="G8" s="23"/>
      <c r="H8" s="154"/>
      <c r="I8" s="23"/>
      <c r="J8" s="166"/>
      <c r="K8" s="6"/>
      <c r="L8" s="6"/>
      <c r="M8" s="6"/>
      <c r="N8" s="6"/>
    </row>
    <row r="9" spans="1:14" s="7" customFormat="1" ht="9.9499999999999993" customHeight="1" x14ac:dyDescent="0.25">
      <c r="A9" s="14"/>
      <c r="B9" s="15"/>
      <c r="C9" s="16"/>
      <c r="D9" s="154"/>
      <c r="E9" s="22"/>
      <c r="F9" s="154"/>
      <c r="G9" s="154"/>
      <c r="H9" s="154"/>
      <c r="I9" s="154"/>
      <c r="J9" s="166"/>
      <c r="K9" s="6"/>
      <c r="L9" s="6"/>
      <c r="M9" s="6"/>
      <c r="N9" s="6"/>
    </row>
    <row r="10" spans="1:14" s="7" customFormat="1" ht="18" customHeight="1" x14ac:dyDescent="0.25">
      <c r="A10" s="14"/>
      <c r="B10" s="84" t="s">
        <v>303</v>
      </c>
      <c r="C10" s="232"/>
      <c r="D10" s="326" t="s">
        <v>1256</v>
      </c>
      <c r="E10" s="331"/>
      <c r="F10" s="325" t="s">
        <v>1257</v>
      </c>
      <c r="G10" s="327"/>
      <c r="H10" s="325" t="s">
        <v>1242</v>
      </c>
      <c r="I10" s="327"/>
      <c r="J10" s="166"/>
      <c r="K10" s="6"/>
      <c r="L10" s="6"/>
      <c r="M10" s="6"/>
      <c r="N10" s="6"/>
    </row>
    <row r="11" spans="1:14" s="7" customFormat="1" ht="18" customHeight="1" x14ac:dyDescent="0.25">
      <c r="A11" s="14"/>
      <c r="B11" s="84" t="s">
        <v>1255</v>
      </c>
      <c r="C11" s="232"/>
      <c r="D11" s="326"/>
      <c r="E11" s="332"/>
      <c r="F11" s="326"/>
      <c r="G11" s="328"/>
      <c r="H11" s="326"/>
      <c r="I11" s="328"/>
      <c r="J11" s="166"/>
      <c r="K11" s="6"/>
      <c r="L11" s="6"/>
      <c r="M11" s="6"/>
      <c r="N11" s="6"/>
    </row>
    <row r="12" spans="1:14" s="7" customFormat="1" ht="18" customHeight="1" x14ac:dyDescent="0.25">
      <c r="A12" s="14"/>
      <c r="B12" s="84" t="s">
        <v>1245</v>
      </c>
      <c r="C12" s="232"/>
      <c r="D12" s="154"/>
      <c r="E12" s="168"/>
      <c r="F12" s="154"/>
      <c r="G12" s="23"/>
      <c r="H12" s="154"/>
      <c r="I12" s="23"/>
      <c r="J12" s="166"/>
      <c r="K12" s="6"/>
      <c r="L12" s="6"/>
      <c r="M12" s="6"/>
      <c r="N12" s="6"/>
    </row>
    <row r="13" spans="1:14" s="7" customFormat="1" ht="9.9499999999999993" customHeight="1" x14ac:dyDescent="0.25">
      <c r="A13" s="14"/>
      <c r="B13" s="15"/>
      <c r="C13" s="16"/>
      <c r="D13" s="154"/>
      <c r="E13" s="22"/>
      <c r="F13" s="154"/>
      <c r="G13" s="154"/>
      <c r="H13" s="154"/>
      <c r="I13" s="154"/>
      <c r="J13" s="166"/>
      <c r="K13" s="6"/>
      <c r="L13" s="6"/>
      <c r="M13" s="6"/>
      <c r="N13" s="6"/>
    </row>
    <row r="14" spans="1:14" s="7" customFormat="1" ht="18" customHeight="1" x14ac:dyDescent="0.25">
      <c r="A14" s="14"/>
      <c r="B14" s="84" t="s">
        <v>303</v>
      </c>
      <c r="C14" s="232"/>
      <c r="D14" s="326" t="s">
        <v>1256</v>
      </c>
      <c r="E14" s="331"/>
      <c r="F14" s="325" t="s">
        <v>1257</v>
      </c>
      <c r="G14" s="327"/>
      <c r="H14" s="325" t="s">
        <v>1242</v>
      </c>
      <c r="I14" s="327"/>
      <c r="J14" s="166"/>
      <c r="K14" s="6"/>
      <c r="L14" s="6"/>
      <c r="M14" s="6"/>
      <c r="N14" s="6"/>
    </row>
    <row r="15" spans="1:14" s="7" customFormat="1" ht="18" customHeight="1" x14ac:dyDescent="0.25">
      <c r="A15" s="14"/>
      <c r="B15" s="84" t="s">
        <v>1255</v>
      </c>
      <c r="C15" s="232"/>
      <c r="D15" s="326"/>
      <c r="E15" s="332"/>
      <c r="F15" s="326"/>
      <c r="G15" s="328"/>
      <c r="H15" s="326"/>
      <c r="I15" s="328"/>
      <c r="J15" s="166"/>
      <c r="K15" s="6"/>
      <c r="L15" s="6"/>
      <c r="M15" s="6"/>
      <c r="N15" s="6"/>
    </row>
    <row r="16" spans="1:14" s="7" customFormat="1" ht="18" customHeight="1" x14ac:dyDescent="0.25">
      <c r="A16" s="14"/>
      <c r="B16" s="84" t="s">
        <v>1245</v>
      </c>
      <c r="C16" s="232"/>
      <c r="D16" s="154"/>
      <c r="E16" s="168"/>
      <c r="F16" s="154"/>
      <c r="G16" s="23"/>
      <c r="H16" s="154"/>
      <c r="I16" s="23"/>
      <c r="J16" s="166"/>
      <c r="K16" s="6"/>
      <c r="L16" s="6"/>
      <c r="M16" s="6"/>
      <c r="N16" s="6"/>
    </row>
    <row r="17" spans="1:14" s="7" customFormat="1" ht="9.9499999999999993" customHeight="1" x14ac:dyDescent="0.25">
      <c r="A17" s="14"/>
      <c r="B17" s="15"/>
      <c r="C17" s="16"/>
      <c r="D17" s="154"/>
      <c r="E17" s="22"/>
      <c r="F17" s="154"/>
      <c r="G17" s="154"/>
      <c r="H17" s="154"/>
      <c r="I17" s="154"/>
      <c r="J17" s="166"/>
      <c r="K17" s="6"/>
      <c r="L17" s="6"/>
      <c r="M17" s="6"/>
      <c r="N17" s="6"/>
    </row>
    <row r="18" spans="1:14" s="7" customFormat="1" ht="18" customHeight="1" x14ac:dyDescent="0.25">
      <c r="A18" s="14"/>
      <c r="B18" s="84" t="s">
        <v>303</v>
      </c>
      <c r="C18" s="232"/>
      <c r="D18" s="326" t="s">
        <v>1256</v>
      </c>
      <c r="E18" s="331"/>
      <c r="F18" s="325" t="s">
        <v>1257</v>
      </c>
      <c r="G18" s="327"/>
      <c r="H18" s="325" t="s">
        <v>1242</v>
      </c>
      <c r="I18" s="327"/>
      <c r="J18" s="166"/>
      <c r="K18" s="6"/>
      <c r="L18" s="6"/>
      <c r="M18" s="6"/>
      <c r="N18" s="6"/>
    </row>
    <row r="19" spans="1:14" s="7" customFormat="1" ht="18" customHeight="1" x14ac:dyDescent="0.25">
      <c r="A19" s="14"/>
      <c r="B19" s="84" t="s">
        <v>1255</v>
      </c>
      <c r="C19" s="232"/>
      <c r="D19" s="326"/>
      <c r="E19" s="332"/>
      <c r="F19" s="326"/>
      <c r="G19" s="328"/>
      <c r="H19" s="326"/>
      <c r="I19" s="328"/>
      <c r="J19" s="166"/>
      <c r="K19" s="6"/>
      <c r="L19" s="6"/>
      <c r="M19" s="6"/>
      <c r="N19" s="6"/>
    </row>
    <row r="20" spans="1:14" s="7" customFormat="1" ht="18" customHeight="1" x14ac:dyDescent="0.25">
      <c r="A20" s="14"/>
      <c r="B20" s="84" t="s">
        <v>1245</v>
      </c>
      <c r="C20" s="232"/>
      <c r="D20" s="154"/>
      <c r="E20" s="168"/>
      <c r="F20" s="154"/>
      <c r="G20" s="23"/>
      <c r="H20" s="154"/>
      <c r="I20" s="23"/>
      <c r="J20" s="166"/>
      <c r="K20" s="6"/>
      <c r="L20" s="6"/>
      <c r="M20" s="6"/>
      <c r="N20" s="6"/>
    </row>
    <row r="21" spans="1:14" s="7" customFormat="1" ht="9.9499999999999993" customHeight="1" x14ac:dyDescent="0.25">
      <c r="A21" s="14"/>
      <c r="B21" s="15"/>
      <c r="C21" s="16"/>
      <c r="D21" s="154"/>
      <c r="E21" s="22"/>
      <c r="F21" s="154"/>
      <c r="G21" s="154"/>
      <c r="H21" s="154"/>
      <c r="I21" s="154"/>
      <c r="J21" s="166"/>
      <c r="K21" s="6"/>
      <c r="L21" s="6"/>
      <c r="M21" s="6"/>
      <c r="N21" s="6"/>
    </row>
    <row r="22" spans="1:14" s="7" customFormat="1" ht="18" customHeight="1" x14ac:dyDescent="0.25">
      <c r="A22" s="14"/>
      <c r="B22" s="84" t="s">
        <v>303</v>
      </c>
      <c r="C22" s="232"/>
      <c r="D22" s="326" t="s">
        <v>1256</v>
      </c>
      <c r="E22" s="331"/>
      <c r="F22" s="325" t="s">
        <v>1257</v>
      </c>
      <c r="G22" s="327"/>
      <c r="H22" s="325" t="s">
        <v>1242</v>
      </c>
      <c r="I22" s="327"/>
      <c r="J22" s="166"/>
      <c r="K22" s="6"/>
      <c r="L22" s="6"/>
      <c r="M22" s="6"/>
      <c r="N22" s="6"/>
    </row>
    <row r="23" spans="1:14" s="7" customFormat="1" ht="18" customHeight="1" x14ac:dyDescent="0.25">
      <c r="A23" s="14"/>
      <c r="B23" s="84" t="s">
        <v>1255</v>
      </c>
      <c r="C23" s="232"/>
      <c r="D23" s="326"/>
      <c r="E23" s="332"/>
      <c r="F23" s="326"/>
      <c r="G23" s="328"/>
      <c r="H23" s="326"/>
      <c r="I23" s="328"/>
      <c r="J23" s="166"/>
      <c r="K23" s="6"/>
      <c r="L23" s="6"/>
      <c r="M23" s="6"/>
      <c r="N23" s="6"/>
    </row>
    <row r="24" spans="1:14" s="7" customFormat="1" ht="18" customHeight="1" x14ac:dyDescent="0.25">
      <c r="A24" s="14"/>
      <c r="B24" s="84" t="s">
        <v>1245</v>
      </c>
      <c r="C24" s="232"/>
      <c r="D24" s="154"/>
      <c r="E24" s="168"/>
      <c r="F24" s="154"/>
      <c r="G24" s="23"/>
      <c r="H24" s="154"/>
      <c r="I24" s="23"/>
      <c r="J24" s="166"/>
      <c r="K24" s="6"/>
      <c r="L24" s="6"/>
      <c r="M24" s="6"/>
      <c r="N24" s="6"/>
    </row>
    <row r="25" spans="1:14" s="7" customFormat="1" ht="9.9499999999999993" customHeight="1" x14ac:dyDescent="0.25">
      <c r="A25" s="14"/>
      <c r="B25" s="15"/>
      <c r="C25" s="16"/>
      <c r="D25" s="154"/>
      <c r="E25" s="22"/>
      <c r="F25" s="154"/>
      <c r="G25" s="154"/>
      <c r="H25" s="154"/>
      <c r="I25" s="154"/>
      <c r="J25" s="166"/>
      <c r="K25" s="6"/>
      <c r="L25" s="6"/>
      <c r="M25" s="6"/>
      <c r="N25" s="6"/>
    </row>
    <row r="26" spans="1:14" s="7" customFormat="1" ht="18" customHeight="1" x14ac:dyDescent="0.25">
      <c r="A26" s="14"/>
      <c r="B26" s="84" t="s">
        <v>303</v>
      </c>
      <c r="C26" s="232"/>
      <c r="D26" s="326" t="s">
        <v>1256</v>
      </c>
      <c r="E26" s="331"/>
      <c r="F26" s="325" t="s">
        <v>1257</v>
      </c>
      <c r="G26" s="327"/>
      <c r="H26" s="325" t="s">
        <v>1242</v>
      </c>
      <c r="I26" s="327"/>
      <c r="J26" s="166"/>
      <c r="K26" s="6"/>
      <c r="L26" s="6"/>
      <c r="M26" s="6"/>
      <c r="N26" s="6"/>
    </row>
    <row r="27" spans="1:14" s="7" customFormat="1" ht="18" customHeight="1" x14ac:dyDescent="0.25">
      <c r="A27" s="14"/>
      <c r="B27" s="84" t="s">
        <v>1255</v>
      </c>
      <c r="C27" s="232"/>
      <c r="D27" s="326"/>
      <c r="E27" s="332"/>
      <c r="F27" s="326"/>
      <c r="G27" s="328"/>
      <c r="H27" s="326"/>
      <c r="I27" s="328"/>
      <c r="J27" s="166"/>
      <c r="K27" s="6"/>
      <c r="L27" s="6"/>
      <c r="M27" s="6"/>
      <c r="N27" s="6"/>
    </row>
    <row r="28" spans="1:14" s="7" customFormat="1" ht="18" customHeight="1" x14ac:dyDescent="0.25">
      <c r="A28" s="14"/>
      <c r="B28" s="84" t="s">
        <v>1245</v>
      </c>
      <c r="C28" s="232"/>
      <c r="D28" s="154"/>
      <c r="E28" s="168"/>
      <c r="F28" s="154"/>
      <c r="G28" s="23"/>
      <c r="H28" s="154"/>
      <c r="I28" s="23"/>
      <c r="J28" s="166"/>
      <c r="K28" s="6"/>
      <c r="L28" s="6"/>
      <c r="M28" s="6"/>
      <c r="N28" s="6"/>
    </row>
    <row r="29" spans="1:14" s="7" customFormat="1" ht="9.9499999999999993" customHeight="1" x14ac:dyDescent="0.25">
      <c r="A29" s="14"/>
      <c r="B29" s="15"/>
      <c r="C29" s="16"/>
      <c r="D29" s="154"/>
      <c r="E29" s="22"/>
      <c r="F29" s="154"/>
      <c r="G29" s="154"/>
      <c r="H29" s="154"/>
      <c r="I29" s="154"/>
      <c r="J29" s="166"/>
      <c r="K29" s="6"/>
      <c r="L29" s="6"/>
      <c r="M29" s="6"/>
      <c r="N29" s="6"/>
    </row>
    <row r="30" spans="1:14" s="7" customFormat="1" ht="18" customHeight="1" x14ac:dyDescent="0.25">
      <c r="A30" s="14"/>
      <c r="B30" s="84" t="s">
        <v>303</v>
      </c>
      <c r="C30" s="232"/>
      <c r="D30" s="326" t="s">
        <v>1256</v>
      </c>
      <c r="E30" s="331"/>
      <c r="F30" s="325" t="s">
        <v>1257</v>
      </c>
      <c r="G30" s="327"/>
      <c r="H30" s="325" t="s">
        <v>1242</v>
      </c>
      <c r="I30" s="327"/>
      <c r="J30" s="166"/>
      <c r="K30" s="6"/>
      <c r="L30" s="6"/>
      <c r="M30" s="6"/>
      <c r="N30" s="6"/>
    </row>
    <row r="31" spans="1:14" s="7" customFormat="1" ht="18" customHeight="1" x14ac:dyDescent="0.25">
      <c r="A31" s="14"/>
      <c r="B31" s="84" t="s">
        <v>1255</v>
      </c>
      <c r="C31" s="232"/>
      <c r="D31" s="326"/>
      <c r="E31" s="332"/>
      <c r="F31" s="326"/>
      <c r="G31" s="328"/>
      <c r="H31" s="326"/>
      <c r="I31" s="328"/>
      <c r="J31" s="166"/>
      <c r="K31" s="6"/>
      <c r="L31" s="6"/>
      <c r="M31" s="6"/>
      <c r="N31" s="6"/>
    </row>
    <row r="32" spans="1:14" s="7" customFormat="1" ht="18" customHeight="1" x14ac:dyDescent="0.25">
      <c r="A32" s="14"/>
      <c r="B32" s="84" t="s">
        <v>1245</v>
      </c>
      <c r="C32" s="232"/>
      <c r="D32" s="154"/>
      <c r="E32" s="168"/>
      <c r="F32" s="154"/>
      <c r="G32" s="23"/>
      <c r="H32" s="154"/>
      <c r="I32" s="23"/>
      <c r="J32" s="166"/>
      <c r="K32" s="6"/>
      <c r="L32" s="6"/>
      <c r="M32" s="6"/>
      <c r="N32" s="6"/>
    </row>
    <row r="33" spans="1:14" s="7" customFormat="1" ht="9.9499999999999993" customHeight="1" x14ac:dyDescent="0.25">
      <c r="A33" s="14"/>
      <c r="B33" s="15"/>
      <c r="C33" s="16"/>
      <c r="D33" s="154"/>
      <c r="E33" s="22"/>
      <c r="F33" s="154"/>
      <c r="G33" s="154"/>
      <c r="H33" s="154"/>
      <c r="I33" s="154"/>
      <c r="J33" s="166"/>
      <c r="K33" s="6"/>
      <c r="L33" s="6"/>
      <c r="M33" s="6"/>
      <c r="N33" s="6"/>
    </row>
    <row r="34" spans="1:14" s="7" customFormat="1" ht="18" customHeight="1" x14ac:dyDescent="0.25">
      <c r="A34" s="14"/>
      <c r="B34" s="84" t="s">
        <v>303</v>
      </c>
      <c r="C34" s="232"/>
      <c r="D34" s="326" t="s">
        <v>1256</v>
      </c>
      <c r="E34" s="331"/>
      <c r="F34" s="325" t="s">
        <v>1257</v>
      </c>
      <c r="G34" s="327"/>
      <c r="H34" s="325" t="s">
        <v>1242</v>
      </c>
      <c r="I34" s="327"/>
      <c r="J34" s="166"/>
      <c r="K34" s="6"/>
      <c r="L34" s="6"/>
      <c r="M34" s="6"/>
      <c r="N34" s="6"/>
    </row>
    <row r="35" spans="1:14" s="7" customFormat="1" ht="18" customHeight="1" x14ac:dyDescent="0.25">
      <c r="A35" s="14"/>
      <c r="B35" s="84" t="s">
        <v>1255</v>
      </c>
      <c r="C35" s="232"/>
      <c r="D35" s="326"/>
      <c r="E35" s="332"/>
      <c r="F35" s="326"/>
      <c r="G35" s="328"/>
      <c r="H35" s="326"/>
      <c r="I35" s="328"/>
      <c r="J35" s="166"/>
      <c r="K35" s="6"/>
      <c r="L35" s="6"/>
      <c r="M35" s="6"/>
      <c r="N35" s="6"/>
    </row>
    <row r="36" spans="1:14" s="7" customFormat="1" ht="18" customHeight="1" x14ac:dyDescent="0.25">
      <c r="A36" s="14"/>
      <c r="B36" s="84" t="s">
        <v>1245</v>
      </c>
      <c r="C36" s="232"/>
      <c r="D36" s="154"/>
      <c r="E36" s="168"/>
      <c r="F36" s="154"/>
      <c r="G36" s="23"/>
      <c r="H36" s="154"/>
      <c r="I36" s="23"/>
      <c r="J36" s="166"/>
      <c r="K36" s="6"/>
      <c r="L36" s="6"/>
      <c r="M36" s="6"/>
      <c r="N36" s="6"/>
    </row>
    <row r="37" spans="1:14" s="7" customFormat="1" ht="9.9499999999999993" customHeight="1" x14ac:dyDescent="0.25">
      <c r="A37" s="14"/>
      <c r="B37" s="15"/>
      <c r="C37" s="16"/>
      <c r="D37" s="154"/>
      <c r="E37" s="22"/>
      <c r="F37" s="154"/>
      <c r="G37" s="154"/>
      <c r="H37" s="154"/>
      <c r="I37" s="154"/>
      <c r="J37" s="166"/>
      <c r="K37" s="6"/>
      <c r="L37" s="6"/>
      <c r="M37" s="6"/>
      <c r="N37" s="6"/>
    </row>
    <row r="38" spans="1:14" s="7" customFormat="1" ht="18" customHeight="1" x14ac:dyDescent="0.25">
      <c r="A38" s="14"/>
      <c r="B38" s="84"/>
      <c r="C38" s="85"/>
      <c r="D38" s="154"/>
      <c r="E38" s="168"/>
      <c r="F38" s="238" t="s">
        <v>1303</v>
      </c>
      <c r="G38" s="230">
        <f>SUM(G6+G10+G14+G18+G22+G26+G30+G34)</f>
        <v>0</v>
      </c>
      <c r="H38" s="154"/>
      <c r="I38" s="239"/>
      <c r="J38" s="166"/>
      <c r="K38" s="6"/>
      <c r="L38" s="6"/>
      <c r="M38" s="6"/>
      <c r="N38" s="6"/>
    </row>
    <row r="39" spans="1:14" s="7" customFormat="1" ht="9.9499999999999993" customHeight="1" x14ac:dyDescent="0.25">
      <c r="A39" s="19"/>
      <c r="B39" s="233"/>
      <c r="C39" s="233"/>
      <c r="D39" s="240"/>
      <c r="E39" s="199"/>
      <c r="F39" s="240"/>
      <c r="G39" s="240"/>
      <c r="H39" s="240"/>
      <c r="I39" s="240"/>
      <c r="J39" s="178"/>
      <c r="K39" s="6"/>
      <c r="L39" s="6"/>
      <c r="M39" s="6"/>
      <c r="N39" s="6"/>
    </row>
    <row r="40" spans="1:14" s="7" customFormat="1" ht="9.9499999999999993" customHeight="1" x14ac:dyDescent="0.25">
      <c r="A40" s="6"/>
      <c r="B40" s="6"/>
      <c r="C40" s="6"/>
      <c r="D40" s="126"/>
      <c r="F40" s="126"/>
      <c r="G40" s="126"/>
      <c r="H40" s="126"/>
      <c r="I40" s="126"/>
      <c r="J40" s="6"/>
      <c r="K40" s="6"/>
      <c r="L40" s="6"/>
      <c r="M40" s="6"/>
      <c r="N40" s="6"/>
    </row>
  </sheetData>
  <sheetProtection algorithmName="SHA-512" hashValue="2Rbid2A0VOd55g7HWlNCf9oeoLYsuoNtz651Dh/OyQJ+FknESXQJmQQkl+1nLkkEya9Pb7VbbzBKq21otvQUzA==" saltValue="BsbnCut1p1DXPfPLWevm1g==" spinCount="100000" sheet="1" objects="1" scenarios="1"/>
  <mergeCells count="50">
    <mergeCell ref="I10:I11"/>
    <mergeCell ref="B4:I4"/>
    <mergeCell ref="D6:D7"/>
    <mergeCell ref="E6:E7"/>
    <mergeCell ref="F6:F7"/>
    <mergeCell ref="G6:G7"/>
    <mergeCell ref="H6:H7"/>
    <mergeCell ref="I6:I7"/>
    <mergeCell ref="D10:D11"/>
    <mergeCell ref="E10:E11"/>
    <mergeCell ref="F10:F11"/>
    <mergeCell ref="G10:G11"/>
    <mergeCell ref="H10:H11"/>
    <mergeCell ref="I18:I19"/>
    <mergeCell ref="D14:D15"/>
    <mergeCell ref="E14:E15"/>
    <mergeCell ref="F14:F15"/>
    <mergeCell ref="G14:G15"/>
    <mergeCell ref="H14:H15"/>
    <mergeCell ref="I14:I15"/>
    <mergeCell ref="D18:D19"/>
    <mergeCell ref="E18:E19"/>
    <mergeCell ref="F18:F19"/>
    <mergeCell ref="G18:G19"/>
    <mergeCell ref="H18:H19"/>
    <mergeCell ref="F22:F23"/>
    <mergeCell ref="G22:G23"/>
    <mergeCell ref="H22:H23"/>
    <mergeCell ref="I22:I23"/>
    <mergeCell ref="D26:D27"/>
    <mergeCell ref="E26:E27"/>
    <mergeCell ref="F26:F27"/>
    <mergeCell ref="G26:G27"/>
    <mergeCell ref="H26:H27"/>
    <mergeCell ref="B2:I2"/>
    <mergeCell ref="I34:I35"/>
    <mergeCell ref="D30:D31"/>
    <mergeCell ref="E30:E31"/>
    <mergeCell ref="F30:F31"/>
    <mergeCell ref="G30:G31"/>
    <mergeCell ref="H30:H31"/>
    <mergeCell ref="I30:I31"/>
    <mergeCell ref="D34:D35"/>
    <mergeCell ref="E34:E35"/>
    <mergeCell ref="F34:F35"/>
    <mergeCell ref="G34:G35"/>
    <mergeCell ref="H34:H35"/>
    <mergeCell ref="I26:I27"/>
    <mergeCell ref="D22:D23"/>
    <mergeCell ref="E22:E23"/>
  </mergeCells>
  <dataValidations count="1">
    <dataValidation type="list" allowBlank="1" showInputMessage="1" showErrorMessage="1" sqref="C8 C12 C16 C20 C24 C28 C32 C36" xr:uid="{01CE6944-082B-4B6D-8358-BC27E80E55CA}">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A, B et C
Demande de recertification
Publication de livres, d'articles, de livres blancs, de blogs et d'instructions internes&amp;R&amp;G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AF87FACF-C28C-45E5-AC98-3E21E6F3A3E1}">
          <x14:formula1>
            <xm:f>'C:\Users\jean-\Documents\VZPM\Projekte\CH-IPMA ICR4-ICB4\TP Prozesse\Lieferobjekte\Rezertifizierung\Input\[VZPM_PMLA-C_Rezertifizierungsantrag_V7.8_DE.xlsx]P'!#REF!</xm:f>
          </x14:formula1>
          <x14:formula2>
            <xm:f>'C:\Users\jean-\Documents\VZPM\Projekte\CH-IPMA ICR4-ICB4\TP Prozesse\Lieferobjekte\Rezertifizierung\Input\[VZPM_PMLA-C_Rezertifizierungsantrag_V7.8_DE.xlsx]P'!#REF!</xm:f>
          </x14:formula2>
          <xm:sqref>E32 E28 E24 E20 E16 E12 E8 E36</xm:sqref>
        </x14:dataValidation>
        <x14:dataValidation type="date" allowBlank="1" showInputMessage="1" showErrorMessage="1" error="La date est en dehors de la période d'expérience à considérer !" xr:uid="{6EC0037B-5994-47A5-BE83-C1FFE280B7AF}">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44FD-1534-42DD-A48F-94A1816AE223}">
  <sheetPr>
    <pageSetUpPr fitToPage="1"/>
  </sheetPr>
  <dimension ref="A1:L84"/>
  <sheetViews>
    <sheetView showGridLines="0" zoomScaleNormal="100" workbookViewId="0"/>
  </sheetViews>
  <sheetFormatPr baseColWidth="10" defaultColWidth="11.42578125" defaultRowHeight="11.25" x14ac:dyDescent="0.25"/>
  <cols>
    <col min="1" max="1" width="1.7109375" style="6" customWidth="1"/>
    <col min="2" max="2" width="15.7109375" style="6" customWidth="1"/>
    <col min="3" max="3" width="90.7109375" style="6" customWidth="1"/>
    <col min="4" max="4" width="6.7109375" style="126" customWidth="1"/>
    <col min="5" max="5" width="14.7109375" style="7" customWidth="1"/>
    <col min="6" max="6" width="10.7109375" style="126" customWidth="1"/>
    <col min="7" max="7" width="7.7109375" style="126" customWidth="1"/>
    <col min="8" max="8" width="1.7109375" style="6" customWidth="1"/>
    <col min="9" max="16384" width="11.42578125" style="6"/>
  </cols>
  <sheetData>
    <row r="1" spans="1:12" s="7" customFormat="1" ht="9.9499999999999993" customHeight="1" x14ac:dyDescent="0.25">
      <c r="A1" s="11"/>
      <c r="B1" s="12"/>
      <c r="C1" s="12"/>
      <c r="D1" s="234"/>
      <c r="E1" s="193"/>
      <c r="F1" s="234"/>
      <c r="G1" s="234"/>
      <c r="H1" s="177"/>
      <c r="I1" s="6"/>
      <c r="J1" s="6"/>
      <c r="K1" s="6"/>
      <c r="L1" s="6"/>
    </row>
    <row r="2" spans="1:12" s="7" customFormat="1" ht="18" customHeight="1" x14ac:dyDescent="0.25">
      <c r="A2" s="14"/>
      <c r="B2" s="278" t="s">
        <v>1301</v>
      </c>
      <c r="C2" s="278"/>
      <c r="D2" s="278"/>
      <c r="E2" s="278"/>
      <c r="F2" s="278"/>
      <c r="G2" s="278"/>
      <c r="H2" s="166"/>
      <c r="I2" s="6"/>
      <c r="J2" s="6"/>
      <c r="K2" s="6"/>
      <c r="L2" s="6"/>
    </row>
    <row r="3" spans="1:12" s="7" customFormat="1" ht="9.9499999999999993" customHeight="1" x14ac:dyDescent="0.25">
      <c r="A3" s="14"/>
      <c r="B3" s="15"/>
      <c r="C3" s="16"/>
      <c r="D3" s="154"/>
      <c r="E3" s="22"/>
      <c r="F3" s="154"/>
      <c r="G3" s="154"/>
      <c r="H3" s="166"/>
      <c r="I3" s="6"/>
      <c r="J3" s="6"/>
      <c r="K3" s="6"/>
      <c r="L3" s="6"/>
    </row>
    <row r="4" spans="1:12" s="7" customFormat="1" ht="27.95" customHeight="1" x14ac:dyDescent="0.25">
      <c r="A4" s="235"/>
      <c r="B4" s="330" t="s">
        <v>1304</v>
      </c>
      <c r="C4" s="330"/>
      <c r="D4" s="330"/>
      <c r="E4" s="330"/>
      <c r="F4" s="330"/>
      <c r="G4" s="330"/>
      <c r="H4" s="166"/>
      <c r="I4" s="6"/>
      <c r="J4" s="6"/>
      <c r="K4" s="6"/>
      <c r="L4" s="6"/>
    </row>
    <row r="5" spans="1:12" s="7" customFormat="1" ht="9.9499999999999993" customHeight="1" x14ac:dyDescent="0.25">
      <c r="A5" s="14"/>
      <c r="B5" s="15"/>
      <c r="C5" s="16"/>
      <c r="D5" s="154"/>
      <c r="E5" s="22"/>
      <c r="F5" s="154"/>
      <c r="G5" s="154"/>
      <c r="H5" s="166"/>
      <c r="I5" s="6"/>
      <c r="J5" s="6"/>
      <c r="K5" s="6"/>
      <c r="L5" s="6"/>
    </row>
    <row r="6" spans="1:12" s="7" customFormat="1" ht="18" customHeight="1" x14ac:dyDescent="0.25">
      <c r="A6" s="14"/>
      <c r="B6" s="84" t="s">
        <v>1294</v>
      </c>
      <c r="C6" s="232"/>
      <c r="D6" s="326" t="s">
        <v>1300</v>
      </c>
      <c r="E6" s="331"/>
      <c r="F6" s="325" t="s">
        <v>1257</v>
      </c>
      <c r="G6" s="327"/>
      <c r="H6" s="166"/>
      <c r="I6" s="6"/>
      <c r="J6" s="6"/>
      <c r="K6" s="6"/>
      <c r="L6" s="6"/>
    </row>
    <row r="7" spans="1:12" s="7" customFormat="1" ht="18" customHeight="1" x14ac:dyDescent="0.25">
      <c r="A7" s="14"/>
      <c r="B7" s="84" t="s">
        <v>303</v>
      </c>
      <c r="C7" s="232"/>
      <c r="D7" s="326"/>
      <c r="E7" s="332"/>
      <c r="F7" s="326"/>
      <c r="G7" s="328"/>
      <c r="H7" s="166"/>
      <c r="I7" s="6"/>
      <c r="J7" s="6"/>
      <c r="K7" s="6"/>
      <c r="L7" s="6"/>
    </row>
    <row r="8" spans="1:12" s="7" customFormat="1" ht="18" customHeight="1" x14ac:dyDescent="0.25">
      <c r="A8" s="14"/>
      <c r="B8" s="84" t="s">
        <v>1260</v>
      </c>
      <c r="C8" s="232"/>
      <c r="D8" s="154"/>
      <c r="E8" s="168"/>
      <c r="F8" s="154"/>
      <c r="G8" s="23"/>
      <c r="H8" s="166"/>
      <c r="I8" s="6"/>
      <c r="J8" s="6"/>
      <c r="K8" s="6"/>
      <c r="L8" s="6"/>
    </row>
    <row r="9" spans="1:12" s="7" customFormat="1" ht="9.9499999999999993" customHeight="1" x14ac:dyDescent="0.25">
      <c r="A9" s="14"/>
      <c r="B9" s="15"/>
      <c r="C9" s="16"/>
      <c r="D9" s="154"/>
      <c r="E9" s="22"/>
      <c r="F9" s="154"/>
      <c r="G9" s="154"/>
      <c r="H9" s="166"/>
      <c r="I9" s="6"/>
      <c r="J9" s="6"/>
      <c r="K9" s="6"/>
      <c r="L9" s="6"/>
    </row>
    <row r="10" spans="1:12" s="7" customFormat="1" ht="18" customHeight="1" x14ac:dyDescent="0.25">
      <c r="A10" s="14"/>
      <c r="B10" s="84" t="s">
        <v>1294</v>
      </c>
      <c r="C10" s="232"/>
      <c r="D10" s="326" t="s">
        <v>1300</v>
      </c>
      <c r="E10" s="331"/>
      <c r="F10" s="325" t="s">
        <v>1257</v>
      </c>
      <c r="G10" s="327"/>
      <c r="H10" s="166"/>
      <c r="I10" s="6"/>
      <c r="J10" s="6"/>
      <c r="K10" s="6"/>
      <c r="L10" s="6"/>
    </row>
    <row r="11" spans="1:12" s="7" customFormat="1" ht="18" customHeight="1" x14ac:dyDescent="0.25">
      <c r="A11" s="14"/>
      <c r="B11" s="84" t="s">
        <v>303</v>
      </c>
      <c r="C11" s="232"/>
      <c r="D11" s="326"/>
      <c r="E11" s="332"/>
      <c r="F11" s="326"/>
      <c r="G11" s="328"/>
      <c r="H11" s="166"/>
      <c r="I11" s="6"/>
      <c r="J11" s="6"/>
      <c r="K11" s="6"/>
      <c r="L11" s="6"/>
    </row>
    <row r="12" spans="1:12" s="7" customFormat="1" ht="18" customHeight="1" x14ac:dyDescent="0.25">
      <c r="A12" s="14"/>
      <c r="B12" s="84" t="s">
        <v>1260</v>
      </c>
      <c r="C12" s="232"/>
      <c r="D12" s="154"/>
      <c r="E12" s="168"/>
      <c r="F12" s="154"/>
      <c r="G12" s="23"/>
      <c r="H12" s="166"/>
      <c r="I12" s="6"/>
      <c r="J12" s="6"/>
      <c r="K12" s="6"/>
      <c r="L12" s="6"/>
    </row>
    <row r="13" spans="1:12" s="7" customFormat="1" ht="9.9499999999999993" customHeight="1" x14ac:dyDescent="0.25">
      <c r="A13" s="14"/>
      <c r="B13" s="15"/>
      <c r="C13" s="16"/>
      <c r="D13" s="154"/>
      <c r="E13" s="22"/>
      <c r="F13" s="154"/>
      <c r="G13" s="154"/>
      <c r="H13" s="166"/>
      <c r="I13" s="6"/>
      <c r="J13" s="6"/>
      <c r="K13" s="6"/>
      <c r="L13" s="6"/>
    </row>
    <row r="14" spans="1:12" s="7" customFormat="1" ht="18" customHeight="1" x14ac:dyDescent="0.25">
      <c r="A14" s="14"/>
      <c r="B14" s="84" t="s">
        <v>1294</v>
      </c>
      <c r="C14" s="232"/>
      <c r="D14" s="326" t="s">
        <v>1300</v>
      </c>
      <c r="E14" s="331"/>
      <c r="F14" s="325" t="s">
        <v>1257</v>
      </c>
      <c r="G14" s="327"/>
      <c r="H14" s="166"/>
      <c r="I14" s="6"/>
      <c r="J14" s="6"/>
      <c r="K14" s="6"/>
      <c r="L14" s="6"/>
    </row>
    <row r="15" spans="1:12" s="7" customFormat="1" ht="18" customHeight="1" x14ac:dyDescent="0.25">
      <c r="A15" s="14"/>
      <c r="B15" s="84" t="s">
        <v>303</v>
      </c>
      <c r="C15" s="232"/>
      <c r="D15" s="326"/>
      <c r="E15" s="332"/>
      <c r="F15" s="326"/>
      <c r="G15" s="328"/>
      <c r="H15" s="166"/>
      <c r="I15" s="6"/>
      <c r="J15" s="6"/>
      <c r="K15" s="6"/>
      <c r="L15" s="6"/>
    </row>
    <row r="16" spans="1:12" s="7" customFormat="1" ht="18" customHeight="1" x14ac:dyDescent="0.25">
      <c r="A16" s="14"/>
      <c r="B16" s="84" t="s">
        <v>1260</v>
      </c>
      <c r="C16" s="232"/>
      <c r="D16" s="154"/>
      <c r="E16" s="168"/>
      <c r="F16" s="154"/>
      <c r="G16" s="23"/>
      <c r="H16" s="166"/>
      <c r="I16" s="6"/>
      <c r="J16" s="6"/>
      <c r="K16" s="6"/>
      <c r="L16" s="6"/>
    </row>
    <row r="17" spans="1:12" s="7" customFormat="1" ht="9.9499999999999993" customHeight="1" x14ac:dyDescent="0.25">
      <c r="A17" s="14"/>
      <c r="B17" s="15"/>
      <c r="C17" s="16"/>
      <c r="D17" s="154"/>
      <c r="E17" s="22"/>
      <c r="F17" s="154"/>
      <c r="G17" s="154"/>
      <c r="H17" s="166"/>
      <c r="I17" s="6"/>
      <c r="J17" s="6"/>
      <c r="K17" s="6"/>
      <c r="L17" s="6"/>
    </row>
    <row r="18" spans="1:12" s="7" customFormat="1" ht="18" customHeight="1" x14ac:dyDescent="0.25">
      <c r="A18" s="14"/>
      <c r="B18" s="84" t="s">
        <v>1294</v>
      </c>
      <c r="C18" s="232"/>
      <c r="D18" s="326" t="s">
        <v>1300</v>
      </c>
      <c r="E18" s="331"/>
      <c r="F18" s="325" t="s">
        <v>1257</v>
      </c>
      <c r="G18" s="327"/>
      <c r="H18" s="166"/>
      <c r="I18" s="6"/>
      <c r="J18" s="6"/>
      <c r="K18" s="6"/>
      <c r="L18" s="6"/>
    </row>
    <row r="19" spans="1:12" s="7" customFormat="1" ht="18" customHeight="1" x14ac:dyDescent="0.25">
      <c r="A19" s="14"/>
      <c r="B19" s="84" t="s">
        <v>303</v>
      </c>
      <c r="C19" s="232"/>
      <c r="D19" s="326"/>
      <c r="E19" s="332"/>
      <c r="F19" s="326"/>
      <c r="G19" s="328"/>
      <c r="H19" s="166"/>
      <c r="I19" s="6"/>
      <c r="J19" s="6"/>
      <c r="K19" s="6"/>
      <c r="L19" s="6"/>
    </row>
    <row r="20" spans="1:12" s="7" customFormat="1" ht="18" customHeight="1" x14ac:dyDescent="0.25">
      <c r="A20" s="14"/>
      <c r="B20" s="84" t="s">
        <v>1260</v>
      </c>
      <c r="C20" s="232"/>
      <c r="D20" s="154"/>
      <c r="E20" s="168"/>
      <c r="F20" s="154"/>
      <c r="G20" s="23"/>
      <c r="H20" s="166"/>
      <c r="I20" s="6"/>
      <c r="J20" s="6"/>
      <c r="K20" s="6"/>
      <c r="L20" s="6"/>
    </row>
    <row r="21" spans="1:12" s="7" customFormat="1" ht="9.9499999999999993" customHeight="1" x14ac:dyDescent="0.25">
      <c r="A21" s="14"/>
      <c r="B21" s="15"/>
      <c r="C21" s="16"/>
      <c r="D21" s="154"/>
      <c r="E21" s="22"/>
      <c r="F21" s="154"/>
      <c r="G21" s="154"/>
      <c r="H21" s="166"/>
      <c r="I21" s="6"/>
      <c r="J21" s="6"/>
      <c r="K21" s="6"/>
      <c r="L21" s="6"/>
    </row>
    <row r="22" spans="1:12" s="7" customFormat="1" ht="18" customHeight="1" x14ac:dyDescent="0.25">
      <c r="A22" s="14"/>
      <c r="B22" s="84" t="s">
        <v>1294</v>
      </c>
      <c r="C22" s="232"/>
      <c r="D22" s="326" t="s">
        <v>1300</v>
      </c>
      <c r="E22" s="331"/>
      <c r="F22" s="325" t="s">
        <v>1257</v>
      </c>
      <c r="G22" s="327"/>
      <c r="H22" s="166"/>
      <c r="I22" s="6"/>
      <c r="J22" s="6"/>
      <c r="K22" s="6"/>
      <c r="L22" s="6"/>
    </row>
    <row r="23" spans="1:12" s="7" customFormat="1" ht="18" customHeight="1" x14ac:dyDescent="0.25">
      <c r="A23" s="14"/>
      <c r="B23" s="84" t="s">
        <v>303</v>
      </c>
      <c r="C23" s="232"/>
      <c r="D23" s="326"/>
      <c r="E23" s="332"/>
      <c r="F23" s="326"/>
      <c r="G23" s="328"/>
      <c r="H23" s="166"/>
      <c r="I23" s="6"/>
      <c r="J23" s="6"/>
      <c r="K23" s="6"/>
      <c r="L23" s="6"/>
    </row>
    <row r="24" spans="1:12" s="7" customFormat="1" ht="18" customHeight="1" x14ac:dyDescent="0.25">
      <c r="A24" s="14"/>
      <c r="B24" s="84" t="s">
        <v>1260</v>
      </c>
      <c r="C24" s="232"/>
      <c r="D24" s="154"/>
      <c r="E24" s="168"/>
      <c r="F24" s="154"/>
      <c r="G24" s="23"/>
      <c r="H24" s="166"/>
      <c r="I24" s="6"/>
      <c r="J24" s="6"/>
      <c r="K24" s="6"/>
      <c r="L24" s="6"/>
    </row>
    <row r="25" spans="1:12" s="7" customFormat="1" ht="9.9499999999999993" customHeight="1" x14ac:dyDescent="0.25">
      <c r="A25" s="14"/>
      <c r="B25" s="15"/>
      <c r="C25" s="16"/>
      <c r="D25" s="154"/>
      <c r="E25" s="22"/>
      <c r="F25" s="154"/>
      <c r="G25" s="154"/>
      <c r="H25" s="166"/>
      <c r="I25" s="6"/>
      <c r="J25" s="6"/>
      <c r="K25" s="6"/>
      <c r="L25" s="6"/>
    </row>
    <row r="26" spans="1:12" s="7" customFormat="1" ht="18" customHeight="1" x14ac:dyDescent="0.25">
      <c r="A26" s="14"/>
      <c r="B26" s="84" t="s">
        <v>1294</v>
      </c>
      <c r="C26" s="232"/>
      <c r="D26" s="326" t="s">
        <v>1300</v>
      </c>
      <c r="E26" s="331"/>
      <c r="F26" s="325" t="s">
        <v>1257</v>
      </c>
      <c r="G26" s="327"/>
      <c r="H26" s="166"/>
      <c r="I26" s="6"/>
      <c r="J26" s="6"/>
      <c r="K26" s="6"/>
      <c r="L26" s="6"/>
    </row>
    <row r="27" spans="1:12" s="7" customFormat="1" ht="18" customHeight="1" x14ac:dyDescent="0.25">
      <c r="A27" s="14"/>
      <c r="B27" s="84" t="s">
        <v>303</v>
      </c>
      <c r="C27" s="232"/>
      <c r="D27" s="326"/>
      <c r="E27" s="332"/>
      <c r="F27" s="326"/>
      <c r="G27" s="328"/>
      <c r="H27" s="166"/>
      <c r="I27" s="6"/>
      <c r="J27" s="6"/>
      <c r="K27" s="6"/>
      <c r="L27" s="6"/>
    </row>
    <row r="28" spans="1:12" s="7" customFormat="1" ht="18" customHeight="1" x14ac:dyDescent="0.25">
      <c r="A28" s="14"/>
      <c r="B28" s="84" t="s">
        <v>1260</v>
      </c>
      <c r="C28" s="232"/>
      <c r="D28" s="154"/>
      <c r="E28" s="168"/>
      <c r="F28" s="154"/>
      <c r="G28" s="23"/>
      <c r="H28" s="166"/>
      <c r="I28" s="6"/>
      <c r="J28" s="6"/>
      <c r="K28" s="6"/>
      <c r="L28" s="6"/>
    </row>
    <row r="29" spans="1:12" s="7" customFormat="1" ht="9.9499999999999993" customHeight="1" x14ac:dyDescent="0.25">
      <c r="A29" s="14"/>
      <c r="B29" s="15"/>
      <c r="C29" s="16"/>
      <c r="D29" s="154"/>
      <c r="E29" s="22"/>
      <c r="F29" s="154"/>
      <c r="G29" s="154"/>
      <c r="H29" s="166"/>
      <c r="I29" s="6"/>
      <c r="J29" s="6"/>
      <c r="K29" s="6"/>
      <c r="L29" s="6"/>
    </row>
    <row r="30" spans="1:12" s="7" customFormat="1" ht="18" customHeight="1" x14ac:dyDescent="0.25">
      <c r="A30" s="14"/>
      <c r="B30" s="84" t="s">
        <v>1294</v>
      </c>
      <c r="C30" s="232"/>
      <c r="D30" s="326" t="s">
        <v>1300</v>
      </c>
      <c r="E30" s="331"/>
      <c r="F30" s="325" t="s">
        <v>1257</v>
      </c>
      <c r="G30" s="327"/>
      <c r="H30" s="166"/>
      <c r="I30" s="6"/>
      <c r="J30" s="6"/>
      <c r="K30" s="6"/>
      <c r="L30" s="6"/>
    </row>
    <row r="31" spans="1:12" s="7" customFormat="1" ht="18" customHeight="1" x14ac:dyDescent="0.25">
      <c r="A31" s="14"/>
      <c r="B31" s="84" t="s">
        <v>303</v>
      </c>
      <c r="C31" s="232"/>
      <c r="D31" s="326"/>
      <c r="E31" s="332"/>
      <c r="F31" s="326"/>
      <c r="G31" s="328"/>
      <c r="H31" s="166"/>
      <c r="I31" s="6"/>
      <c r="J31" s="6"/>
      <c r="K31" s="6"/>
      <c r="L31" s="6"/>
    </row>
    <row r="32" spans="1:12" s="7" customFormat="1" ht="18" customHeight="1" x14ac:dyDescent="0.25">
      <c r="A32" s="14"/>
      <c r="B32" s="84" t="s">
        <v>1260</v>
      </c>
      <c r="C32" s="232"/>
      <c r="D32" s="154"/>
      <c r="E32" s="168"/>
      <c r="F32" s="154"/>
      <c r="G32" s="23"/>
      <c r="H32" s="166"/>
      <c r="I32" s="6"/>
      <c r="J32" s="6"/>
      <c r="K32" s="6"/>
      <c r="L32" s="6"/>
    </row>
    <row r="33" spans="1:12" s="7" customFormat="1" ht="9.9499999999999993" customHeight="1" x14ac:dyDescent="0.25">
      <c r="A33" s="14"/>
      <c r="B33" s="15"/>
      <c r="C33" s="16"/>
      <c r="D33" s="154"/>
      <c r="E33" s="22"/>
      <c r="F33" s="154"/>
      <c r="G33" s="154"/>
      <c r="H33" s="166"/>
      <c r="I33" s="6"/>
      <c r="J33" s="6"/>
      <c r="K33" s="6"/>
      <c r="L33" s="6"/>
    </row>
    <row r="34" spans="1:12" s="7" customFormat="1" ht="18" customHeight="1" x14ac:dyDescent="0.25">
      <c r="A34" s="14"/>
      <c r="B34" s="84" t="s">
        <v>1294</v>
      </c>
      <c r="C34" s="232"/>
      <c r="D34" s="326" t="s">
        <v>1300</v>
      </c>
      <c r="E34" s="331"/>
      <c r="F34" s="325" t="s">
        <v>1257</v>
      </c>
      <c r="G34" s="327"/>
      <c r="H34" s="166"/>
      <c r="I34" s="6"/>
      <c r="J34" s="6"/>
      <c r="K34" s="6"/>
      <c r="L34" s="6"/>
    </row>
    <row r="35" spans="1:12" s="7" customFormat="1" ht="18" customHeight="1" x14ac:dyDescent="0.25">
      <c r="A35" s="14"/>
      <c r="B35" s="84" t="s">
        <v>303</v>
      </c>
      <c r="C35" s="232"/>
      <c r="D35" s="326"/>
      <c r="E35" s="332"/>
      <c r="F35" s="326"/>
      <c r="G35" s="328"/>
      <c r="H35" s="166"/>
      <c r="I35" s="6"/>
      <c r="J35" s="6"/>
      <c r="K35" s="6"/>
      <c r="L35" s="6"/>
    </row>
    <row r="36" spans="1:12" s="7" customFormat="1" ht="18" customHeight="1" x14ac:dyDescent="0.25">
      <c r="A36" s="14"/>
      <c r="B36" s="84" t="s">
        <v>1260</v>
      </c>
      <c r="C36" s="232"/>
      <c r="D36" s="154"/>
      <c r="E36" s="168"/>
      <c r="F36" s="154"/>
      <c r="G36" s="23"/>
      <c r="H36" s="166"/>
      <c r="I36" s="6"/>
      <c r="J36" s="6"/>
      <c r="K36" s="6"/>
      <c r="L36" s="6"/>
    </row>
    <row r="37" spans="1:12" s="7" customFormat="1" ht="9.9499999999999993" customHeight="1" x14ac:dyDescent="0.25">
      <c r="A37" s="14"/>
      <c r="B37" s="15"/>
      <c r="C37" s="16"/>
      <c r="D37" s="154"/>
      <c r="E37" s="22"/>
      <c r="F37" s="154"/>
      <c r="G37" s="154"/>
      <c r="H37" s="166"/>
      <c r="I37" s="6"/>
      <c r="J37" s="6"/>
      <c r="K37" s="6"/>
      <c r="L37" s="6"/>
    </row>
    <row r="38" spans="1:12" s="7" customFormat="1" ht="18" customHeight="1" x14ac:dyDescent="0.25">
      <c r="A38" s="14"/>
      <c r="B38" s="84" t="s">
        <v>1294</v>
      </c>
      <c r="C38" s="232"/>
      <c r="D38" s="326" t="s">
        <v>1300</v>
      </c>
      <c r="E38" s="331"/>
      <c r="F38" s="325" t="s">
        <v>1257</v>
      </c>
      <c r="G38" s="327"/>
      <c r="H38" s="166"/>
      <c r="I38" s="6"/>
      <c r="J38" s="6"/>
      <c r="K38" s="6"/>
      <c r="L38" s="6"/>
    </row>
    <row r="39" spans="1:12" s="7" customFormat="1" ht="18" customHeight="1" x14ac:dyDescent="0.25">
      <c r="A39" s="14"/>
      <c r="B39" s="84" t="s">
        <v>303</v>
      </c>
      <c r="C39" s="232"/>
      <c r="D39" s="326"/>
      <c r="E39" s="332"/>
      <c r="F39" s="326"/>
      <c r="G39" s="328"/>
      <c r="H39" s="166"/>
      <c r="I39" s="6"/>
      <c r="J39" s="6"/>
      <c r="K39" s="6"/>
      <c r="L39" s="6"/>
    </row>
    <row r="40" spans="1:12" s="7" customFormat="1" ht="18" customHeight="1" x14ac:dyDescent="0.25">
      <c r="A40" s="14"/>
      <c r="B40" s="84" t="s">
        <v>1260</v>
      </c>
      <c r="C40" s="232"/>
      <c r="D40" s="154"/>
      <c r="E40" s="168"/>
      <c r="F40" s="154"/>
      <c r="G40" s="23"/>
      <c r="H40" s="166"/>
      <c r="I40" s="6"/>
      <c r="J40" s="6"/>
      <c r="K40" s="6"/>
      <c r="L40" s="6"/>
    </row>
    <row r="41" spans="1:12" s="7" customFormat="1" ht="9.9499999999999993" customHeight="1" x14ac:dyDescent="0.25">
      <c r="A41" s="14"/>
      <c r="B41" s="15"/>
      <c r="C41" s="16"/>
      <c r="D41" s="154"/>
      <c r="E41" s="22"/>
      <c r="F41" s="154"/>
      <c r="G41" s="154"/>
      <c r="H41" s="166"/>
      <c r="I41" s="6"/>
      <c r="J41" s="6"/>
      <c r="K41" s="6"/>
      <c r="L41" s="6"/>
    </row>
    <row r="42" spans="1:12" s="7" customFormat="1" ht="18" customHeight="1" x14ac:dyDescent="0.25">
      <c r="A42" s="14"/>
      <c r="B42" s="84" t="s">
        <v>1294</v>
      </c>
      <c r="C42" s="232"/>
      <c r="D42" s="326" t="s">
        <v>1300</v>
      </c>
      <c r="E42" s="331"/>
      <c r="F42" s="325" t="s">
        <v>1257</v>
      </c>
      <c r="G42" s="327"/>
      <c r="H42" s="166"/>
      <c r="I42" s="6"/>
      <c r="J42" s="6"/>
      <c r="K42" s="6"/>
      <c r="L42" s="6"/>
    </row>
    <row r="43" spans="1:12" s="7" customFormat="1" ht="18" customHeight="1" x14ac:dyDescent="0.25">
      <c r="A43" s="14"/>
      <c r="B43" s="84" t="s">
        <v>303</v>
      </c>
      <c r="C43" s="232"/>
      <c r="D43" s="326"/>
      <c r="E43" s="332"/>
      <c r="F43" s="326"/>
      <c r="G43" s="328"/>
      <c r="H43" s="166"/>
      <c r="I43" s="6"/>
      <c r="J43" s="6"/>
      <c r="K43" s="6"/>
      <c r="L43" s="6"/>
    </row>
    <row r="44" spans="1:12" s="7" customFormat="1" ht="18" customHeight="1" x14ac:dyDescent="0.25">
      <c r="A44" s="14"/>
      <c r="B44" s="84" t="s">
        <v>1260</v>
      </c>
      <c r="C44" s="232"/>
      <c r="D44" s="154"/>
      <c r="E44" s="168"/>
      <c r="F44" s="154"/>
      <c r="G44" s="23"/>
      <c r="H44" s="166"/>
      <c r="I44" s="6"/>
      <c r="J44" s="6"/>
      <c r="K44" s="6"/>
      <c r="L44" s="6"/>
    </row>
    <row r="45" spans="1:12" s="7" customFormat="1" ht="9.9499999999999993" customHeight="1" x14ac:dyDescent="0.25">
      <c r="A45" s="14"/>
      <c r="B45" s="15"/>
      <c r="C45" s="16"/>
      <c r="D45" s="154"/>
      <c r="E45" s="22"/>
      <c r="F45" s="154"/>
      <c r="G45" s="154"/>
      <c r="H45" s="166"/>
      <c r="I45" s="6"/>
      <c r="J45" s="6"/>
      <c r="K45" s="6"/>
      <c r="L45" s="6"/>
    </row>
    <row r="46" spans="1:12" s="7" customFormat="1" ht="18" customHeight="1" x14ac:dyDescent="0.25">
      <c r="A46" s="14"/>
      <c r="B46" s="84" t="s">
        <v>1294</v>
      </c>
      <c r="C46" s="232"/>
      <c r="D46" s="326" t="s">
        <v>1300</v>
      </c>
      <c r="E46" s="331"/>
      <c r="F46" s="325" t="s">
        <v>1257</v>
      </c>
      <c r="G46" s="327"/>
      <c r="H46" s="166"/>
      <c r="I46" s="6"/>
      <c r="J46" s="6"/>
      <c r="K46" s="6"/>
      <c r="L46" s="6"/>
    </row>
    <row r="47" spans="1:12" s="7" customFormat="1" ht="18" customHeight="1" x14ac:dyDescent="0.25">
      <c r="A47" s="14"/>
      <c r="B47" s="84" t="s">
        <v>303</v>
      </c>
      <c r="C47" s="232"/>
      <c r="D47" s="326"/>
      <c r="E47" s="332"/>
      <c r="F47" s="326"/>
      <c r="G47" s="328"/>
      <c r="H47" s="166"/>
      <c r="I47" s="6"/>
      <c r="J47" s="6"/>
      <c r="K47" s="6"/>
      <c r="L47" s="6"/>
    </row>
    <row r="48" spans="1:12" s="7" customFormat="1" ht="18" customHeight="1" x14ac:dyDescent="0.25">
      <c r="A48" s="14"/>
      <c r="B48" s="84" t="s">
        <v>1260</v>
      </c>
      <c r="C48" s="232"/>
      <c r="D48" s="154"/>
      <c r="E48" s="168"/>
      <c r="F48" s="154"/>
      <c r="G48" s="23"/>
      <c r="H48" s="166"/>
      <c r="I48" s="6"/>
      <c r="J48" s="6"/>
      <c r="K48" s="6"/>
      <c r="L48" s="6"/>
    </row>
    <row r="49" spans="1:12" s="7" customFormat="1" ht="9.9499999999999993" customHeight="1" x14ac:dyDescent="0.25">
      <c r="A49" s="14"/>
      <c r="B49" s="15"/>
      <c r="C49" s="16"/>
      <c r="D49" s="154"/>
      <c r="E49" s="22"/>
      <c r="F49" s="154"/>
      <c r="G49" s="154"/>
      <c r="H49" s="166"/>
      <c r="I49" s="6"/>
      <c r="J49" s="6"/>
      <c r="K49" s="6"/>
      <c r="L49" s="6"/>
    </row>
    <row r="50" spans="1:12" s="7" customFormat="1" ht="18" customHeight="1" x14ac:dyDescent="0.25">
      <c r="A50" s="14"/>
      <c r="B50" s="84" t="s">
        <v>1294</v>
      </c>
      <c r="C50" s="232"/>
      <c r="D50" s="326" t="s">
        <v>1300</v>
      </c>
      <c r="E50" s="331"/>
      <c r="F50" s="325" t="s">
        <v>1257</v>
      </c>
      <c r="G50" s="327"/>
      <c r="H50" s="166"/>
      <c r="I50" s="6"/>
      <c r="J50" s="6"/>
      <c r="K50" s="6"/>
      <c r="L50" s="6"/>
    </row>
    <row r="51" spans="1:12" s="7" customFormat="1" ht="18" customHeight="1" x14ac:dyDescent="0.25">
      <c r="A51" s="14"/>
      <c r="B51" s="84" t="s">
        <v>303</v>
      </c>
      <c r="C51" s="232"/>
      <c r="D51" s="326"/>
      <c r="E51" s="332"/>
      <c r="F51" s="326"/>
      <c r="G51" s="328"/>
      <c r="H51" s="166"/>
      <c r="I51" s="6"/>
      <c r="J51" s="6"/>
      <c r="K51" s="6"/>
      <c r="L51" s="6"/>
    </row>
    <row r="52" spans="1:12" s="7" customFormat="1" ht="18" customHeight="1" x14ac:dyDescent="0.25">
      <c r="A52" s="14"/>
      <c r="B52" s="84" t="s">
        <v>1260</v>
      </c>
      <c r="C52" s="232"/>
      <c r="D52" s="154"/>
      <c r="E52" s="168"/>
      <c r="F52" s="154"/>
      <c r="G52" s="23"/>
      <c r="H52" s="166"/>
      <c r="I52" s="6"/>
      <c r="J52" s="6"/>
      <c r="K52" s="6"/>
      <c r="L52" s="6"/>
    </row>
    <row r="53" spans="1:12" s="7" customFormat="1" ht="9.9499999999999993" customHeight="1" x14ac:dyDescent="0.25">
      <c r="A53" s="14"/>
      <c r="B53" s="15"/>
      <c r="C53" s="16"/>
      <c r="D53" s="154"/>
      <c r="E53" s="22"/>
      <c r="F53" s="154"/>
      <c r="G53" s="154"/>
      <c r="H53" s="166"/>
      <c r="I53" s="6"/>
      <c r="J53" s="6"/>
      <c r="K53" s="6"/>
      <c r="L53" s="6"/>
    </row>
    <row r="54" spans="1:12" s="7" customFormat="1" ht="18" customHeight="1" x14ac:dyDescent="0.25">
      <c r="A54" s="14"/>
      <c r="B54" s="84" t="s">
        <v>1294</v>
      </c>
      <c r="C54" s="232"/>
      <c r="D54" s="326" t="s">
        <v>1300</v>
      </c>
      <c r="E54" s="331"/>
      <c r="F54" s="325" t="s">
        <v>1257</v>
      </c>
      <c r="G54" s="327"/>
      <c r="H54" s="166"/>
      <c r="I54" s="6"/>
      <c r="J54" s="6"/>
      <c r="K54" s="6"/>
      <c r="L54" s="6"/>
    </row>
    <row r="55" spans="1:12" s="7" customFormat="1" ht="18" customHeight="1" x14ac:dyDescent="0.25">
      <c r="A55" s="14"/>
      <c r="B55" s="84" t="s">
        <v>303</v>
      </c>
      <c r="C55" s="232"/>
      <c r="D55" s="326"/>
      <c r="E55" s="332"/>
      <c r="F55" s="326"/>
      <c r="G55" s="328"/>
      <c r="H55" s="166"/>
      <c r="I55" s="6"/>
      <c r="J55" s="6"/>
      <c r="K55" s="6"/>
      <c r="L55" s="6"/>
    </row>
    <row r="56" spans="1:12" s="7" customFormat="1" ht="18" customHeight="1" x14ac:dyDescent="0.25">
      <c r="A56" s="14"/>
      <c r="B56" s="84" t="s">
        <v>1260</v>
      </c>
      <c r="C56" s="232"/>
      <c r="D56" s="154"/>
      <c r="E56" s="168"/>
      <c r="F56" s="154"/>
      <c r="G56" s="23"/>
      <c r="H56" s="166"/>
      <c r="I56" s="6"/>
      <c r="J56" s="6"/>
      <c r="K56" s="6"/>
      <c r="L56" s="6"/>
    </row>
    <row r="57" spans="1:12" s="7" customFormat="1" ht="9.9499999999999993" customHeight="1" x14ac:dyDescent="0.25">
      <c r="A57" s="14"/>
      <c r="B57" s="15"/>
      <c r="C57" s="16"/>
      <c r="D57" s="154"/>
      <c r="E57" s="22"/>
      <c r="F57" s="154"/>
      <c r="G57" s="154"/>
      <c r="H57" s="166"/>
      <c r="I57" s="6"/>
      <c r="J57" s="6"/>
      <c r="K57" s="6"/>
      <c r="L57" s="6"/>
    </row>
    <row r="58" spans="1:12" s="7" customFormat="1" ht="18" customHeight="1" x14ac:dyDescent="0.25">
      <c r="A58" s="14"/>
      <c r="B58" s="84" t="s">
        <v>1294</v>
      </c>
      <c r="C58" s="232"/>
      <c r="D58" s="326" t="s">
        <v>1300</v>
      </c>
      <c r="E58" s="331"/>
      <c r="F58" s="325" t="s">
        <v>1257</v>
      </c>
      <c r="G58" s="327"/>
      <c r="H58" s="166"/>
      <c r="I58" s="6"/>
      <c r="J58" s="6"/>
      <c r="K58" s="6"/>
      <c r="L58" s="6"/>
    </row>
    <row r="59" spans="1:12" s="7" customFormat="1" ht="18" customHeight="1" x14ac:dyDescent="0.25">
      <c r="A59" s="14"/>
      <c r="B59" s="84" t="s">
        <v>303</v>
      </c>
      <c r="C59" s="232"/>
      <c r="D59" s="326"/>
      <c r="E59" s="332"/>
      <c r="F59" s="326"/>
      <c r="G59" s="328"/>
      <c r="H59" s="166"/>
      <c r="I59" s="6"/>
      <c r="J59" s="6"/>
      <c r="K59" s="6"/>
      <c r="L59" s="6"/>
    </row>
    <row r="60" spans="1:12" s="7" customFormat="1" ht="18" customHeight="1" x14ac:dyDescent="0.25">
      <c r="A60" s="14"/>
      <c r="B60" s="84" t="s">
        <v>1260</v>
      </c>
      <c r="C60" s="232"/>
      <c r="D60" s="154"/>
      <c r="E60" s="168"/>
      <c r="F60" s="154"/>
      <c r="G60" s="23"/>
      <c r="H60" s="166"/>
      <c r="I60" s="6"/>
      <c r="J60" s="6"/>
      <c r="K60" s="6"/>
      <c r="L60" s="6"/>
    </row>
    <row r="61" spans="1:12" s="7" customFormat="1" ht="9.9499999999999993" customHeight="1" x14ac:dyDescent="0.25">
      <c r="A61" s="14"/>
      <c r="B61" s="15"/>
      <c r="C61" s="16"/>
      <c r="D61" s="154"/>
      <c r="E61" s="22"/>
      <c r="F61" s="154"/>
      <c r="G61" s="154"/>
      <c r="H61" s="166"/>
      <c r="I61" s="6"/>
      <c r="J61" s="6"/>
      <c r="K61" s="6"/>
      <c r="L61" s="6"/>
    </row>
    <row r="62" spans="1:12" s="7" customFormat="1" ht="18" customHeight="1" x14ac:dyDescent="0.25">
      <c r="A62" s="14"/>
      <c r="B62" s="84" t="s">
        <v>1294</v>
      </c>
      <c r="C62" s="232"/>
      <c r="D62" s="326" t="s">
        <v>1300</v>
      </c>
      <c r="E62" s="331"/>
      <c r="F62" s="325" t="s">
        <v>1257</v>
      </c>
      <c r="G62" s="327"/>
      <c r="H62" s="166"/>
      <c r="I62" s="6"/>
      <c r="J62" s="6"/>
      <c r="K62" s="6"/>
      <c r="L62" s="6"/>
    </row>
    <row r="63" spans="1:12" s="7" customFormat="1" ht="18" customHeight="1" x14ac:dyDescent="0.25">
      <c r="A63" s="14"/>
      <c r="B63" s="84" t="s">
        <v>303</v>
      </c>
      <c r="C63" s="232"/>
      <c r="D63" s="326"/>
      <c r="E63" s="332"/>
      <c r="F63" s="326"/>
      <c r="G63" s="328"/>
      <c r="H63" s="166"/>
      <c r="I63" s="6"/>
      <c r="J63" s="6"/>
      <c r="K63" s="6"/>
      <c r="L63" s="6"/>
    </row>
    <row r="64" spans="1:12" s="7" customFormat="1" ht="18" customHeight="1" x14ac:dyDescent="0.25">
      <c r="A64" s="14"/>
      <c r="B64" s="84" t="s">
        <v>1260</v>
      </c>
      <c r="C64" s="232"/>
      <c r="D64" s="154"/>
      <c r="E64" s="168"/>
      <c r="F64" s="154"/>
      <c r="G64" s="23"/>
      <c r="H64" s="166"/>
      <c r="I64" s="6"/>
      <c r="J64" s="6"/>
      <c r="K64" s="6"/>
      <c r="L64" s="6"/>
    </row>
    <row r="65" spans="1:12" s="7" customFormat="1" ht="9.9499999999999993" customHeight="1" x14ac:dyDescent="0.25">
      <c r="A65" s="14"/>
      <c r="B65" s="15"/>
      <c r="C65" s="16"/>
      <c r="D65" s="154"/>
      <c r="E65" s="22"/>
      <c r="F65" s="154"/>
      <c r="G65" s="154"/>
      <c r="H65" s="166"/>
      <c r="I65" s="6"/>
      <c r="J65" s="6"/>
      <c r="K65" s="6"/>
      <c r="L65" s="6"/>
    </row>
    <row r="66" spans="1:12" s="7" customFormat="1" ht="18" customHeight="1" x14ac:dyDescent="0.25">
      <c r="A66" s="14"/>
      <c r="B66" s="84" t="s">
        <v>1294</v>
      </c>
      <c r="C66" s="232"/>
      <c r="D66" s="326" t="s">
        <v>1300</v>
      </c>
      <c r="E66" s="331"/>
      <c r="F66" s="325" t="s">
        <v>1257</v>
      </c>
      <c r="G66" s="327"/>
      <c r="H66" s="166"/>
      <c r="I66" s="6"/>
      <c r="J66" s="6"/>
      <c r="K66" s="6"/>
      <c r="L66" s="6"/>
    </row>
    <row r="67" spans="1:12" s="7" customFormat="1" ht="18" customHeight="1" x14ac:dyDescent="0.25">
      <c r="A67" s="14"/>
      <c r="B67" s="84" t="s">
        <v>303</v>
      </c>
      <c r="C67" s="232"/>
      <c r="D67" s="326"/>
      <c r="E67" s="332"/>
      <c r="F67" s="326"/>
      <c r="G67" s="328"/>
      <c r="H67" s="166"/>
      <c r="I67" s="6"/>
      <c r="J67" s="6"/>
      <c r="K67" s="6"/>
      <c r="L67" s="6"/>
    </row>
    <row r="68" spans="1:12" s="7" customFormat="1" ht="18" customHeight="1" x14ac:dyDescent="0.25">
      <c r="A68" s="14"/>
      <c r="B68" s="84" t="s">
        <v>1260</v>
      </c>
      <c r="C68" s="232"/>
      <c r="D68" s="154"/>
      <c r="E68" s="168"/>
      <c r="F68" s="154"/>
      <c r="G68" s="23"/>
      <c r="H68" s="166"/>
      <c r="I68" s="6"/>
      <c r="J68" s="6"/>
      <c r="K68" s="6"/>
      <c r="L68" s="6"/>
    </row>
    <row r="69" spans="1:12" s="7" customFormat="1" ht="9.9499999999999993" customHeight="1" x14ac:dyDescent="0.25">
      <c r="A69" s="14"/>
      <c r="B69" s="15"/>
      <c r="C69" s="16"/>
      <c r="D69" s="154"/>
      <c r="E69" s="22"/>
      <c r="F69" s="154"/>
      <c r="G69" s="154"/>
      <c r="H69" s="166"/>
      <c r="I69" s="6"/>
      <c r="J69" s="6"/>
      <c r="K69" s="6"/>
      <c r="L69" s="6"/>
    </row>
    <row r="70" spans="1:12" s="7" customFormat="1" ht="18" customHeight="1" x14ac:dyDescent="0.25">
      <c r="A70" s="14"/>
      <c r="B70" s="84" t="s">
        <v>1294</v>
      </c>
      <c r="C70" s="232"/>
      <c r="D70" s="326" t="s">
        <v>1300</v>
      </c>
      <c r="E70" s="331"/>
      <c r="F70" s="325" t="s">
        <v>1257</v>
      </c>
      <c r="G70" s="327"/>
      <c r="H70" s="166"/>
      <c r="I70" s="6"/>
      <c r="J70" s="6"/>
      <c r="K70" s="6"/>
      <c r="L70" s="6"/>
    </row>
    <row r="71" spans="1:12" s="7" customFormat="1" ht="18" customHeight="1" x14ac:dyDescent="0.25">
      <c r="A71" s="14"/>
      <c r="B71" s="84" t="s">
        <v>303</v>
      </c>
      <c r="C71" s="232"/>
      <c r="D71" s="326"/>
      <c r="E71" s="332"/>
      <c r="F71" s="326"/>
      <c r="G71" s="328"/>
      <c r="H71" s="166"/>
      <c r="I71" s="6"/>
      <c r="J71" s="6"/>
      <c r="K71" s="6"/>
      <c r="L71" s="6"/>
    </row>
    <row r="72" spans="1:12" s="7" customFormat="1" ht="18" customHeight="1" x14ac:dyDescent="0.25">
      <c r="A72" s="14"/>
      <c r="B72" s="84" t="s">
        <v>1260</v>
      </c>
      <c r="C72" s="232"/>
      <c r="D72" s="154"/>
      <c r="E72" s="168"/>
      <c r="F72" s="154"/>
      <c r="G72" s="23"/>
      <c r="H72" s="166"/>
      <c r="I72" s="6"/>
      <c r="J72" s="6"/>
      <c r="K72" s="6"/>
      <c r="L72" s="6"/>
    </row>
    <row r="73" spans="1:12" s="7" customFormat="1" ht="9.9499999999999993" customHeight="1" x14ac:dyDescent="0.25">
      <c r="A73" s="14"/>
      <c r="B73" s="15"/>
      <c r="C73" s="16"/>
      <c r="D73" s="154"/>
      <c r="E73" s="22"/>
      <c r="F73" s="154"/>
      <c r="G73" s="154"/>
      <c r="H73" s="166"/>
      <c r="I73" s="6"/>
      <c r="J73" s="6"/>
      <c r="K73" s="6"/>
      <c r="L73" s="6"/>
    </row>
    <row r="74" spans="1:12" s="7" customFormat="1" ht="18" customHeight="1" x14ac:dyDescent="0.25">
      <c r="A74" s="14"/>
      <c r="B74" s="84" t="s">
        <v>1294</v>
      </c>
      <c r="C74" s="232"/>
      <c r="D74" s="326" t="s">
        <v>1300</v>
      </c>
      <c r="E74" s="331"/>
      <c r="F74" s="325" t="s">
        <v>1257</v>
      </c>
      <c r="G74" s="327"/>
      <c r="H74" s="166"/>
      <c r="I74" s="6"/>
      <c r="J74" s="6"/>
      <c r="K74" s="6"/>
      <c r="L74" s="6"/>
    </row>
    <row r="75" spans="1:12" s="7" customFormat="1" ht="18" customHeight="1" x14ac:dyDescent="0.25">
      <c r="A75" s="14"/>
      <c r="B75" s="84" t="s">
        <v>303</v>
      </c>
      <c r="C75" s="232"/>
      <c r="D75" s="326"/>
      <c r="E75" s="332"/>
      <c r="F75" s="326"/>
      <c r="G75" s="328"/>
      <c r="H75" s="166"/>
      <c r="I75" s="6"/>
      <c r="J75" s="6"/>
      <c r="K75" s="6"/>
      <c r="L75" s="6"/>
    </row>
    <row r="76" spans="1:12" s="7" customFormat="1" ht="18" customHeight="1" x14ac:dyDescent="0.25">
      <c r="A76" s="14"/>
      <c r="B76" s="84" t="s">
        <v>1260</v>
      </c>
      <c r="C76" s="232"/>
      <c r="D76" s="154"/>
      <c r="E76" s="168"/>
      <c r="F76" s="154"/>
      <c r="G76" s="23"/>
      <c r="H76" s="166"/>
      <c r="I76" s="6"/>
      <c r="J76" s="6"/>
      <c r="K76" s="6"/>
      <c r="L76" s="6"/>
    </row>
    <row r="77" spans="1:12" s="7" customFormat="1" ht="9.9499999999999993" customHeight="1" x14ac:dyDescent="0.25">
      <c r="A77" s="14"/>
      <c r="B77" s="15"/>
      <c r="C77" s="16"/>
      <c r="D77" s="154"/>
      <c r="E77" s="22"/>
      <c r="F77" s="154"/>
      <c r="G77" s="154"/>
      <c r="H77" s="166"/>
      <c r="I77" s="6"/>
      <c r="J77" s="6"/>
      <c r="K77" s="6"/>
      <c r="L77" s="6"/>
    </row>
    <row r="78" spans="1:12" s="7" customFormat="1" ht="18" customHeight="1" x14ac:dyDescent="0.25">
      <c r="A78" s="14"/>
      <c r="B78" s="84" t="s">
        <v>1294</v>
      </c>
      <c r="C78" s="232"/>
      <c r="D78" s="326" t="s">
        <v>1300</v>
      </c>
      <c r="E78" s="331"/>
      <c r="F78" s="325" t="s">
        <v>1257</v>
      </c>
      <c r="G78" s="327"/>
      <c r="H78" s="166"/>
      <c r="I78" s="6"/>
      <c r="J78" s="6"/>
      <c r="K78" s="6"/>
      <c r="L78" s="6"/>
    </row>
    <row r="79" spans="1:12" s="7" customFormat="1" ht="18" customHeight="1" x14ac:dyDescent="0.25">
      <c r="A79" s="14"/>
      <c r="B79" s="84" t="s">
        <v>303</v>
      </c>
      <c r="C79" s="232"/>
      <c r="D79" s="326"/>
      <c r="E79" s="332"/>
      <c r="F79" s="326"/>
      <c r="G79" s="328"/>
      <c r="H79" s="166"/>
      <c r="I79" s="6"/>
      <c r="J79" s="6"/>
      <c r="K79" s="6"/>
      <c r="L79" s="6"/>
    </row>
    <row r="80" spans="1:12" s="7" customFormat="1" ht="18" customHeight="1" x14ac:dyDescent="0.25">
      <c r="A80" s="14"/>
      <c r="B80" s="84" t="s">
        <v>1260</v>
      </c>
      <c r="C80" s="232"/>
      <c r="D80" s="154"/>
      <c r="E80" s="168"/>
      <c r="F80" s="154"/>
      <c r="G80" s="23"/>
      <c r="H80" s="166"/>
      <c r="I80" s="6"/>
      <c r="J80" s="6"/>
      <c r="K80" s="6"/>
      <c r="L80" s="6"/>
    </row>
    <row r="81" spans="1:12" s="7" customFormat="1" ht="9.9499999999999993" customHeight="1" x14ac:dyDescent="0.25">
      <c r="A81" s="14"/>
      <c r="B81" s="15"/>
      <c r="C81" s="16"/>
      <c r="D81" s="154"/>
      <c r="E81" s="22"/>
      <c r="F81" s="154"/>
      <c r="G81" s="154"/>
      <c r="H81" s="166"/>
      <c r="I81" s="6"/>
      <c r="J81" s="6"/>
      <c r="K81" s="6"/>
      <c r="L81" s="6"/>
    </row>
    <row r="82" spans="1:12" s="7" customFormat="1" ht="18" customHeight="1" x14ac:dyDescent="0.25">
      <c r="A82" s="14"/>
      <c r="B82" s="84"/>
      <c r="C82" s="85"/>
      <c r="D82" s="154"/>
      <c r="E82" s="168"/>
      <c r="F82" s="238" t="s">
        <v>1302</v>
      </c>
      <c r="G82" s="230">
        <f>SUM(G6+G10+G14+G18+G22+G26+G30+G34+G38+G42+G46+G50+G54+G58+G62+G66+G70+G74+G78)</f>
        <v>0</v>
      </c>
      <c r="H82" s="166"/>
      <c r="I82" s="6"/>
      <c r="J82" s="6"/>
      <c r="K82" s="6"/>
      <c r="L82" s="6"/>
    </row>
    <row r="83" spans="1:12" s="7" customFormat="1" ht="9.9499999999999993" customHeight="1" x14ac:dyDescent="0.25">
      <c r="A83" s="19"/>
      <c r="B83" s="233"/>
      <c r="C83" s="233"/>
      <c r="D83" s="240"/>
      <c r="E83" s="199"/>
      <c r="F83" s="240"/>
      <c r="G83" s="240"/>
      <c r="H83" s="178"/>
      <c r="I83" s="6"/>
      <c r="J83" s="6"/>
      <c r="K83" s="6"/>
      <c r="L83" s="6"/>
    </row>
    <row r="84" spans="1:12" s="7" customFormat="1" ht="9.9499999999999993" customHeight="1" x14ac:dyDescent="0.25">
      <c r="A84" s="6"/>
      <c r="B84" s="6"/>
      <c r="C84" s="6"/>
      <c r="D84" s="126"/>
      <c r="F84" s="126"/>
      <c r="G84" s="126"/>
      <c r="H84" s="6"/>
      <c r="I84" s="6"/>
      <c r="J84" s="6"/>
      <c r="K84" s="6"/>
      <c r="L84" s="6"/>
    </row>
  </sheetData>
  <sheetProtection algorithmName="SHA-512" hashValue="cB0GO5IEigQUcSRBfTUCBnXfhpMFqt14mgr5p8JH3mcIj+I4oWHSYy8vHxXe+K+uodmx9jx3CcpXif1eiOV2yg==" saltValue="WtGlH+5eBlEx7f8AFHG5CA==" spinCount="100000" sheet="1" objects="1" scenarios="1"/>
  <mergeCells count="78">
    <mergeCell ref="D10:D11"/>
    <mergeCell ref="E10:E11"/>
    <mergeCell ref="F10:F11"/>
    <mergeCell ref="G10:G11"/>
    <mergeCell ref="B4:G4"/>
    <mergeCell ref="D6:D7"/>
    <mergeCell ref="E6:E7"/>
    <mergeCell ref="F6:F7"/>
    <mergeCell ref="G6:G7"/>
    <mergeCell ref="D14:D15"/>
    <mergeCell ref="E14:E15"/>
    <mergeCell ref="F14:F15"/>
    <mergeCell ref="G14:G15"/>
    <mergeCell ref="D18:D19"/>
    <mergeCell ref="E18:E19"/>
    <mergeCell ref="F18:F19"/>
    <mergeCell ref="G18:G19"/>
    <mergeCell ref="D22:D23"/>
    <mergeCell ref="E22:E23"/>
    <mergeCell ref="F22:F23"/>
    <mergeCell ref="G22:G23"/>
    <mergeCell ref="D26:D27"/>
    <mergeCell ref="E26:E27"/>
    <mergeCell ref="F26:F27"/>
    <mergeCell ref="G26:G27"/>
    <mergeCell ref="D30:D31"/>
    <mergeCell ref="E30:E31"/>
    <mergeCell ref="F30:F31"/>
    <mergeCell ref="G30:G31"/>
    <mergeCell ref="D34:D35"/>
    <mergeCell ref="E34:E35"/>
    <mergeCell ref="F34:F35"/>
    <mergeCell ref="G34:G35"/>
    <mergeCell ref="D38:D39"/>
    <mergeCell ref="E38:E39"/>
    <mergeCell ref="F38:F39"/>
    <mergeCell ref="G38:G39"/>
    <mergeCell ref="D42:D43"/>
    <mergeCell ref="E42:E43"/>
    <mergeCell ref="F42:F43"/>
    <mergeCell ref="G42:G43"/>
    <mergeCell ref="D46:D47"/>
    <mergeCell ref="E46:E47"/>
    <mergeCell ref="F46:F47"/>
    <mergeCell ref="G46:G47"/>
    <mergeCell ref="D50:D51"/>
    <mergeCell ref="E50:E51"/>
    <mergeCell ref="F50:F51"/>
    <mergeCell ref="G50:G51"/>
    <mergeCell ref="D54:D55"/>
    <mergeCell ref="E54:E55"/>
    <mergeCell ref="F54:F55"/>
    <mergeCell ref="G54:G55"/>
    <mergeCell ref="D58:D59"/>
    <mergeCell ref="E58:E59"/>
    <mergeCell ref="F58:F59"/>
    <mergeCell ref="G58:G59"/>
    <mergeCell ref="G62:G63"/>
    <mergeCell ref="D66:D67"/>
    <mergeCell ref="E66:E67"/>
    <mergeCell ref="F66:F67"/>
    <mergeCell ref="G66:G67"/>
    <mergeCell ref="B2:G2"/>
    <mergeCell ref="D78:D79"/>
    <mergeCell ref="E78:E79"/>
    <mergeCell ref="F78:F79"/>
    <mergeCell ref="G78:G79"/>
    <mergeCell ref="D70:D71"/>
    <mergeCell ref="E70:E71"/>
    <mergeCell ref="F70:F71"/>
    <mergeCell ref="G70:G71"/>
    <mergeCell ref="D74:D75"/>
    <mergeCell ref="E74:E75"/>
    <mergeCell ref="F74:F75"/>
    <mergeCell ref="G74:G75"/>
    <mergeCell ref="D62:D63"/>
    <mergeCell ref="E62:E63"/>
    <mergeCell ref="F62:F63"/>
  </mergeCells>
  <dataValidations count="2">
    <dataValidation type="list" allowBlank="1" showInputMessage="1" showErrorMessage="1" sqref="E6:E8 E74:E76 E10:E12 E14:E16 E18:E20 E22:E24 E26:E28 E30:E32 E34:E36 E38:E40 E42:E44 E46:E48 E50:E52 E54:E56 E58:E60 E62:E64 E66:E68 E70:E72 E78:E80" xr:uid="{1BD4A288-A6D9-4676-A354-EC56A5C13A03}">
      <formula1>Dokumentenart</formula1>
    </dataValidation>
    <dataValidation type="list" allowBlank="1" showInputMessage="1" showErrorMessage="1" sqref="C8 C12 C16 C20 C24 C28 C32 C36 C40 C44 C48 C52 C56 C60 C64 C68 C72 C76 C80" xr:uid="{569AC192-5600-47F3-87F1-AD3B950BC03C}">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A, B et C
Demande de recertification
Autoformation&amp;R&amp;G</oddHeader>
    <oddFooter>&amp;L&amp;"Verdana,Standard"&amp;9© VZPM&amp;C&amp;"Verdana,Standard"&amp;9&amp;F&amp;R&amp;"Verdana,Standard"&amp;9&amp;A Page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B353-964E-4C2E-B74C-69A0CCA34661}">
  <sheetPr>
    <pageSetUpPr fitToPage="1"/>
  </sheetPr>
  <dimension ref="A1:N14"/>
  <sheetViews>
    <sheetView showGridLines="0" zoomScaleNormal="100" workbookViewId="0"/>
  </sheetViews>
  <sheetFormatPr baseColWidth="10" defaultColWidth="11.42578125" defaultRowHeight="11.25" x14ac:dyDescent="0.25"/>
  <cols>
    <col min="1" max="1" width="1.7109375" style="6" customWidth="1"/>
    <col min="2" max="2" width="30.7109375" style="6" customWidth="1"/>
    <col min="3" max="3" width="60.7109375" style="6" customWidth="1"/>
    <col min="4" max="4" width="6.7109375" style="126" customWidth="1"/>
    <col min="5" max="5" width="15.7109375" style="7" customWidth="1"/>
    <col min="6" max="6" width="10.7109375" style="126" customWidth="1"/>
    <col min="7" max="7" width="7.7109375" style="126" customWidth="1"/>
    <col min="8" max="8" width="10.7109375" style="126" customWidth="1"/>
    <col min="9" max="9" width="7.7109375" style="126" customWidth="1"/>
    <col min="10" max="10" width="1.7109375" style="6" customWidth="1"/>
    <col min="11" max="16384" width="11.42578125" style="6"/>
  </cols>
  <sheetData>
    <row r="1" spans="1:14" s="7" customFormat="1" ht="9.9499999999999993" customHeight="1" x14ac:dyDescent="0.25">
      <c r="A1" s="11"/>
      <c r="B1" s="12"/>
      <c r="C1" s="12"/>
      <c r="D1" s="234"/>
      <c r="E1" s="193"/>
      <c r="F1" s="234"/>
      <c r="G1" s="234"/>
      <c r="H1" s="234"/>
      <c r="I1" s="234"/>
      <c r="J1" s="177"/>
      <c r="K1" s="6"/>
      <c r="L1" s="6"/>
      <c r="M1" s="6"/>
      <c r="N1" s="6"/>
    </row>
    <row r="2" spans="1:14" s="7" customFormat="1" ht="18" customHeight="1" x14ac:dyDescent="0.25">
      <c r="A2" s="14"/>
      <c r="B2" s="278" t="s">
        <v>1307</v>
      </c>
      <c r="C2" s="278"/>
      <c r="D2" s="278"/>
      <c r="E2" s="278"/>
      <c r="F2" s="278"/>
      <c r="G2" s="278"/>
      <c r="H2" s="278"/>
      <c r="I2" s="278"/>
      <c r="J2" s="166"/>
      <c r="K2" s="6"/>
      <c r="L2" s="6"/>
      <c r="M2" s="6"/>
      <c r="N2" s="6"/>
    </row>
    <row r="3" spans="1:14" s="7" customFormat="1" ht="9.9499999999999993" customHeight="1" x14ac:dyDescent="0.25">
      <c r="A3" s="14"/>
      <c r="B3" s="15"/>
      <c r="C3" s="16"/>
      <c r="D3" s="154"/>
      <c r="E3" s="22"/>
      <c r="F3" s="154"/>
      <c r="G3" s="154"/>
      <c r="H3" s="154"/>
      <c r="I3" s="154"/>
      <c r="J3" s="166"/>
      <c r="K3" s="6"/>
      <c r="L3" s="6"/>
      <c r="M3" s="6"/>
      <c r="N3" s="6"/>
    </row>
    <row r="4" spans="1:14" s="7" customFormat="1" ht="27.95" customHeight="1" x14ac:dyDescent="0.25">
      <c r="A4" s="235"/>
      <c r="B4" s="330" t="s">
        <v>1308</v>
      </c>
      <c r="C4" s="330"/>
      <c r="D4" s="330"/>
      <c r="E4" s="330"/>
      <c r="F4" s="330"/>
      <c r="G4" s="330"/>
      <c r="H4" s="330"/>
      <c r="I4" s="330"/>
      <c r="J4" s="166"/>
      <c r="K4" s="6"/>
      <c r="L4" s="6"/>
      <c r="M4" s="6"/>
      <c r="N4" s="6"/>
    </row>
    <row r="5" spans="1:14" s="7" customFormat="1" ht="12" customHeight="1" x14ac:dyDescent="0.25">
      <c r="A5" s="14"/>
      <c r="B5" s="15"/>
      <c r="C5" s="16"/>
      <c r="D5" s="154"/>
      <c r="E5" s="157" t="s">
        <v>780</v>
      </c>
      <c r="F5" s="154"/>
      <c r="G5" s="154"/>
      <c r="H5" s="154"/>
      <c r="I5" s="154"/>
      <c r="J5" s="166"/>
      <c r="K5" s="6"/>
      <c r="L5" s="6"/>
      <c r="M5" s="6"/>
      <c r="N5" s="6"/>
    </row>
    <row r="6" spans="1:14" s="7" customFormat="1" ht="18" customHeight="1" x14ac:dyDescent="0.25">
      <c r="A6" s="14"/>
      <c r="B6" s="84" t="s">
        <v>1305</v>
      </c>
      <c r="C6" s="232"/>
      <c r="D6" s="154" t="s">
        <v>345</v>
      </c>
      <c r="E6" s="236"/>
      <c r="F6" s="325" t="s">
        <v>1241</v>
      </c>
      <c r="G6" s="333">
        <f>IF(C6&lt;&gt;"",40,0)</f>
        <v>0</v>
      </c>
      <c r="H6" s="325" t="s">
        <v>1242</v>
      </c>
      <c r="I6" s="327"/>
      <c r="J6" s="166"/>
      <c r="K6" s="6"/>
      <c r="L6" s="6"/>
      <c r="M6" s="6"/>
      <c r="N6" s="6"/>
    </row>
    <row r="7" spans="1:14" s="7" customFormat="1" ht="18" customHeight="1" x14ac:dyDescent="0.25">
      <c r="A7" s="14"/>
      <c r="B7" s="84" t="s">
        <v>1306</v>
      </c>
      <c r="C7" s="232"/>
      <c r="D7" s="154" t="s">
        <v>346</v>
      </c>
      <c r="E7" s="236"/>
      <c r="F7" s="326"/>
      <c r="G7" s="334"/>
      <c r="H7" s="326"/>
      <c r="I7" s="328"/>
      <c r="J7" s="166"/>
      <c r="K7" s="6"/>
      <c r="L7" s="6"/>
      <c r="M7" s="6"/>
      <c r="N7" s="6"/>
    </row>
    <row r="8" spans="1:14" s="7" customFormat="1" ht="9.9499999999999993" customHeight="1" x14ac:dyDescent="0.25">
      <c r="A8" s="14"/>
      <c r="B8" s="15"/>
      <c r="C8" s="16"/>
      <c r="D8" s="154"/>
      <c r="E8" s="22"/>
      <c r="F8" s="154"/>
      <c r="G8" s="154"/>
      <c r="H8" s="154"/>
      <c r="I8" s="154"/>
      <c r="J8" s="166"/>
      <c r="K8" s="6"/>
      <c r="L8" s="6"/>
      <c r="M8" s="6"/>
      <c r="N8" s="6"/>
    </row>
    <row r="9" spans="1:14" s="7" customFormat="1" ht="18" customHeight="1" x14ac:dyDescent="0.25">
      <c r="A9" s="14"/>
      <c r="B9" s="84" t="s">
        <v>1305</v>
      </c>
      <c r="C9" s="232"/>
      <c r="D9" s="154" t="s">
        <v>345</v>
      </c>
      <c r="E9" s="236"/>
      <c r="F9" s="325" t="s">
        <v>1241</v>
      </c>
      <c r="G9" s="333">
        <f>IF(C9&lt;&gt;"",40,0)</f>
        <v>0</v>
      </c>
      <c r="H9" s="325" t="s">
        <v>1242</v>
      </c>
      <c r="I9" s="327"/>
      <c r="J9" s="166"/>
      <c r="K9" s="6"/>
      <c r="L9" s="6"/>
      <c r="M9" s="6"/>
      <c r="N9" s="6"/>
    </row>
    <row r="10" spans="1:14" s="7" customFormat="1" ht="18" customHeight="1" x14ac:dyDescent="0.25">
      <c r="A10" s="14"/>
      <c r="B10" s="84" t="s">
        <v>1306</v>
      </c>
      <c r="C10" s="232"/>
      <c r="D10" s="154" t="s">
        <v>346</v>
      </c>
      <c r="E10" s="236"/>
      <c r="F10" s="326"/>
      <c r="G10" s="334"/>
      <c r="H10" s="326"/>
      <c r="I10" s="328"/>
      <c r="J10" s="166"/>
      <c r="K10" s="6"/>
      <c r="L10" s="6"/>
      <c r="M10" s="6"/>
      <c r="N10" s="6"/>
    </row>
    <row r="11" spans="1:14" s="7" customFormat="1" ht="9.9499999999999993" customHeight="1" x14ac:dyDescent="0.25">
      <c r="A11" s="14"/>
      <c r="B11" s="15"/>
      <c r="C11" s="16"/>
      <c r="D11" s="154"/>
      <c r="E11" s="22"/>
      <c r="F11" s="154"/>
      <c r="G11" s="154"/>
      <c r="H11" s="154"/>
      <c r="I11" s="154"/>
      <c r="J11" s="166"/>
      <c r="K11" s="6"/>
      <c r="L11" s="6"/>
      <c r="M11" s="6"/>
      <c r="N11" s="6"/>
    </row>
    <row r="12" spans="1:14" s="7" customFormat="1" ht="18" customHeight="1" x14ac:dyDescent="0.25">
      <c r="A12" s="14"/>
      <c r="B12" s="84"/>
      <c r="C12" s="85"/>
      <c r="D12" s="154"/>
      <c r="E12" s="168"/>
      <c r="F12" s="238" t="s">
        <v>1303</v>
      </c>
      <c r="G12" s="230">
        <f>SUM(G6+G9)</f>
        <v>0</v>
      </c>
      <c r="H12" s="154"/>
      <c r="I12" s="239"/>
      <c r="J12" s="166"/>
      <c r="K12" s="6"/>
      <c r="L12" s="6"/>
      <c r="M12" s="6"/>
      <c r="N12" s="6"/>
    </row>
    <row r="13" spans="1:14" s="7" customFormat="1" ht="9.9499999999999993" customHeight="1" x14ac:dyDescent="0.25">
      <c r="A13" s="19"/>
      <c r="B13" s="233"/>
      <c r="C13" s="233"/>
      <c r="D13" s="240"/>
      <c r="E13" s="199"/>
      <c r="F13" s="240"/>
      <c r="G13" s="240"/>
      <c r="H13" s="240"/>
      <c r="I13" s="240"/>
      <c r="J13" s="178"/>
      <c r="K13" s="6"/>
      <c r="L13" s="6"/>
      <c r="M13" s="6"/>
      <c r="N13" s="6"/>
    </row>
    <row r="14" spans="1:14" s="7" customFormat="1" ht="9.9499999999999993" customHeight="1" x14ac:dyDescent="0.25">
      <c r="A14" s="6"/>
      <c r="B14" s="6"/>
      <c r="C14" s="6"/>
      <c r="D14" s="126"/>
      <c r="F14" s="126"/>
      <c r="G14" s="126"/>
      <c r="H14" s="126"/>
      <c r="I14" s="126"/>
      <c r="J14" s="6"/>
      <c r="K14" s="6"/>
      <c r="L14" s="6"/>
      <c r="M14" s="6"/>
      <c r="N14" s="6"/>
    </row>
  </sheetData>
  <sheetProtection algorithmName="SHA-512" hashValue="9RMejOizmaGwi6awCxX1/AIht0bXuTHYbiILQrMqBh3jFMJVRe1AysFh0hSsidjI12KkbXKahehYJhK1te4otQ==" saltValue="dsy6jLk0FL8UCXXdM/gC6w==" spinCount="100000" sheet="1" objects="1" scenarios="1"/>
  <mergeCells count="10">
    <mergeCell ref="B2:I2"/>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A, B et C
Demande de recertification
Certifications professionnelles connexes&amp;R&amp;G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La date est en dehors de la période d'expérience à considérer !" xr:uid="{B6823890-44B0-4C95-921A-0C12CDDF2EFB}">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A6AD6FDACBFB46BA7650EAF4F6AC41" ma:contentTypeVersion="6" ma:contentTypeDescription="Create a new document." ma:contentTypeScope="" ma:versionID="8a4b079cb6756cd23bbc198ccc4c26fc">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b16ef7801baf21f93d0ad79e47ff0bd1"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9B3CF1-2B72-4D10-B247-EC914C2D2D12}">
  <ds:schemaRefs>
    <ds:schemaRef ds:uri="http://purl.org/dc/dcmitype/"/>
    <ds:schemaRef ds:uri="http://purl.org/dc/terms/"/>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81a12181-9cb0-4722-b283-4886528fdeda"/>
    <ds:schemaRef ds:uri="af8d43f7-26e5-45e3-b1c1-646c8735c409"/>
  </ds:schemaRefs>
</ds:datastoreItem>
</file>

<file path=customXml/itemProps2.xml><?xml version="1.0" encoding="utf-8"?>
<ds:datastoreItem xmlns:ds="http://schemas.openxmlformats.org/officeDocument/2006/customXml" ds:itemID="{798F442F-693E-4C95-A193-BCC0CBFAE188}">
  <ds:schemaRefs>
    <ds:schemaRef ds:uri="http://schemas.microsoft.com/sharepoint/v3/contenttype/forms"/>
  </ds:schemaRefs>
</ds:datastoreItem>
</file>

<file path=customXml/itemProps3.xml><?xml version="1.0" encoding="utf-8"?>
<ds:datastoreItem xmlns:ds="http://schemas.openxmlformats.org/officeDocument/2006/customXml" ds:itemID="{766BC391-A465-49D0-BFF4-0ED1FC582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86</vt:i4>
      </vt:variant>
    </vt:vector>
  </HeadingPairs>
  <TitlesOfParts>
    <vt:vector size="109" baseType="lpstr">
      <vt:lpstr>Tips</vt:lpstr>
      <vt:lpstr>Pers</vt:lpstr>
      <vt:lpstr>Sum</vt:lpstr>
      <vt:lpstr>Pos</vt:lpstr>
      <vt:lpstr>Edu1</vt:lpstr>
      <vt:lpstr>Edu2</vt:lpstr>
      <vt:lpstr>Edu3</vt:lpstr>
      <vt:lpstr>Edu4</vt:lpstr>
      <vt:lpstr>Edu5</vt:lpstr>
      <vt:lpstr>Edu6</vt:lpstr>
      <vt:lpstr>Edu7</vt:lpstr>
      <vt:lpstr>MP</vt:lpstr>
      <vt:lpstr>MPg</vt:lpstr>
      <vt:lpstr>MPf</vt:lpstr>
      <vt:lpstr>SAMP</vt:lpstr>
      <vt:lpstr>SAMPg</vt:lpstr>
      <vt:lpstr>SAMPf</vt:lpstr>
      <vt:lpstr>CXMP</vt:lpstr>
      <vt:lpstr>CXMPg</vt:lpstr>
      <vt:lpstr>CXMPf</vt:lpstr>
      <vt:lpstr>Admin</vt:lpstr>
      <vt:lpstr>Exp</vt:lpstr>
      <vt:lpstr>Vorgaben</vt:lpstr>
      <vt:lpstr>Anrede</vt:lpstr>
      <vt:lpstr>Antragsprüfer</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CXMP!Druckbereich</vt:lpstr>
      <vt:lpstr>CXMPf!Druckbereich</vt:lpstr>
      <vt:lpstr>CXMPg!Druckbereich</vt:lpstr>
      <vt:lpstr>'Edu1'!Druckbereich</vt:lpstr>
      <vt:lpstr>'Edu2'!Druckbereich</vt:lpstr>
      <vt:lpstr>'Edu3'!Druckbereich</vt:lpstr>
      <vt:lpstr>'Edu4'!Druckbereich</vt:lpstr>
      <vt:lpstr>'Edu5'!Druckbereich</vt:lpstr>
      <vt:lpstr>'Edu6'!Druckbereich</vt:lpstr>
      <vt:lpstr>'Edu7'!Druckbereich</vt:lpstr>
      <vt:lpstr>Exp!Druckbereich</vt:lpstr>
      <vt:lpstr>MP!Druckbereich</vt:lpstr>
      <vt:lpstr>MPf!Druckbereich</vt:lpstr>
      <vt:lpstr>MPg!Druckbereich</vt:lpstr>
      <vt:lpstr>Pers!Druckbereich</vt:lpstr>
      <vt:lpstr>Pos!Druckbereich</vt:lpstr>
      <vt:lpstr>SAMP!Druckbereich</vt:lpstr>
      <vt:lpstr>SAMPf!Druckbereich</vt:lpstr>
      <vt:lpstr>SAMPg!Druckbereich</vt:lpstr>
      <vt:lpstr>Sum!Druckbereich</vt:lpstr>
      <vt:lpstr>Tips!Druckbereich</vt:lpstr>
      <vt:lpstr>Vorgaben!Druckbereich</vt:lpstr>
      <vt:lpstr>Exp!Drucktitel</vt:lpstr>
      <vt:lpstr>EmpfehlungRez</vt:lpstr>
      <vt:lpstr>Entscheid</vt:lpstr>
      <vt:lpstr>Entscheid2</vt:lpstr>
      <vt:lpstr>InvoiceAdditionalDetails</vt:lpstr>
      <vt:lpstr>InvoiceRecipient</vt:lpstr>
      <vt:lpstr>Kompetenzzuordnung</vt:lpstr>
      <vt:lpstr>Komplexität</vt:lpstr>
      <vt:lpstr>Level</vt:lpstr>
      <vt:lpstr>PreviousCertificationExpirationDate</vt:lpstr>
      <vt:lpstr>PreviousCertificationLevel</vt:lpstr>
      <vt:lpstr>PreviousCertificationNumber</vt:lpstr>
      <vt:lpstr>Projektarten</vt:lpstr>
      <vt:lpstr>Projektrollen</vt:lpstr>
      <vt:lpstr>Rechnung_an</vt:lpstr>
      <vt:lpstr>Rollen</vt:lpstr>
      <vt:lpstr>Selbstbeurteilung</vt:lpstr>
      <vt:lpstr>Sprachen</vt:lpstr>
      <vt:lpstr>Zertifikat</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2019-01-11T18:20:17Z</cp:lastPrinted>
  <dcterms:created xsi:type="dcterms:W3CDTF">2010-05-03T13:28:30Z</dcterms:created>
  <dcterms:modified xsi:type="dcterms:W3CDTF">2021-06-28T15:42:54Z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AuthorIds_UIVersion_512">
    <vt:lpwstr>15</vt:lpwstr>
  </property>
</Properties>
</file>